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V441" i="1"/>
  <c r="V440" i="1"/>
  <c r="X439" i="1"/>
  <c r="W439" i="1"/>
  <c r="W438" i="1"/>
  <c r="W441" i="1" s="1"/>
  <c r="V436" i="1"/>
  <c r="V435" i="1"/>
  <c r="W434" i="1"/>
  <c r="X434" i="1" s="1"/>
  <c r="W433" i="1"/>
  <c r="S471" i="1" s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X363" i="1"/>
  <c r="X367" i="1" s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X343" i="1"/>
  <c r="W343" i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X325" i="1"/>
  <c r="W325" i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N312" i="1"/>
  <c r="V310" i="1"/>
  <c r="V309" i="1"/>
  <c r="X308" i="1"/>
  <c r="X309" i="1" s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X272" i="1"/>
  <c r="X273" i="1" s="1"/>
  <c r="W272" i="1"/>
  <c r="M471" i="1" s="1"/>
  <c r="N272" i="1"/>
  <c r="V269" i="1"/>
  <c r="V268" i="1"/>
  <c r="X267" i="1"/>
  <c r="W267" i="1"/>
  <c r="N267" i="1"/>
  <c r="W266" i="1"/>
  <c r="N266" i="1"/>
  <c r="V264" i="1"/>
  <c r="X263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W256" i="1"/>
  <c r="N256" i="1"/>
  <c r="V253" i="1"/>
  <c r="V252" i="1"/>
  <c r="W251" i="1"/>
  <c r="X251" i="1" s="1"/>
  <c r="N251" i="1"/>
  <c r="W250" i="1"/>
  <c r="X250" i="1" s="1"/>
  <c r="N250" i="1"/>
  <c r="W249" i="1"/>
  <c r="W252" i="1" s="1"/>
  <c r="N249" i="1"/>
  <c r="V247" i="1"/>
  <c r="W246" i="1"/>
  <c r="V246" i="1"/>
  <c r="W245" i="1"/>
  <c r="X245" i="1" s="1"/>
  <c r="N245" i="1"/>
  <c r="X244" i="1"/>
  <c r="W244" i="1"/>
  <c r="W243" i="1"/>
  <c r="X243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X221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X213" i="1" s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X189" i="1" s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W165" i="1"/>
  <c r="W169" i="1" s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V157" i="1"/>
  <c r="W156" i="1"/>
  <c r="W157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X151" i="1" s="1"/>
  <c r="W143" i="1"/>
  <c r="H471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X121" i="1" s="1"/>
  <c r="X120" i="1"/>
  <c r="W120" i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W106" i="1"/>
  <c r="W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W80" i="1" s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V52" i="1"/>
  <c r="W51" i="1"/>
  <c r="V51" i="1"/>
  <c r="W50" i="1"/>
  <c r="W52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W32" i="1" s="1"/>
  <c r="N28" i="1"/>
  <c r="X27" i="1"/>
  <c r="W27" i="1"/>
  <c r="N27" i="1"/>
  <c r="X26" i="1"/>
  <c r="W26" i="1"/>
  <c r="N26" i="1"/>
  <c r="W24" i="1"/>
  <c r="V24" i="1"/>
  <c r="V461" i="1" s="1"/>
  <c r="V23" i="1"/>
  <c r="X22" i="1"/>
  <c r="X23" i="1" s="1"/>
  <c r="W22" i="1"/>
  <c r="W23" i="1" s="1"/>
  <c r="N22" i="1"/>
  <c r="H10" i="1"/>
  <c r="F10" i="1"/>
  <c r="H9" i="1"/>
  <c r="F9" i="1"/>
  <c r="A9" i="1"/>
  <c r="A10" i="1" s="1"/>
  <c r="D7" i="1"/>
  <c r="O6" i="1"/>
  <c r="N2" i="1"/>
  <c r="X124" i="1" l="1"/>
  <c r="X116" i="1"/>
  <c r="X169" i="1"/>
  <c r="X90" i="1"/>
  <c r="X103" i="1"/>
  <c r="V465" i="1"/>
  <c r="X55" i="1"/>
  <c r="X59" i="1" s="1"/>
  <c r="W91" i="1"/>
  <c r="W124" i="1"/>
  <c r="W465" i="1" s="1"/>
  <c r="W152" i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71" i="1"/>
  <c r="W372" i="1"/>
  <c r="X409" i="1"/>
  <c r="W435" i="1"/>
  <c r="D471" i="1"/>
  <c r="J9" i="1"/>
  <c r="X28" i="1"/>
  <c r="X32" i="1" s="1"/>
  <c r="C471" i="1"/>
  <c r="X50" i="1"/>
  <c r="X51" i="1" s="1"/>
  <c r="W60" i="1"/>
  <c r="W461" i="1" s="1"/>
  <c r="X65" i="1"/>
  <c r="X80" i="1" s="1"/>
  <c r="W104" i="1"/>
  <c r="W117" i="1"/>
  <c r="F471" i="1"/>
  <c r="X129" i="1"/>
  <c r="X131" i="1" s="1"/>
  <c r="W132" i="1"/>
  <c r="W151" i="1"/>
  <c r="X156" i="1"/>
  <c r="W170" i="1"/>
  <c r="X224" i="1"/>
  <c r="W225" i="1"/>
  <c r="W241" i="1"/>
  <c r="W280" i="1"/>
  <c r="X312" i="1"/>
  <c r="X313" i="1" s="1"/>
  <c r="X329" i="1"/>
  <c r="X333" i="1" s="1"/>
  <c r="X347" i="1"/>
  <c r="X360" i="1" s="1"/>
  <c r="W361" i="1"/>
  <c r="X370" i="1"/>
  <c r="X371" i="1" s="1"/>
  <c r="X381" i="1"/>
  <c r="X391" i="1"/>
  <c r="W423" i="1"/>
  <c r="W429" i="1"/>
  <c r="W428" i="1"/>
  <c r="X433" i="1"/>
  <c r="X435" i="1" s="1"/>
  <c r="W460" i="1"/>
  <c r="X458" i="1"/>
  <c r="X459" i="1" s="1"/>
  <c r="X29" i="1"/>
  <c r="B471" i="1"/>
  <c r="W462" i="1"/>
  <c r="E471" i="1"/>
  <c r="W81" i="1"/>
  <c r="W158" i="1"/>
  <c r="X155" i="1"/>
  <c r="X157" i="1" s="1"/>
  <c r="I471" i="1"/>
  <c r="J471" i="1"/>
  <c r="X246" i="1"/>
  <c r="W247" i="1"/>
  <c r="L471" i="1"/>
  <c r="W264" i="1"/>
  <c r="W283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W463" i="1"/>
  <c r="G471" i="1"/>
  <c r="W140" i="1"/>
  <c r="W139" i="1"/>
  <c r="W189" i="1"/>
  <c r="W190" i="1"/>
  <c r="W213" i="1"/>
  <c r="W218" i="1"/>
  <c r="X216" i="1"/>
  <c r="X217" i="1" s="1"/>
  <c r="W263" i="1"/>
  <c r="W268" i="1"/>
  <c r="W269" i="1"/>
  <c r="X266" i="1"/>
  <c r="X268" i="1" s="1"/>
  <c r="W273" i="1"/>
  <c r="W274" i="1"/>
  <c r="W367" i="1"/>
  <c r="R471" i="1"/>
  <c r="W410" i="1"/>
  <c r="W424" i="1"/>
  <c r="W440" i="1"/>
  <c r="X438" i="1"/>
  <c r="X440" i="1" s="1"/>
  <c r="T471" i="1"/>
  <c r="W456" i="1"/>
  <c r="X454" i="1"/>
  <c r="X455" i="1" s="1"/>
  <c r="Q471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6" i="1" l="1"/>
  <c r="W464" i="1"/>
</calcChain>
</file>

<file path=xl/sharedStrings.xml><?xml version="1.0" encoding="utf-8"?>
<sst xmlns="http://schemas.openxmlformats.org/spreadsheetml/2006/main" count="1929" uniqueCount="653">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</sst>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34" t="s">
        <v>0</v>
      </c>
      <c r="E1" s="311"/>
      <c r="F1" s="311"/>
      <c r="G1" s="12" t="s">
        <v>1</v>
      </c>
      <c r="H1" s="434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524" t="s">
        <v>8</v>
      </c>
      <c r="B5" s="345"/>
      <c r="C5" s="334"/>
      <c r="D5" s="576"/>
      <c r="E5" s="577"/>
      <c r="F5" s="374" t="s">
        <v>9</v>
      </c>
      <c r="G5" s="334"/>
      <c r="H5" s="576" t="s">
        <v>652</v>
      </c>
      <c r="I5" s="606"/>
      <c r="J5" s="606"/>
      <c r="K5" s="606"/>
      <c r="L5" s="577"/>
      <c r="N5" s="24" t="s">
        <v>10</v>
      </c>
      <c r="O5" s="383">
        <v>45241</v>
      </c>
      <c r="P5" s="384"/>
      <c r="R5" s="388" t="s">
        <v>11</v>
      </c>
      <c r="S5" s="389"/>
      <c r="T5" s="506" t="s">
        <v>12</v>
      </c>
      <c r="U5" s="384"/>
      <c r="Z5" s="51"/>
      <c r="AA5" s="51"/>
      <c r="AB5" s="51"/>
    </row>
    <row r="6" spans="1:29" s="299" customFormat="1" ht="24" customHeight="1" x14ac:dyDescent="0.2">
      <c r="A6" s="524" t="s">
        <v>13</v>
      </c>
      <c r="B6" s="345"/>
      <c r="C6" s="334"/>
      <c r="D6" s="410" t="s">
        <v>14</v>
      </c>
      <c r="E6" s="411"/>
      <c r="F6" s="411"/>
      <c r="G6" s="411"/>
      <c r="H6" s="411"/>
      <c r="I6" s="411"/>
      <c r="J6" s="411"/>
      <c r="K6" s="411"/>
      <c r="L6" s="384"/>
      <c r="N6" s="24" t="s">
        <v>15</v>
      </c>
      <c r="O6" s="553" t="str">
        <f>IF(O5=0," ",CHOOSE(WEEKDAY(O5,2),"Понедельник","Вторник","Среда","Четверг","Пятница","Суббота","Воскресенье"))</f>
        <v>Суббота</v>
      </c>
      <c r="P6" s="319"/>
      <c r="R6" s="584" t="s">
        <v>16</v>
      </c>
      <c r="S6" s="389"/>
      <c r="T6" s="487" t="s">
        <v>17</v>
      </c>
      <c r="U6" s="488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70"/>
      <c r="N7" s="24"/>
      <c r="O7" s="42"/>
      <c r="P7" s="42"/>
      <c r="R7" s="313"/>
      <c r="S7" s="389"/>
      <c r="T7" s="489"/>
      <c r="U7" s="490"/>
      <c r="Z7" s="51"/>
      <c r="AA7" s="51"/>
      <c r="AB7" s="51"/>
    </row>
    <row r="8" spans="1:29" s="299" customFormat="1" ht="25.5" customHeight="1" x14ac:dyDescent="0.2">
      <c r="A8" s="335" t="s">
        <v>18</v>
      </c>
      <c r="B8" s="316"/>
      <c r="C8" s="317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402">
        <v>0.33333333333333331</v>
      </c>
      <c r="P8" s="384"/>
      <c r="R8" s="313"/>
      <c r="S8" s="389"/>
      <c r="T8" s="489"/>
      <c r="U8" s="490"/>
      <c r="Z8" s="51"/>
      <c r="AA8" s="51"/>
      <c r="AB8" s="51"/>
    </row>
    <row r="9" spans="1:29" s="299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93"/>
      <c r="E9" s="387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83"/>
      <c r="P9" s="384"/>
      <c r="R9" s="313"/>
      <c r="S9" s="389"/>
      <c r="T9" s="491"/>
      <c r="U9" s="492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93"/>
      <c r="E10" s="387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476" t="str">
        <f>IFERROR(VLOOKUP($D$10,Proxy,2,FALSE),"")</f>
        <v/>
      </c>
      <c r="I10" s="313"/>
      <c r="J10" s="313"/>
      <c r="K10" s="313"/>
      <c r="L10" s="313"/>
      <c r="N10" s="26" t="s">
        <v>21</v>
      </c>
      <c r="O10" s="402"/>
      <c r="P10" s="384"/>
      <c r="S10" s="24" t="s">
        <v>22</v>
      </c>
      <c r="T10" s="613" t="s">
        <v>23</v>
      </c>
      <c r="U10" s="488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384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375" t="s">
        <v>28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34"/>
      <c r="N12" s="24" t="s">
        <v>29</v>
      </c>
      <c r="O12" s="477"/>
      <c r="P12" s="470"/>
      <c r="Q12" s="23"/>
      <c r="S12" s="24"/>
      <c r="T12" s="311"/>
      <c r="U12" s="313"/>
      <c r="Z12" s="51"/>
      <c r="AA12" s="51"/>
      <c r="AB12" s="51"/>
    </row>
    <row r="13" spans="1:29" s="299" customFormat="1" ht="23.25" customHeight="1" x14ac:dyDescent="0.2">
      <c r="A13" s="375" t="s">
        <v>30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34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375" t="s">
        <v>32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34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344" t="s">
        <v>33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34"/>
      <c r="N15" s="512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3"/>
      <c r="O16" s="513"/>
      <c r="P16" s="513"/>
      <c r="Q16" s="513"/>
      <c r="R16" s="5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0" t="s">
        <v>35</v>
      </c>
      <c r="B17" s="320" t="s">
        <v>36</v>
      </c>
      <c r="C17" s="531" t="s">
        <v>37</v>
      </c>
      <c r="D17" s="320" t="s">
        <v>38</v>
      </c>
      <c r="E17" s="32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549"/>
      <c r="P17" s="549"/>
      <c r="Q17" s="549"/>
      <c r="R17" s="321"/>
      <c r="S17" s="333" t="s">
        <v>48</v>
      </c>
      <c r="T17" s="334"/>
      <c r="U17" s="320" t="s">
        <v>49</v>
      </c>
      <c r="V17" s="320" t="s">
        <v>50</v>
      </c>
      <c r="W17" s="600" t="s">
        <v>51</v>
      </c>
      <c r="X17" s="320" t="s">
        <v>52</v>
      </c>
      <c r="Y17" s="331" t="s">
        <v>53</v>
      </c>
      <c r="Z17" s="331" t="s">
        <v>54</v>
      </c>
      <c r="AA17" s="331" t="s">
        <v>55</v>
      </c>
      <c r="AB17" s="594"/>
      <c r="AC17" s="595"/>
      <c r="AD17" s="532"/>
      <c r="BA17" s="588" t="s">
        <v>56</v>
      </c>
    </row>
    <row r="18" spans="1:53" ht="14.25" customHeight="1" x14ac:dyDescent="0.2">
      <c r="A18" s="326"/>
      <c r="B18" s="326"/>
      <c r="C18" s="326"/>
      <c r="D18" s="322"/>
      <c r="E18" s="323"/>
      <c r="F18" s="326"/>
      <c r="G18" s="326"/>
      <c r="H18" s="326"/>
      <c r="I18" s="326"/>
      <c r="J18" s="326"/>
      <c r="K18" s="326"/>
      <c r="L18" s="326"/>
      <c r="M18" s="326"/>
      <c r="N18" s="322"/>
      <c r="O18" s="550"/>
      <c r="P18" s="550"/>
      <c r="Q18" s="550"/>
      <c r="R18" s="323"/>
      <c r="S18" s="300" t="s">
        <v>57</v>
      </c>
      <c r="T18" s="300" t="s">
        <v>58</v>
      </c>
      <c r="U18" s="326"/>
      <c r="V18" s="326"/>
      <c r="W18" s="601"/>
      <c r="X18" s="326"/>
      <c r="Y18" s="332"/>
      <c r="Z18" s="332"/>
      <c r="AA18" s="596"/>
      <c r="AB18" s="597"/>
      <c r="AC18" s="598"/>
      <c r="AD18" s="533"/>
      <c r="BA18" s="313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66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01"/>
      <c r="Z20" s="301"/>
    </row>
    <row r="21" spans="1:53" ht="14.25" customHeight="1" x14ac:dyDescent="0.25">
      <c r="A21" s="346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9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19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46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9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19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9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19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9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19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9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19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9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19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9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19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2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46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9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19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2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46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9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19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2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46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9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19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66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01"/>
      <c r="Z47" s="301"/>
    </row>
    <row r="48" spans="1:53" ht="14.25" customHeight="1" x14ac:dyDescent="0.25">
      <c r="A48" s="346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9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19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9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19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2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66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01"/>
      <c r="Z53" s="301"/>
    </row>
    <row r="54" spans="1:53" ht="14.25" customHeight="1" x14ac:dyDescent="0.25">
      <c r="A54" s="346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8">
        <v>4680115881426</v>
      </c>
      <c r="E55" s="319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5" t="s">
        <v>107</v>
      </c>
      <c r="O55" s="330"/>
      <c r="P55" s="330"/>
      <c r="Q55" s="330"/>
      <c r="R55" s="319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8">
        <v>4680115881426</v>
      </c>
      <c r="E56" s="319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0"/>
      <c r="P56" s="330"/>
      <c r="Q56" s="330"/>
      <c r="R56" s="319"/>
      <c r="S56" s="34"/>
      <c r="T56" s="34"/>
      <c r="U56" s="35" t="s">
        <v>65</v>
      </c>
      <c r="V56" s="306">
        <v>800</v>
      </c>
      <c r="W56" s="307">
        <f>IFERROR(IF(V56="",0,CEILING((V56/$H56),1)*$H56),"")</f>
        <v>810</v>
      </c>
      <c r="X56" s="36">
        <f>IFERROR(IF(W56=0,"",ROUNDUP(W56/H56,0)*0.02175),"")</f>
        <v>1.6312499999999999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9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19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9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6" t="s">
        <v>113</v>
      </c>
      <c r="O58" s="330"/>
      <c r="P58" s="330"/>
      <c r="Q58" s="330"/>
      <c r="R58" s="319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8">
        <f>IFERROR(V55/H55,"0")+IFERROR(V56/H56,"0")+IFERROR(V57/H57,"0")+IFERROR(V58/H58,"0")</f>
        <v>74.074074074074076</v>
      </c>
      <c r="W59" s="308">
        <f>IFERROR(W55/H55,"0")+IFERROR(W56/H56,"0")+IFERROR(W57/H57,"0")+IFERROR(W58/H58,"0")</f>
        <v>75</v>
      </c>
      <c r="X59" s="308">
        <f>IFERROR(IF(X55="",0,X55),"0")+IFERROR(IF(X56="",0,X56),"0")+IFERROR(IF(X57="",0,X57),"0")+IFERROR(IF(X58="",0,X58),"0")</f>
        <v>1.6312499999999999</v>
      </c>
      <c r="Y59" s="309"/>
      <c r="Z59" s="309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8">
        <f>IFERROR(SUM(V55:V58),"0")</f>
        <v>800</v>
      </c>
      <c r="W60" s="308">
        <f>IFERROR(SUM(W55:W58),"0")</f>
        <v>810</v>
      </c>
      <c r="X60" s="37"/>
      <c r="Y60" s="309"/>
      <c r="Z60" s="309"/>
    </row>
    <row r="61" spans="1:53" ht="16.5" customHeight="1" x14ac:dyDescent="0.25">
      <c r="A61" s="366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01"/>
      <c r="Z61" s="301"/>
    </row>
    <row r="62" spans="1:53" ht="14.25" customHeight="1" x14ac:dyDescent="0.25">
      <c r="A62" s="346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9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30"/>
      <c r="P63" s="330"/>
      <c r="Q63" s="330"/>
      <c r="R63" s="319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8">
        <v>4607091385670</v>
      </c>
      <c r="E64" s="319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19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8">
        <v>4680115881327</v>
      </c>
      <c r="E65" s="319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6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19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8">
        <v>4680115882133</v>
      </c>
      <c r="E66" s="319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19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8">
        <v>4607091382952</v>
      </c>
      <c r="E67" s="319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19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8">
        <v>4680115882539</v>
      </c>
      <c r="E68" s="319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0"/>
      <c r="P68" s="330"/>
      <c r="Q68" s="330"/>
      <c r="R68" s="319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8">
        <v>4607091385687</v>
      </c>
      <c r="E69" s="319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0"/>
      <c r="P69" s="330"/>
      <c r="Q69" s="330"/>
      <c r="R69" s="319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8">
        <v>4607091384604</v>
      </c>
      <c r="E70" s="319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19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8">
        <v>4680115880283</v>
      </c>
      <c r="E71" s="319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19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8">
        <v>4680115881518</v>
      </c>
      <c r="E72" s="319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19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8">
        <v>4680115881303</v>
      </c>
      <c r="E73" s="319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19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8">
        <v>4680115882577</v>
      </c>
      <c r="E74" s="319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0" t="s">
        <v>141</v>
      </c>
      <c r="O74" s="330"/>
      <c r="P74" s="330"/>
      <c r="Q74" s="330"/>
      <c r="R74" s="319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8">
        <v>4680115882720</v>
      </c>
      <c r="E75" s="319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66" t="s">
        <v>144</v>
      </c>
      <c r="O75" s="330"/>
      <c r="P75" s="330"/>
      <c r="Q75" s="330"/>
      <c r="R75" s="319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8">
        <v>4607091388466</v>
      </c>
      <c r="E76" s="319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19"/>
      <c r="S76" s="34"/>
      <c r="T76" s="34"/>
      <c r="U76" s="35" t="s">
        <v>65</v>
      </c>
      <c r="V76" s="306">
        <v>9</v>
      </c>
      <c r="W76" s="307">
        <f t="shared" si="2"/>
        <v>10.8</v>
      </c>
      <c r="X76" s="36">
        <f>IFERROR(IF(W76=0,"",ROUNDUP(W76/H76,0)*0.00753),"")</f>
        <v>3.0120000000000001E-2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8">
        <v>4680115880269</v>
      </c>
      <c r="E77" s="319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19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8">
        <v>4680115880429</v>
      </c>
      <c r="E78" s="319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19"/>
      <c r="S78" s="34"/>
      <c r="T78" s="34"/>
      <c r="U78" s="35" t="s">
        <v>65</v>
      </c>
      <c r="V78" s="306">
        <v>27</v>
      </c>
      <c r="W78" s="307">
        <f t="shared" si="2"/>
        <v>27</v>
      </c>
      <c r="X78" s="36">
        <f>IFERROR(IF(W78=0,"",ROUNDUP(W78/H78,0)*0.00937),"")</f>
        <v>5.6219999999999999E-2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8">
        <v>4680115881457</v>
      </c>
      <c r="E79" s="319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19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2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4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9.3333333333333321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8.634E-2</v>
      </c>
      <c r="Y80" s="309"/>
      <c r="Z80" s="309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4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8">
        <f>IFERROR(SUM(V63:V79),"0")</f>
        <v>36</v>
      </c>
      <c r="W81" s="308">
        <f>IFERROR(SUM(W63:W79),"0")</f>
        <v>37.799999999999997</v>
      </c>
      <c r="X81" s="37"/>
      <c r="Y81" s="309"/>
      <c r="Z81" s="309"/>
    </row>
    <row r="82" spans="1:53" ht="14.25" customHeight="1" x14ac:dyDescent="0.25">
      <c r="A82" s="346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8">
        <v>4607091384789</v>
      </c>
      <c r="E83" s="319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0" t="s">
        <v>155</v>
      </c>
      <c r="O83" s="330"/>
      <c r="P83" s="330"/>
      <c r="Q83" s="330"/>
      <c r="R83" s="319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8">
        <v>4680115881488</v>
      </c>
      <c r="E84" s="319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19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8">
        <v>4607091384765</v>
      </c>
      <c r="E85" s="319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4" t="s">
        <v>160</v>
      </c>
      <c r="O85" s="330"/>
      <c r="P85" s="330"/>
      <c r="Q85" s="330"/>
      <c r="R85" s="319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8">
        <v>4680115882751</v>
      </c>
      <c r="E86" s="319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631" t="s">
        <v>163</v>
      </c>
      <c r="O86" s="330"/>
      <c r="P86" s="330"/>
      <c r="Q86" s="330"/>
      <c r="R86" s="319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8">
        <v>4680115882775</v>
      </c>
      <c r="E87" s="319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502" t="s">
        <v>167</v>
      </c>
      <c r="O87" s="330"/>
      <c r="P87" s="330"/>
      <c r="Q87" s="330"/>
      <c r="R87" s="319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8">
        <v>4680115880658</v>
      </c>
      <c r="E88" s="319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19"/>
      <c r="S88" s="34"/>
      <c r="T88" s="34"/>
      <c r="U88" s="35" t="s">
        <v>65</v>
      </c>
      <c r="V88" s="306">
        <v>20</v>
      </c>
      <c r="W88" s="307">
        <f t="shared" si="4"/>
        <v>21.599999999999998</v>
      </c>
      <c r="X88" s="36">
        <f>IFERROR(IF(W88=0,"",ROUNDUP(W88/H88,0)*0.00753),"")</f>
        <v>6.7769999999999997E-2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8">
        <v>4607091381962</v>
      </c>
      <c r="E89" s="319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8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19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2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4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8">
        <f>IFERROR(V83/H83,"0")+IFERROR(V84/H84,"0")+IFERROR(V85/H85,"0")+IFERROR(V86/H86,"0")+IFERROR(V87/H87,"0")+IFERROR(V88/H88,"0")+IFERROR(V89/H89,"0")</f>
        <v>8.3333333333333339</v>
      </c>
      <c r="W90" s="308">
        <f>IFERROR(W83/H83,"0")+IFERROR(W84/H84,"0")+IFERROR(W85/H85,"0")+IFERROR(W86/H86,"0")+IFERROR(W87/H87,"0")+IFERROR(W88/H88,"0")+IFERROR(W89/H89,"0")</f>
        <v>9</v>
      </c>
      <c r="X90" s="308">
        <f>IFERROR(IF(X83="",0,X83),"0")+IFERROR(IF(X84="",0,X84),"0")+IFERROR(IF(X85="",0,X85),"0")+IFERROR(IF(X86="",0,X86),"0")+IFERROR(IF(X87="",0,X87),"0")+IFERROR(IF(X88="",0,X88),"0")+IFERROR(IF(X89="",0,X89),"0")</f>
        <v>6.7769999999999997E-2</v>
      </c>
      <c r="Y90" s="309"/>
      <c r="Z90" s="309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4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8">
        <f>IFERROR(SUM(V83:V89),"0")</f>
        <v>20</v>
      </c>
      <c r="W91" s="308">
        <f>IFERROR(SUM(W83:W89),"0")</f>
        <v>21.599999999999998</v>
      </c>
      <c r="X91" s="37"/>
      <c r="Y91" s="309"/>
      <c r="Z91" s="309"/>
    </row>
    <row r="92" spans="1:53" ht="14.25" customHeight="1" x14ac:dyDescent="0.25">
      <c r="A92" s="346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8">
        <v>4607091387667</v>
      </c>
      <c r="E93" s="319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19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8">
        <v>4607091387636</v>
      </c>
      <c r="E94" s="319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19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8">
        <v>4607091384727</v>
      </c>
      <c r="E95" s="319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19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8">
        <v>4607091386745</v>
      </c>
      <c r="E96" s="319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19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8">
        <v>4607091382426</v>
      </c>
      <c r="E97" s="319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19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8">
        <v>4607091386547</v>
      </c>
      <c r="E98" s="319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19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8">
        <v>4607091384734</v>
      </c>
      <c r="E99" s="319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1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19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8">
        <v>4607091382464</v>
      </c>
      <c r="E100" s="319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19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8">
        <v>4680115883444</v>
      </c>
      <c r="E101" s="319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3" t="s">
        <v>190</v>
      </c>
      <c r="O101" s="330"/>
      <c r="P101" s="330"/>
      <c r="Q101" s="330"/>
      <c r="R101" s="319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8">
        <v>4680115883444</v>
      </c>
      <c r="E102" s="319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69" t="s">
        <v>190</v>
      </c>
      <c r="O102" s="330"/>
      <c r="P102" s="330"/>
      <c r="Q102" s="330"/>
      <c r="R102" s="319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2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4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4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46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8">
        <v>4607091386967</v>
      </c>
      <c r="E106" s="319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10" t="s">
        <v>194</v>
      </c>
      <c r="O106" s="330"/>
      <c r="P106" s="330"/>
      <c r="Q106" s="330"/>
      <c r="R106" s="319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8">
        <v>4607091386967</v>
      </c>
      <c r="E107" s="319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9" t="s">
        <v>196</v>
      </c>
      <c r="O107" s="330"/>
      <c r="P107" s="330"/>
      <c r="Q107" s="330"/>
      <c r="R107" s="319"/>
      <c r="S107" s="34"/>
      <c r="T107" s="34"/>
      <c r="U107" s="35" t="s">
        <v>65</v>
      </c>
      <c r="V107" s="306">
        <v>300</v>
      </c>
      <c r="W107" s="307">
        <f t="shared" si="6"/>
        <v>302.40000000000003</v>
      </c>
      <c r="X107" s="36">
        <f>IFERROR(IF(W107=0,"",ROUNDUP(W107/H107,0)*0.02175),"")</f>
        <v>0.78299999999999992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8">
        <v>4607091385304</v>
      </c>
      <c r="E108" s="319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19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8">
        <v>4607091386264</v>
      </c>
      <c r="E109" s="319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19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8">
        <v>4680115882584</v>
      </c>
      <c r="E110" s="319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203</v>
      </c>
      <c r="O110" s="330"/>
      <c r="P110" s="330"/>
      <c r="Q110" s="330"/>
      <c r="R110" s="319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8">
        <v>4607091385731</v>
      </c>
      <c r="E111" s="319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1" t="s">
        <v>206</v>
      </c>
      <c r="O111" s="330"/>
      <c r="P111" s="330"/>
      <c r="Q111" s="330"/>
      <c r="R111" s="319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8">
        <v>4680115880214</v>
      </c>
      <c r="E112" s="319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09" t="s">
        <v>209</v>
      </c>
      <c r="O112" s="330"/>
      <c r="P112" s="330"/>
      <c r="Q112" s="330"/>
      <c r="R112" s="319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8">
        <v>4680115880894</v>
      </c>
      <c r="E113" s="319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9" t="s">
        <v>212</v>
      </c>
      <c r="O113" s="330"/>
      <c r="P113" s="330"/>
      <c r="Q113" s="330"/>
      <c r="R113" s="319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8">
        <v>4607091385427</v>
      </c>
      <c r="E114" s="319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19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8">
        <v>4680115882645</v>
      </c>
      <c r="E115" s="319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2" t="s">
        <v>217</v>
      </c>
      <c r="O115" s="330"/>
      <c r="P115" s="330"/>
      <c r="Q115" s="330"/>
      <c r="R115" s="319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2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4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35.714285714285715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36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0.78299999999999992</v>
      </c>
      <c r="Y116" s="309"/>
      <c r="Z116" s="309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4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8">
        <f>IFERROR(SUM(V106:V115),"0")</f>
        <v>300</v>
      </c>
      <c r="W117" s="308">
        <f>IFERROR(SUM(W106:W115),"0")</f>
        <v>302.40000000000003</v>
      </c>
      <c r="X117" s="37"/>
      <c r="Y117" s="309"/>
      <c r="Z117" s="309"/>
    </row>
    <row r="118" spans="1:53" ht="14.25" customHeight="1" x14ac:dyDescent="0.25">
      <c r="A118" s="346" t="s">
        <v>218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8">
        <v>4607091383065</v>
      </c>
      <c r="E119" s="319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19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8">
        <v>4680115881532</v>
      </c>
      <c r="E120" s="319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62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19"/>
      <c r="S120" s="34"/>
      <c r="T120" s="34"/>
      <c r="U120" s="35" t="s">
        <v>65</v>
      </c>
      <c r="V120" s="306">
        <v>50</v>
      </c>
      <c r="W120" s="307">
        <f>IFERROR(IF(V120="",0,CEILING((V120/$H120),1)*$H120),"")</f>
        <v>56.699999999999996</v>
      </c>
      <c r="X120" s="36">
        <f>IFERROR(IF(W120=0,"",ROUNDUP(W120/H120,0)*0.02175),"")</f>
        <v>0.15225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8">
        <v>4680115882652</v>
      </c>
      <c r="E121" s="319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1" t="s">
        <v>225</v>
      </c>
      <c r="O121" s="330"/>
      <c r="P121" s="330"/>
      <c r="Q121" s="330"/>
      <c r="R121" s="319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8">
        <v>4680115880238</v>
      </c>
      <c r="E122" s="319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19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8">
        <v>4680115881464</v>
      </c>
      <c r="E123" s="319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64" t="s">
        <v>230</v>
      </c>
      <c r="O123" s="330"/>
      <c r="P123" s="330"/>
      <c r="Q123" s="330"/>
      <c r="R123" s="319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2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4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8">
        <f>IFERROR(V119/H119,"0")+IFERROR(V120/H120,"0")+IFERROR(V121/H121,"0")+IFERROR(V122/H122,"0")+IFERROR(V123/H123,"0")</f>
        <v>6.1728395061728394</v>
      </c>
      <c r="W124" s="308">
        <f>IFERROR(W119/H119,"0")+IFERROR(W120/H120,"0")+IFERROR(W121/H121,"0")+IFERROR(W122/H122,"0")+IFERROR(W123/H123,"0")</f>
        <v>7</v>
      </c>
      <c r="X124" s="308">
        <f>IFERROR(IF(X119="",0,X119),"0")+IFERROR(IF(X120="",0,X120),"0")+IFERROR(IF(X121="",0,X121),"0")+IFERROR(IF(X122="",0,X122),"0")+IFERROR(IF(X123="",0,X123),"0")</f>
        <v>0.15225</v>
      </c>
      <c r="Y124" s="309"/>
      <c r="Z124" s="309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4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8">
        <f>IFERROR(SUM(V119:V123),"0")</f>
        <v>50</v>
      </c>
      <c r="W125" s="308">
        <f>IFERROR(SUM(W119:W123),"0")</f>
        <v>56.699999999999996</v>
      </c>
      <c r="X125" s="37"/>
      <c r="Y125" s="309"/>
      <c r="Z125" s="309"/>
    </row>
    <row r="126" spans="1:53" ht="16.5" customHeight="1" x14ac:dyDescent="0.25">
      <c r="A126" s="366" t="s">
        <v>231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01"/>
      <c r="Z126" s="301"/>
    </row>
    <row r="127" spans="1:53" ht="14.25" customHeight="1" x14ac:dyDescent="0.25">
      <c r="A127" s="346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8">
        <v>4607091385168</v>
      </c>
      <c r="E128" s="319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19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8">
        <v>4607091383256</v>
      </c>
      <c r="E129" s="319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19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8">
        <v>4607091385748</v>
      </c>
      <c r="E130" s="319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19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2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4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4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7" t="s">
        <v>238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66" t="s">
        <v>239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301"/>
      <c r="Z134" s="301"/>
    </row>
    <row r="135" spans="1:53" ht="14.25" customHeight="1" x14ac:dyDescent="0.25">
      <c r="A135" s="346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8">
        <v>4607091383423</v>
      </c>
      <c r="E136" s="319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19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8">
        <v>4607091381405</v>
      </c>
      <c r="E137" s="319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3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19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8">
        <v>4607091386516</v>
      </c>
      <c r="E138" s="319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19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2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4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4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66" t="s">
        <v>246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01"/>
      <c r="Z141" s="301"/>
    </row>
    <row r="142" spans="1:53" ht="14.25" customHeight="1" x14ac:dyDescent="0.25">
      <c r="A142" s="346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8">
        <v>4680115880993</v>
      </c>
      <c r="E143" s="319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19"/>
      <c r="S143" s="34"/>
      <c r="T143" s="34"/>
      <c r="U143" s="35" t="s">
        <v>65</v>
      </c>
      <c r="V143" s="306">
        <v>20</v>
      </c>
      <c r="W143" s="307">
        <f t="shared" ref="W143:W150" si="7">IFERROR(IF(V143="",0,CEILING((V143/$H143),1)*$H143),"")</f>
        <v>21</v>
      </c>
      <c r="X143" s="36">
        <f>IFERROR(IF(W143=0,"",ROUNDUP(W143/H143,0)*0.00753),"")</f>
        <v>3.7650000000000003E-2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8">
        <v>4680115881761</v>
      </c>
      <c r="E144" s="319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19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8">
        <v>4680115881563</v>
      </c>
      <c r="E145" s="319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19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8">
        <v>4680115880986</v>
      </c>
      <c r="E146" s="319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19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8">
        <v>4680115880207</v>
      </c>
      <c r="E147" s="319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19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8">
        <v>4680115881785</v>
      </c>
      <c r="E148" s="319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19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8">
        <v>4680115881679</v>
      </c>
      <c r="E149" s="319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19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8">
        <v>4680115880191</v>
      </c>
      <c r="E150" s="319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19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2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4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4.7619047619047619</v>
      </c>
      <c r="W151" s="308">
        <f>IFERROR(W143/H143,"0")+IFERROR(W144/H144,"0")+IFERROR(W145/H145,"0")+IFERROR(W146/H146,"0")+IFERROR(W147/H147,"0")+IFERROR(W148/H148,"0")+IFERROR(W149/H149,"0")+IFERROR(W150/H150,"0")</f>
        <v>5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3.7650000000000003E-2</v>
      </c>
      <c r="Y151" s="309"/>
      <c r="Z151" s="309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4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8">
        <f>IFERROR(SUM(V143:V150),"0")</f>
        <v>20</v>
      </c>
      <c r="W152" s="308">
        <f>IFERROR(SUM(W143:W150),"0")</f>
        <v>21</v>
      </c>
      <c r="X152" s="37"/>
      <c r="Y152" s="309"/>
      <c r="Z152" s="309"/>
    </row>
    <row r="153" spans="1:53" ht="16.5" customHeight="1" x14ac:dyDescent="0.25">
      <c r="A153" s="366" t="s">
        <v>263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01"/>
      <c r="Z153" s="301"/>
    </row>
    <row r="154" spans="1:53" ht="14.25" customHeight="1" x14ac:dyDescent="0.25">
      <c r="A154" s="346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8">
        <v>4680115881402</v>
      </c>
      <c r="E155" s="319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19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8">
        <v>4680115881396</v>
      </c>
      <c r="E156" s="319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19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2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4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4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46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8">
        <v>4680115882935</v>
      </c>
      <c r="E160" s="319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71" t="s">
        <v>270</v>
      </c>
      <c r="O160" s="330"/>
      <c r="P160" s="330"/>
      <c r="Q160" s="330"/>
      <c r="R160" s="319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8">
        <v>4680115880764</v>
      </c>
      <c r="E161" s="319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19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2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4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4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46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8">
        <v>4680115882683</v>
      </c>
      <c r="E165" s="319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19"/>
      <c r="S165" s="34"/>
      <c r="T165" s="34"/>
      <c r="U165" s="35" t="s">
        <v>65</v>
      </c>
      <c r="V165" s="306">
        <v>400</v>
      </c>
      <c r="W165" s="307">
        <f>IFERROR(IF(V165="",0,CEILING((V165/$H165),1)*$H165),"")</f>
        <v>405</v>
      </c>
      <c r="X165" s="36">
        <f>IFERROR(IF(W165=0,"",ROUNDUP(W165/H165,0)*0.00937),"")</f>
        <v>0.70274999999999999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8">
        <v>4680115882690</v>
      </c>
      <c r="E166" s="319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19"/>
      <c r="S166" s="34"/>
      <c r="T166" s="34"/>
      <c r="U166" s="35" t="s">
        <v>65</v>
      </c>
      <c r="V166" s="306">
        <v>250</v>
      </c>
      <c r="W166" s="307">
        <f>IFERROR(IF(V166="",0,CEILING((V166/$H166),1)*$H166),"")</f>
        <v>253.8</v>
      </c>
      <c r="X166" s="36">
        <f>IFERROR(IF(W166=0,"",ROUNDUP(W166/H166,0)*0.00937),"")</f>
        <v>0.44039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8">
        <v>4680115882669</v>
      </c>
      <c r="E167" s="319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19"/>
      <c r="S167" s="34"/>
      <c r="T167" s="34"/>
      <c r="U167" s="35" t="s">
        <v>65</v>
      </c>
      <c r="V167" s="306">
        <v>500</v>
      </c>
      <c r="W167" s="307">
        <f>IFERROR(IF(V167="",0,CEILING((V167/$H167),1)*$H167),"")</f>
        <v>502.20000000000005</v>
      </c>
      <c r="X167" s="36">
        <f>IFERROR(IF(W167=0,"",ROUNDUP(W167/H167,0)*0.00937),"")</f>
        <v>0.87141000000000002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8">
        <v>4680115882676</v>
      </c>
      <c r="E168" s="319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19"/>
      <c r="S168" s="34"/>
      <c r="T168" s="34"/>
      <c r="U168" s="35" t="s">
        <v>65</v>
      </c>
      <c r="V168" s="306">
        <v>400</v>
      </c>
      <c r="W168" s="307">
        <f>IFERROR(IF(V168="",0,CEILING((V168/$H168),1)*$H168),"")</f>
        <v>405</v>
      </c>
      <c r="X168" s="36">
        <f>IFERROR(IF(W168=0,"",ROUNDUP(W168/H168,0)*0.00937),"")</f>
        <v>0.70274999999999999</v>
      </c>
      <c r="Y168" s="56"/>
      <c r="Z168" s="57"/>
      <c r="AD168" s="58"/>
      <c r="BA168" s="145" t="s">
        <v>1</v>
      </c>
    </row>
    <row r="169" spans="1:53" x14ac:dyDescent="0.2">
      <c r="A169" s="312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4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8">
        <f>IFERROR(V165/H165,"0")+IFERROR(V166/H166,"0")+IFERROR(V167/H167,"0")+IFERROR(V168/H168,"0")</f>
        <v>287.03703703703701</v>
      </c>
      <c r="W169" s="308">
        <f>IFERROR(W165/H165,"0")+IFERROR(W166/H166,"0")+IFERROR(W167/H167,"0")+IFERROR(W168/H168,"0")</f>
        <v>290</v>
      </c>
      <c r="X169" s="308">
        <f>IFERROR(IF(X165="",0,X165),"0")+IFERROR(IF(X166="",0,X166),"0")+IFERROR(IF(X167="",0,X167),"0")+IFERROR(IF(X168="",0,X168),"0")</f>
        <v>2.7172999999999998</v>
      </c>
      <c r="Y169" s="309"/>
      <c r="Z169" s="309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4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8">
        <f>IFERROR(SUM(V165:V168),"0")</f>
        <v>1550</v>
      </c>
      <c r="W170" s="308">
        <f>IFERROR(SUM(W165:W168),"0")</f>
        <v>1566</v>
      </c>
      <c r="X170" s="37"/>
      <c r="Y170" s="309"/>
      <c r="Z170" s="309"/>
    </row>
    <row r="171" spans="1:53" ht="14.25" customHeight="1" x14ac:dyDescent="0.25">
      <c r="A171" s="346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8">
        <v>4680115881556</v>
      </c>
      <c r="E172" s="319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19"/>
      <c r="S172" s="34"/>
      <c r="T172" s="34"/>
      <c r="U172" s="35" t="s">
        <v>65</v>
      </c>
      <c r="V172" s="306">
        <v>30</v>
      </c>
      <c r="W172" s="307">
        <f t="shared" ref="W172:W188" si="8">IFERROR(IF(V172="",0,CEILING((V172/$H172),1)*$H172),"")</f>
        <v>32</v>
      </c>
      <c r="X172" s="36">
        <f>IFERROR(IF(W172=0,"",ROUNDUP(W172/H172,0)*0.01196),"")</f>
        <v>9.5680000000000001E-2</v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8">
        <v>4680115880573</v>
      </c>
      <c r="E173" s="319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90" t="s">
        <v>285</v>
      </c>
      <c r="O173" s="330"/>
      <c r="P173" s="330"/>
      <c r="Q173" s="330"/>
      <c r="R173" s="319"/>
      <c r="S173" s="34"/>
      <c r="T173" s="34"/>
      <c r="U173" s="35" t="s">
        <v>65</v>
      </c>
      <c r="V173" s="306">
        <v>50</v>
      </c>
      <c r="W173" s="307">
        <f t="shared" si="8"/>
        <v>52.199999999999996</v>
      </c>
      <c r="X173" s="36">
        <f>IFERROR(IF(W173=0,"",ROUNDUP(W173/H173,0)*0.02175),"")</f>
        <v>0.1305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8">
        <v>4680115881594</v>
      </c>
      <c r="E174" s="319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19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8">
        <v>4680115881587</v>
      </c>
      <c r="E175" s="319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8" t="s">
        <v>290</v>
      </c>
      <c r="O175" s="330"/>
      <c r="P175" s="330"/>
      <c r="Q175" s="330"/>
      <c r="R175" s="319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8">
        <v>4680115880962</v>
      </c>
      <c r="E176" s="319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19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8">
        <v>4680115881617</v>
      </c>
      <c r="E177" s="319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19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8">
        <v>4680115881228</v>
      </c>
      <c r="E178" s="319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02" t="s">
        <v>297</v>
      </c>
      <c r="O178" s="330"/>
      <c r="P178" s="330"/>
      <c r="Q178" s="330"/>
      <c r="R178" s="319"/>
      <c r="S178" s="34"/>
      <c r="T178" s="34"/>
      <c r="U178" s="35" t="s">
        <v>65</v>
      </c>
      <c r="V178" s="306">
        <v>16</v>
      </c>
      <c r="W178" s="307">
        <f t="shared" si="8"/>
        <v>16.8</v>
      </c>
      <c r="X178" s="36">
        <f>IFERROR(IF(W178=0,"",ROUNDUP(W178/H178,0)*0.00753),"")</f>
        <v>5.271E-2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8">
        <v>4680115881037</v>
      </c>
      <c r="E179" s="319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5" t="s">
        <v>300</v>
      </c>
      <c r="O179" s="330"/>
      <c r="P179" s="330"/>
      <c r="Q179" s="330"/>
      <c r="R179" s="319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8">
        <v>4680115881211</v>
      </c>
      <c r="E180" s="319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19"/>
      <c r="S180" s="34"/>
      <c r="T180" s="34"/>
      <c r="U180" s="35" t="s">
        <v>65</v>
      </c>
      <c r="V180" s="306">
        <v>40</v>
      </c>
      <c r="W180" s="307">
        <f t="shared" si="8"/>
        <v>40.799999999999997</v>
      </c>
      <c r="X180" s="36">
        <f>IFERROR(IF(W180=0,"",ROUNDUP(W180/H180,0)*0.00753),"")</f>
        <v>0.12801000000000001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8">
        <v>4680115881020</v>
      </c>
      <c r="E181" s="319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19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8">
        <v>4680115882195</v>
      </c>
      <c r="E182" s="319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19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8">
        <v>4680115882607</v>
      </c>
      <c r="E183" s="319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19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8">
        <v>4680115880092</v>
      </c>
      <c r="E184" s="319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19"/>
      <c r="S184" s="34"/>
      <c r="T184" s="34"/>
      <c r="U184" s="35" t="s">
        <v>65</v>
      </c>
      <c r="V184" s="306">
        <v>13.5</v>
      </c>
      <c r="W184" s="307">
        <f t="shared" si="8"/>
        <v>14.399999999999999</v>
      </c>
      <c r="X184" s="36">
        <f t="shared" si="9"/>
        <v>4.5179999999999998E-2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8">
        <v>4680115880221</v>
      </c>
      <c r="E185" s="319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19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8">
        <v>4680115882942</v>
      </c>
      <c r="E186" s="319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19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8">
        <v>4680115880504</v>
      </c>
      <c r="E187" s="319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19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8">
        <v>4680115882164</v>
      </c>
      <c r="E188" s="319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19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2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4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42.205459770114942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44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0.45207999999999998</v>
      </c>
      <c r="Y189" s="309"/>
      <c r="Z189" s="309"/>
    </row>
    <row r="190" spans="1:53" x14ac:dyDescent="0.2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4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8">
        <f>IFERROR(SUM(V172:V188),"0")</f>
        <v>149.5</v>
      </c>
      <c r="W190" s="308">
        <f>IFERROR(SUM(W172:W188),"0")</f>
        <v>156.19999999999999</v>
      </c>
      <c r="X190" s="37"/>
      <c r="Y190" s="309"/>
      <c r="Z190" s="309"/>
    </row>
    <row r="191" spans="1:53" ht="14.25" customHeight="1" x14ac:dyDescent="0.25">
      <c r="A191" s="346" t="s">
        <v>218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8">
        <v>4680115880801</v>
      </c>
      <c r="E192" s="319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19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8">
        <v>4680115880818</v>
      </c>
      <c r="E193" s="319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19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2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4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4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66" t="s">
        <v>323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1"/>
      <c r="Z196" s="301"/>
    </row>
    <row r="197" spans="1:53" ht="14.25" customHeight="1" x14ac:dyDescent="0.25">
      <c r="A197" s="346" t="s">
        <v>103</v>
      </c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8">
        <v>4607091387445</v>
      </c>
      <c r="E198" s="319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19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8">
        <v>4607091386004</v>
      </c>
      <c r="E199" s="319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19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8">
        <v>4607091386004</v>
      </c>
      <c r="E200" s="319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19"/>
      <c r="S200" s="34"/>
      <c r="T200" s="34"/>
      <c r="U200" s="35" t="s">
        <v>65</v>
      </c>
      <c r="V200" s="306">
        <v>50</v>
      </c>
      <c r="W200" s="307">
        <f t="shared" si="10"/>
        <v>54</v>
      </c>
      <c r="X200" s="36">
        <f>IFERROR(IF(W200=0,"",ROUNDUP(W200/H200,0)*0.02175),"")</f>
        <v>0.10874999999999999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8">
        <v>4607091386073</v>
      </c>
      <c r="E201" s="319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19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8">
        <v>4607091387322</v>
      </c>
      <c r="E202" s="319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19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8">
        <v>4607091387322</v>
      </c>
      <c r="E203" s="319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19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8">
        <v>4607091387377</v>
      </c>
      <c r="E204" s="319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19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8">
        <v>4607091387353</v>
      </c>
      <c r="E205" s="319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19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8">
        <v>4607091386011</v>
      </c>
      <c r="E206" s="319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19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8">
        <v>4607091387308</v>
      </c>
      <c r="E207" s="319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19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8">
        <v>4607091387339</v>
      </c>
      <c r="E208" s="319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19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8">
        <v>4680115882638</v>
      </c>
      <c r="E209" s="319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19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8">
        <v>4680115881938</v>
      </c>
      <c r="E210" s="319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19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8">
        <v>4607091387346</v>
      </c>
      <c r="E211" s="319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19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8">
        <v>4607091389807</v>
      </c>
      <c r="E212" s="319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19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2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4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4.6296296296296298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5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0.10874999999999999</v>
      </c>
      <c r="Y213" s="309"/>
      <c r="Z213" s="309"/>
    </row>
    <row r="214" spans="1:53" x14ac:dyDescent="0.2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4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8">
        <f>IFERROR(SUM(V198:V212),"0")</f>
        <v>50</v>
      </c>
      <c r="W214" s="308">
        <f>IFERROR(SUM(W198:W212),"0")</f>
        <v>54</v>
      </c>
      <c r="X214" s="37"/>
      <c r="Y214" s="309"/>
      <c r="Z214" s="309"/>
    </row>
    <row r="215" spans="1:53" ht="14.25" customHeight="1" x14ac:dyDescent="0.25">
      <c r="A215" s="346" t="s">
        <v>95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8">
        <v>4680115881914</v>
      </c>
      <c r="E216" s="319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19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2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4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4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46" t="s">
        <v>60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8">
        <v>4607091387193</v>
      </c>
      <c r="E220" s="319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19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8">
        <v>4607091387230</v>
      </c>
      <c r="E221" s="319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19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8">
        <v>4607091387285</v>
      </c>
      <c r="E222" s="319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19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8">
        <v>4607091389845</v>
      </c>
      <c r="E223" s="319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4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19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2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4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4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46" t="s">
        <v>68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8">
        <v>4607091387766</v>
      </c>
      <c r="E227" s="319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19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8">
        <v>4607091387957</v>
      </c>
      <c r="E228" s="319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19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8">
        <v>4607091387964</v>
      </c>
      <c r="E229" s="319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19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8">
        <v>4607091381672</v>
      </c>
      <c r="E230" s="319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19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8">
        <v>4607091387537</v>
      </c>
      <c r="E231" s="319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19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8">
        <v>4607091387513</v>
      </c>
      <c r="E232" s="319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19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8">
        <v>4680115880511</v>
      </c>
      <c r="E233" s="319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19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2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4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4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46" t="s">
        <v>218</v>
      </c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8">
        <v>4607091380880</v>
      </c>
      <c r="E237" s="319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19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8">
        <v>4607091384482</v>
      </c>
      <c r="E238" s="319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19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8">
        <v>4607091380897</v>
      </c>
      <c r="E239" s="319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19"/>
      <c r="S239" s="34"/>
      <c r="T239" s="34"/>
      <c r="U239" s="35" t="s">
        <v>65</v>
      </c>
      <c r="V239" s="306">
        <v>20</v>
      </c>
      <c r="W239" s="307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x14ac:dyDescent="0.2">
      <c r="A240" s="312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4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8">
        <f>IFERROR(V237/H237,"0")+IFERROR(V238/H238,"0")+IFERROR(V239/H239,"0")</f>
        <v>2.3809523809523809</v>
      </c>
      <c r="W240" s="308">
        <f>IFERROR(W237/H237,"0")+IFERROR(W238/H238,"0")+IFERROR(W239/H239,"0")</f>
        <v>3</v>
      </c>
      <c r="X240" s="308">
        <f>IFERROR(IF(X237="",0,X237),"0")+IFERROR(IF(X238="",0,X238),"0")+IFERROR(IF(X239="",0,X239),"0")</f>
        <v>6.5250000000000002E-2</v>
      </c>
      <c r="Y240" s="309"/>
      <c r="Z240" s="309"/>
    </row>
    <row r="241" spans="1:53" x14ac:dyDescent="0.2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4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8">
        <f>IFERROR(SUM(V237:V239),"0")</f>
        <v>20</v>
      </c>
      <c r="W241" s="308">
        <f>IFERROR(SUM(W237:W239),"0")</f>
        <v>25.200000000000003</v>
      </c>
      <c r="X241" s="37"/>
      <c r="Y241" s="309"/>
      <c r="Z241" s="309"/>
    </row>
    <row r="242" spans="1:53" ht="14.25" customHeight="1" x14ac:dyDescent="0.25">
      <c r="A242" s="346" t="s">
        <v>81</v>
      </c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8">
        <v>4607091388374</v>
      </c>
      <c r="E243" s="319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5" t="s">
        <v>384</v>
      </c>
      <c r="O243" s="330"/>
      <c r="P243" s="330"/>
      <c r="Q243" s="330"/>
      <c r="R243" s="319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8">
        <v>4607091388381</v>
      </c>
      <c r="E244" s="319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8" t="s">
        <v>387</v>
      </c>
      <c r="O244" s="330"/>
      <c r="P244" s="330"/>
      <c r="Q244" s="330"/>
      <c r="R244" s="319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8">
        <v>4607091388404</v>
      </c>
      <c r="E245" s="319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0"/>
      <c r="P245" s="330"/>
      <c r="Q245" s="330"/>
      <c r="R245" s="319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2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4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3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4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46" t="s">
        <v>390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13"/>
      <c r="Y248" s="302"/>
      <c r="Z248" s="302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8">
        <v>4680115881808</v>
      </c>
      <c r="E249" s="319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3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0"/>
      <c r="P249" s="330"/>
      <c r="Q249" s="330"/>
      <c r="R249" s="319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8">
        <v>4680115881822</v>
      </c>
      <c r="E250" s="319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0"/>
      <c r="P250" s="330"/>
      <c r="Q250" s="330"/>
      <c r="R250" s="319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8">
        <v>4680115880016</v>
      </c>
      <c r="E251" s="319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0"/>
      <c r="P251" s="330"/>
      <c r="Q251" s="330"/>
      <c r="R251" s="319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2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4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3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4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66" t="s">
        <v>399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1"/>
      <c r="Z254" s="301"/>
    </row>
    <row r="255" spans="1:53" ht="14.25" customHeight="1" x14ac:dyDescent="0.25">
      <c r="A255" s="346" t="s">
        <v>103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02"/>
      <c r="Z255" s="302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8">
        <v>4607091387421</v>
      </c>
      <c r="E256" s="319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0"/>
      <c r="P256" s="330"/>
      <c r="Q256" s="330"/>
      <c r="R256" s="319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8">
        <v>4607091387421</v>
      </c>
      <c r="E257" s="319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19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8">
        <v>4607091387452</v>
      </c>
      <c r="E258" s="319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0" t="s">
        <v>405</v>
      </c>
      <c r="O258" s="330"/>
      <c r="P258" s="330"/>
      <c r="Q258" s="330"/>
      <c r="R258" s="319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8">
        <v>4607091387452</v>
      </c>
      <c r="E259" s="319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3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30"/>
      <c r="P259" s="330"/>
      <c r="Q259" s="330"/>
      <c r="R259" s="319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8">
        <v>4607091385984</v>
      </c>
      <c r="E260" s="319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0"/>
      <c r="P260" s="330"/>
      <c r="Q260" s="330"/>
      <c r="R260" s="319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8">
        <v>4607091387438</v>
      </c>
      <c r="E261" s="319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0"/>
      <c r="P261" s="330"/>
      <c r="Q261" s="330"/>
      <c r="R261" s="319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8">
        <v>4607091387469</v>
      </c>
      <c r="E262" s="319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0"/>
      <c r="P262" s="330"/>
      <c r="Q262" s="330"/>
      <c r="R262" s="319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2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4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3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4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46" t="s">
        <v>60</v>
      </c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02"/>
      <c r="Z265" s="302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8">
        <v>4607091387292</v>
      </c>
      <c r="E266" s="319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0"/>
      <c r="P266" s="330"/>
      <c r="Q266" s="330"/>
      <c r="R266" s="319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8">
        <v>4607091387315</v>
      </c>
      <c r="E267" s="319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0"/>
      <c r="P267" s="330"/>
      <c r="Q267" s="330"/>
      <c r="R267" s="319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2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4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3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4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66" t="s">
        <v>417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1"/>
      <c r="Z270" s="301"/>
    </row>
    <row r="271" spans="1:53" ht="14.25" customHeight="1" x14ac:dyDescent="0.25">
      <c r="A271" s="346" t="s">
        <v>60</v>
      </c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02"/>
      <c r="Z271" s="302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8">
        <v>4607091383836</v>
      </c>
      <c r="E272" s="319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0"/>
      <c r="P272" s="330"/>
      <c r="Q272" s="330"/>
      <c r="R272" s="319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2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4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3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4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46" t="s">
        <v>68</v>
      </c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  <c r="T275" s="313"/>
      <c r="U275" s="313"/>
      <c r="V275" s="313"/>
      <c r="W275" s="313"/>
      <c r="X275" s="313"/>
      <c r="Y275" s="302"/>
      <c r="Z275" s="302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8">
        <v>4607091387919</v>
      </c>
      <c r="E276" s="319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0"/>
      <c r="P276" s="330"/>
      <c r="Q276" s="330"/>
      <c r="R276" s="319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8">
        <v>4607091383942</v>
      </c>
      <c r="E277" s="319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0"/>
      <c r="P277" s="330"/>
      <c r="Q277" s="330"/>
      <c r="R277" s="319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8">
        <v>4607091383959</v>
      </c>
      <c r="E278" s="319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408" t="s">
        <v>426</v>
      </c>
      <c r="O278" s="330"/>
      <c r="P278" s="330"/>
      <c r="Q278" s="330"/>
      <c r="R278" s="319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2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4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4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46" t="s">
        <v>218</v>
      </c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3"/>
      <c r="U281" s="313"/>
      <c r="V281" s="313"/>
      <c r="W281" s="313"/>
      <c r="X281" s="313"/>
      <c r="Y281" s="302"/>
      <c r="Z281" s="302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8">
        <v>4607091388831</v>
      </c>
      <c r="E282" s="319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0"/>
      <c r="P282" s="330"/>
      <c r="Q282" s="330"/>
      <c r="R282" s="319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2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4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3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4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46" t="s">
        <v>81</v>
      </c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  <c r="T285" s="313"/>
      <c r="U285" s="313"/>
      <c r="V285" s="313"/>
      <c r="W285" s="313"/>
      <c r="X285" s="313"/>
      <c r="Y285" s="302"/>
      <c r="Z285" s="302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8">
        <v>4607091383102</v>
      </c>
      <c r="E286" s="319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5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0"/>
      <c r="P286" s="330"/>
      <c r="Q286" s="330"/>
      <c r="R286" s="319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2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4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3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4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7" t="s">
        <v>431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48"/>
      <c r="Z289" s="48"/>
    </row>
    <row r="290" spans="1:53" ht="16.5" customHeight="1" x14ac:dyDescent="0.25">
      <c r="A290" s="366" t="s">
        <v>432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1"/>
      <c r="Z290" s="301"/>
    </row>
    <row r="291" spans="1:53" ht="14.25" customHeight="1" x14ac:dyDescent="0.25">
      <c r="A291" s="346" t="s">
        <v>103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02"/>
      <c r="Z291" s="302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8">
        <v>4607091383997</v>
      </c>
      <c r="E292" s="319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0"/>
      <c r="P292" s="330"/>
      <c r="Q292" s="330"/>
      <c r="R292" s="319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8">
        <v>4607091383997</v>
      </c>
      <c r="E293" s="319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19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8">
        <v>4607091384130</v>
      </c>
      <c r="E294" s="319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0"/>
      <c r="P294" s="330"/>
      <c r="Q294" s="330"/>
      <c r="R294" s="319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8">
        <v>4607091384130</v>
      </c>
      <c r="E295" s="319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19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8">
        <v>4607091384147</v>
      </c>
      <c r="E296" s="319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0"/>
      <c r="P296" s="330"/>
      <c r="Q296" s="330"/>
      <c r="R296" s="319"/>
      <c r="S296" s="34"/>
      <c r="T296" s="34"/>
      <c r="U296" s="35" t="s">
        <v>65</v>
      </c>
      <c r="V296" s="306">
        <v>3000</v>
      </c>
      <c r="W296" s="307">
        <f t="shared" si="14"/>
        <v>3000</v>
      </c>
      <c r="X296" s="36">
        <f>IFERROR(IF(W296=0,"",ROUNDUP(W296/H296,0)*0.02175),"")</f>
        <v>4.3499999999999996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8">
        <v>4607091384147</v>
      </c>
      <c r="E297" s="319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362" t="s">
        <v>442</v>
      </c>
      <c r="O297" s="330"/>
      <c r="P297" s="330"/>
      <c r="Q297" s="330"/>
      <c r="R297" s="319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8">
        <v>4607091384154</v>
      </c>
      <c r="E298" s="319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0"/>
      <c r="P298" s="330"/>
      <c r="Q298" s="330"/>
      <c r="R298" s="319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8">
        <v>4607091384161</v>
      </c>
      <c r="E299" s="319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0"/>
      <c r="P299" s="330"/>
      <c r="Q299" s="330"/>
      <c r="R299" s="319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2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4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200</v>
      </c>
      <c r="W300" s="308">
        <f>IFERROR(W292/H292,"0")+IFERROR(W293/H293,"0")+IFERROR(W294/H294,"0")+IFERROR(W295/H295,"0")+IFERROR(W296/H296,"0")+IFERROR(W297/H297,"0")+IFERROR(W298/H298,"0")+IFERROR(W299/H299,"0")</f>
        <v>200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4.3499999999999996</v>
      </c>
      <c r="Y300" s="309"/>
      <c r="Z300" s="309"/>
    </row>
    <row r="301" spans="1:53" x14ac:dyDescent="0.2">
      <c r="A301" s="313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4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8">
        <f>IFERROR(SUM(V292:V299),"0")</f>
        <v>3000</v>
      </c>
      <c r="W301" s="308">
        <f>IFERROR(SUM(W292:W299),"0")</f>
        <v>3000</v>
      </c>
      <c r="X301" s="37"/>
      <c r="Y301" s="309"/>
      <c r="Z301" s="309"/>
    </row>
    <row r="302" spans="1:53" ht="14.25" customHeight="1" x14ac:dyDescent="0.25">
      <c r="A302" s="346" t="s">
        <v>95</v>
      </c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  <c r="T302" s="313"/>
      <c r="U302" s="313"/>
      <c r="V302" s="313"/>
      <c r="W302" s="313"/>
      <c r="X302" s="313"/>
      <c r="Y302" s="302"/>
      <c r="Z302" s="302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8">
        <v>4607091383980</v>
      </c>
      <c r="E303" s="319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0"/>
      <c r="P303" s="330"/>
      <c r="Q303" s="330"/>
      <c r="R303" s="319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8">
        <v>4607091384178</v>
      </c>
      <c r="E304" s="319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0"/>
      <c r="P304" s="330"/>
      <c r="Q304" s="330"/>
      <c r="R304" s="319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2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4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4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46" t="s">
        <v>68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13"/>
      <c r="Y307" s="302"/>
      <c r="Z307" s="302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8">
        <v>4607091384260</v>
      </c>
      <c r="E308" s="319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0"/>
      <c r="P308" s="330"/>
      <c r="Q308" s="330"/>
      <c r="R308" s="319"/>
      <c r="S308" s="34"/>
      <c r="T308" s="34"/>
      <c r="U308" s="35" t="s">
        <v>65</v>
      </c>
      <c r="V308" s="306">
        <v>300</v>
      </c>
      <c r="W308" s="307">
        <f>IFERROR(IF(V308="",0,CEILING((V308/$H308),1)*$H308),"")</f>
        <v>304.2</v>
      </c>
      <c r="X308" s="36">
        <f>IFERROR(IF(W308=0,"",ROUNDUP(W308/H308,0)*0.02175),"")</f>
        <v>0.84824999999999995</v>
      </c>
      <c r="Y308" s="56"/>
      <c r="Z308" s="57"/>
      <c r="AD308" s="58"/>
      <c r="BA308" s="226" t="s">
        <v>1</v>
      </c>
    </row>
    <row r="309" spans="1:53" x14ac:dyDescent="0.2">
      <c r="A309" s="312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4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8">
        <f>IFERROR(V308/H308,"0")</f>
        <v>38.46153846153846</v>
      </c>
      <c r="W309" s="308">
        <f>IFERROR(W308/H308,"0")</f>
        <v>39</v>
      </c>
      <c r="X309" s="308">
        <f>IFERROR(IF(X308="",0,X308),"0")</f>
        <v>0.84824999999999995</v>
      </c>
      <c r="Y309" s="309"/>
      <c r="Z309" s="309"/>
    </row>
    <row r="310" spans="1:53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4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8">
        <f>IFERROR(SUM(V308:V308),"0")</f>
        <v>300</v>
      </c>
      <c r="W310" s="308">
        <f>IFERROR(SUM(W308:W308),"0")</f>
        <v>304.2</v>
      </c>
      <c r="X310" s="37"/>
      <c r="Y310" s="309"/>
      <c r="Z310" s="309"/>
    </row>
    <row r="311" spans="1:53" ht="14.25" customHeight="1" x14ac:dyDescent="0.25">
      <c r="A311" s="346" t="s">
        <v>218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02"/>
      <c r="Z311" s="302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8">
        <v>4607091384673</v>
      </c>
      <c r="E312" s="319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0"/>
      <c r="P312" s="330"/>
      <c r="Q312" s="330"/>
      <c r="R312" s="319"/>
      <c r="S312" s="34"/>
      <c r="T312" s="34"/>
      <c r="U312" s="35" t="s">
        <v>65</v>
      </c>
      <c r="V312" s="306">
        <v>50</v>
      </c>
      <c r="W312" s="307">
        <f>IFERROR(IF(V312="",0,CEILING((V312/$H312),1)*$H312),"")</f>
        <v>54.6</v>
      </c>
      <c r="X312" s="36">
        <f>IFERROR(IF(W312=0,"",ROUNDUP(W312/H312,0)*0.02175),"")</f>
        <v>0.15225</v>
      </c>
      <c r="Y312" s="56"/>
      <c r="Z312" s="57"/>
      <c r="AD312" s="58"/>
      <c r="BA312" s="227" t="s">
        <v>1</v>
      </c>
    </row>
    <row r="313" spans="1:53" x14ac:dyDescent="0.2">
      <c r="A313" s="312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4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8">
        <f>IFERROR(V312/H312,"0")</f>
        <v>6.4102564102564106</v>
      </c>
      <c r="W313" s="308">
        <f>IFERROR(W312/H312,"0")</f>
        <v>7</v>
      </c>
      <c r="X313" s="308">
        <f>IFERROR(IF(X312="",0,X312),"0")</f>
        <v>0.15225</v>
      </c>
      <c r="Y313" s="309"/>
      <c r="Z313" s="309"/>
    </row>
    <row r="314" spans="1:53" x14ac:dyDescent="0.2">
      <c r="A314" s="313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4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8">
        <f>IFERROR(SUM(V312:V312),"0")</f>
        <v>50</v>
      </c>
      <c r="W314" s="308">
        <f>IFERROR(SUM(W312:W312),"0")</f>
        <v>54.6</v>
      </c>
      <c r="X314" s="37"/>
      <c r="Y314" s="309"/>
      <c r="Z314" s="309"/>
    </row>
    <row r="315" spans="1:53" ht="16.5" customHeight="1" x14ac:dyDescent="0.25">
      <c r="A315" s="366" t="s">
        <v>455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1"/>
      <c r="Z315" s="301"/>
    </row>
    <row r="316" spans="1:53" ht="14.25" customHeight="1" x14ac:dyDescent="0.25">
      <c r="A316" s="346" t="s">
        <v>103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02"/>
      <c r="Z316" s="302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8">
        <v>4607091384185</v>
      </c>
      <c r="E317" s="319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0"/>
      <c r="P317" s="330"/>
      <c r="Q317" s="330"/>
      <c r="R317" s="319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8">
        <v>4607091384192</v>
      </c>
      <c r="E318" s="319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0"/>
      <c r="P318" s="330"/>
      <c r="Q318" s="330"/>
      <c r="R318" s="319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8">
        <v>4680115881907</v>
      </c>
      <c r="E319" s="319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3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0"/>
      <c r="P319" s="330"/>
      <c r="Q319" s="330"/>
      <c r="R319" s="319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8">
        <v>4607091384680</v>
      </c>
      <c r="E320" s="319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34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0"/>
      <c r="P320" s="330"/>
      <c r="Q320" s="330"/>
      <c r="R320" s="319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2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4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3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4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46" t="s">
        <v>60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02"/>
      <c r="Z323" s="302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8">
        <v>4607091384802</v>
      </c>
      <c r="E324" s="319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0"/>
      <c r="P324" s="330"/>
      <c r="Q324" s="330"/>
      <c r="R324" s="319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8">
        <v>4607091384826</v>
      </c>
      <c r="E325" s="319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0"/>
      <c r="P325" s="330"/>
      <c r="Q325" s="330"/>
      <c r="R325" s="319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2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4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4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46" t="s">
        <v>68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13"/>
      <c r="Y328" s="302"/>
      <c r="Z328" s="302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8">
        <v>4607091384246</v>
      </c>
      <c r="E329" s="319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0"/>
      <c r="P329" s="330"/>
      <c r="Q329" s="330"/>
      <c r="R329" s="319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8">
        <v>4680115881976</v>
      </c>
      <c r="E330" s="319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4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0"/>
      <c r="P330" s="330"/>
      <c r="Q330" s="330"/>
      <c r="R330" s="319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8">
        <v>4607091384253</v>
      </c>
      <c r="E331" s="319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0"/>
      <c r="P331" s="330"/>
      <c r="Q331" s="330"/>
      <c r="R331" s="319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8">
        <v>4680115881969</v>
      </c>
      <c r="E332" s="319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0"/>
      <c r="P332" s="330"/>
      <c r="Q332" s="330"/>
      <c r="R332" s="319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2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4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4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46" t="s">
        <v>218</v>
      </c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  <c r="T335" s="313"/>
      <c r="U335" s="313"/>
      <c r="V335" s="313"/>
      <c r="W335" s="313"/>
      <c r="X335" s="313"/>
      <c r="Y335" s="302"/>
      <c r="Z335" s="302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8">
        <v>4607091389357</v>
      </c>
      <c r="E336" s="319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0"/>
      <c r="P336" s="330"/>
      <c r="Q336" s="330"/>
      <c r="R336" s="319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2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4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4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7" t="s">
        <v>478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48"/>
      <c r="Z339" s="48"/>
    </row>
    <row r="340" spans="1:53" ht="16.5" customHeight="1" x14ac:dyDescent="0.25">
      <c r="A340" s="366" t="s">
        <v>479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1"/>
      <c r="Z340" s="301"/>
    </row>
    <row r="341" spans="1:53" ht="14.25" customHeight="1" x14ac:dyDescent="0.25">
      <c r="A341" s="346" t="s">
        <v>103</v>
      </c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02"/>
      <c r="Z341" s="302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8">
        <v>4607091389708</v>
      </c>
      <c r="E342" s="319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0"/>
      <c r="P342" s="330"/>
      <c r="Q342" s="330"/>
      <c r="R342" s="319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8">
        <v>4607091389692</v>
      </c>
      <c r="E343" s="319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0"/>
      <c r="P343" s="330"/>
      <c r="Q343" s="330"/>
      <c r="R343" s="319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2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4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4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46" t="s">
        <v>60</v>
      </c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  <c r="T346" s="313"/>
      <c r="U346" s="313"/>
      <c r="V346" s="313"/>
      <c r="W346" s="313"/>
      <c r="X346" s="313"/>
      <c r="Y346" s="302"/>
      <c r="Z346" s="302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8">
        <v>4607091389753</v>
      </c>
      <c r="E347" s="319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6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0"/>
      <c r="P347" s="330"/>
      <c r="Q347" s="330"/>
      <c r="R347" s="319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8">
        <v>4607091389760</v>
      </c>
      <c r="E348" s="319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0"/>
      <c r="P348" s="330"/>
      <c r="Q348" s="330"/>
      <c r="R348" s="319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8">
        <v>4607091389746</v>
      </c>
      <c r="E349" s="319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0"/>
      <c r="P349" s="330"/>
      <c r="Q349" s="330"/>
      <c r="R349" s="319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8">
        <v>4680115882928</v>
      </c>
      <c r="E350" s="319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0"/>
      <c r="P350" s="330"/>
      <c r="Q350" s="330"/>
      <c r="R350" s="319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8">
        <v>4680115883147</v>
      </c>
      <c r="E351" s="319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4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0"/>
      <c r="P351" s="330"/>
      <c r="Q351" s="330"/>
      <c r="R351" s="319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8">
        <v>4607091384338</v>
      </c>
      <c r="E352" s="319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0"/>
      <c r="P352" s="330"/>
      <c r="Q352" s="330"/>
      <c r="R352" s="319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8">
        <v>4680115883154</v>
      </c>
      <c r="E353" s="319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0"/>
      <c r="P353" s="330"/>
      <c r="Q353" s="330"/>
      <c r="R353" s="319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8">
        <v>4607091389524</v>
      </c>
      <c r="E354" s="319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0"/>
      <c r="P354" s="330"/>
      <c r="Q354" s="330"/>
      <c r="R354" s="319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8">
        <v>4680115883161</v>
      </c>
      <c r="E355" s="319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0"/>
      <c r="P355" s="330"/>
      <c r="Q355" s="330"/>
      <c r="R355" s="319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8">
        <v>4607091384345</v>
      </c>
      <c r="E356" s="319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0"/>
      <c r="P356" s="330"/>
      <c r="Q356" s="330"/>
      <c r="R356" s="319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8">
        <v>4680115883178</v>
      </c>
      <c r="E357" s="319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5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0"/>
      <c r="P357" s="330"/>
      <c r="Q357" s="330"/>
      <c r="R357" s="319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8">
        <v>4607091389531</v>
      </c>
      <c r="E358" s="319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0"/>
      <c r="P358" s="330"/>
      <c r="Q358" s="330"/>
      <c r="R358" s="319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8">
        <v>4680115883185</v>
      </c>
      <c r="E359" s="319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603" t="s">
        <v>510</v>
      </c>
      <c r="O359" s="330"/>
      <c r="P359" s="330"/>
      <c r="Q359" s="330"/>
      <c r="R359" s="319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2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4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4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46" t="s">
        <v>68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02"/>
      <c r="Z362" s="302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8">
        <v>4607091389685</v>
      </c>
      <c r="E363" s="319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6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0"/>
      <c r="P363" s="330"/>
      <c r="Q363" s="330"/>
      <c r="R363" s="319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8">
        <v>4607091389654</v>
      </c>
      <c r="E364" s="319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0"/>
      <c r="P364" s="330"/>
      <c r="Q364" s="330"/>
      <c r="R364" s="319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8">
        <v>4607091384352</v>
      </c>
      <c r="E365" s="319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0"/>
      <c r="P365" s="330"/>
      <c r="Q365" s="330"/>
      <c r="R365" s="319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8">
        <v>4607091389661</v>
      </c>
      <c r="E366" s="319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6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0"/>
      <c r="P366" s="330"/>
      <c r="Q366" s="330"/>
      <c r="R366" s="319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2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4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4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46" t="s">
        <v>218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13"/>
      <c r="Y369" s="302"/>
      <c r="Z369" s="302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8">
        <v>4680115881648</v>
      </c>
      <c r="E370" s="319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0"/>
      <c r="P370" s="330"/>
      <c r="Q370" s="330"/>
      <c r="R370" s="319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2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4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3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4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46" t="s">
        <v>90</v>
      </c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  <c r="T373" s="313"/>
      <c r="U373" s="313"/>
      <c r="V373" s="313"/>
      <c r="W373" s="313"/>
      <c r="X373" s="313"/>
      <c r="Y373" s="302"/>
      <c r="Z373" s="302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8">
        <v>4680115882997</v>
      </c>
      <c r="E374" s="319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507" t="s">
        <v>525</v>
      </c>
      <c r="O374" s="330"/>
      <c r="P374" s="330"/>
      <c r="Q374" s="330"/>
      <c r="R374" s="319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2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4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3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4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66" t="s">
        <v>526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1"/>
      <c r="Z377" s="301"/>
    </row>
    <row r="378" spans="1:53" ht="14.25" customHeight="1" x14ac:dyDescent="0.25">
      <c r="A378" s="346" t="s">
        <v>95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13"/>
      <c r="Y378" s="302"/>
      <c r="Z378" s="302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8">
        <v>4607091389388</v>
      </c>
      <c r="E379" s="319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0"/>
      <c r="P379" s="330"/>
      <c r="Q379" s="330"/>
      <c r="R379" s="319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8">
        <v>4607091389364</v>
      </c>
      <c r="E380" s="319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0"/>
      <c r="P380" s="330"/>
      <c r="Q380" s="330"/>
      <c r="R380" s="319"/>
      <c r="S380" s="34"/>
      <c r="T380" s="34"/>
      <c r="U380" s="35" t="s">
        <v>65</v>
      </c>
      <c r="V380" s="306">
        <v>21</v>
      </c>
      <c r="W380" s="307">
        <f>IFERROR(IF(V380="",0,CEILING((V380/$H380),1)*$H380),"")</f>
        <v>22.68</v>
      </c>
      <c r="X380" s="36">
        <f>IFERROR(IF(W380=0,"",ROUNDUP(W380/H380,0)*0.00753),"")</f>
        <v>6.7769999999999997E-2</v>
      </c>
      <c r="Y380" s="56"/>
      <c r="Z380" s="57"/>
      <c r="AD380" s="58"/>
      <c r="BA380" s="261" t="s">
        <v>1</v>
      </c>
    </row>
    <row r="381" spans="1:53" x14ac:dyDescent="0.2">
      <c r="A381" s="312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4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8">
        <f>IFERROR(V379/H379,"0")+IFERROR(V380/H380,"0")</f>
        <v>8.3333333333333339</v>
      </c>
      <c r="W381" s="308">
        <f>IFERROR(W379/H379,"0")+IFERROR(W380/H380,"0")</f>
        <v>9</v>
      </c>
      <c r="X381" s="308">
        <f>IFERROR(IF(X379="",0,X379),"0")+IFERROR(IF(X380="",0,X380),"0")</f>
        <v>6.7769999999999997E-2</v>
      </c>
      <c r="Y381" s="309"/>
      <c r="Z381" s="309"/>
    </row>
    <row r="382" spans="1:53" x14ac:dyDescent="0.2">
      <c r="A382" s="313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4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8">
        <f>IFERROR(SUM(V379:V380),"0")</f>
        <v>21</v>
      </c>
      <c r="W382" s="308">
        <f>IFERROR(SUM(W379:W380),"0")</f>
        <v>22.68</v>
      </c>
      <c r="X382" s="37"/>
      <c r="Y382" s="309"/>
      <c r="Z382" s="309"/>
    </row>
    <row r="383" spans="1:53" ht="14.25" customHeight="1" x14ac:dyDescent="0.25">
      <c r="A383" s="346" t="s">
        <v>60</v>
      </c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  <c r="P383" s="313"/>
      <c r="Q383" s="313"/>
      <c r="R383" s="313"/>
      <c r="S383" s="313"/>
      <c r="T383" s="313"/>
      <c r="U383" s="313"/>
      <c r="V383" s="313"/>
      <c r="W383" s="313"/>
      <c r="X383" s="313"/>
      <c r="Y383" s="302"/>
      <c r="Z383" s="302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8">
        <v>4607091389739</v>
      </c>
      <c r="E384" s="319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0"/>
      <c r="P384" s="330"/>
      <c r="Q384" s="330"/>
      <c r="R384" s="319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8">
        <v>4680115883048</v>
      </c>
      <c r="E385" s="319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0"/>
      <c r="P385" s="330"/>
      <c r="Q385" s="330"/>
      <c r="R385" s="319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8">
        <v>4607091389425</v>
      </c>
      <c r="E386" s="319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5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0"/>
      <c r="P386" s="330"/>
      <c r="Q386" s="330"/>
      <c r="R386" s="319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8">
        <v>4680115882911</v>
      </c>
      <c r="E387" s="319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96" t="s">
        <v>539</v>
      </c>
      <c r="O387" s="330"/>
      <c r="P387" s="330"/>
      <c r="Q387" s="330"/>
      <c r="R387" s="319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8">
        <v>4680115880771</v>
      </c>
      <c r="E388" s="319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0"/>
      <c r="P388" s="330"/>
      <c r="Q388" s="330"/>
      <c r="R388" s="319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8">
        <v>4607091389500</v>
      </c>
      <c r="E389" s="319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3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0"/>
      <c r="P389" s="330"/>
      <c r="Q389" s="330"/>
      <c r="R389" s="319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8">
        <v>4680115881983</v>
      </c>
      <c r="E390" s="319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3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0"/>
      <c r="P390" s="330"/>
      <c r="Q390" s="330"/>
      <c r="R390" s="319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2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4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3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4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46" t="s">
        <v>90</v>
      </c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  <c r="P393" s="313"/>
      <c r="Q393" s="313"/>
      <c r="R393" s="313"/>
      <c r="S393" s="313"/>
      <c r="T393" s="313"/>
      <c r="U393" s="313"/>
      <c r="V393" s="313"/>
      <c r="W393" s="313"/>
      <c r="X393" s="313"/>
      <c r="Y393" s="302"/>
      <c r="Z393" s="302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8">
        <v>4680115882980</v>
      </c>
      <c r="E394" s="319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0"/>
      <c r="P394" s="330"/>
      <c r="Q394" s="330"/>
      <c r="R394" s="319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2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4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3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4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7" t="s">
        <v>548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48"/>
      <c r="Z397" s="48"/>
    </row>
    <row r="398" spans="1:53" ht="16.5" customHeight="1" x14ac:dyDescent="0.25">
      <c r="A398" s="366" t="s">
        <v>548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1"/>
      <c r="Z398" s="301"/>
    </row>
    <row r="399" spans="1:53" ht="14.25" customHeight="1" x14ac:dyDescent="0.25">
      <c r="A399" s="346" t="s">
        <v>103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13"/>
      <c r="Y399" s="302"/>
      <c r="Z399" s="302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8">
        <v>4607091389067</v>
      </c>
      <c r="E400" s="319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5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0"/>
      <c r="P400" s="330"/>
      <c r="Q400" s="330"/>
      <c r="R400" s="319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8">
        <v>4607091383522</v>
      </c>
      <c r="E401" s="319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2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0"/>
      <c r="P401" s="330"/>
      <c r="Q401" s="330"/>
      <c r="R401" s="319"/>
      <c r="S401" s="34"/>
      <c r="T401" s="34"/>
      <c r="U401" s="35" t="s">
        <v>65</v>
      </c>
      <c r="V401" s="306">
        <v>800</v>
      </c>
      <c r="W401" s="307">
        <f t="shared" si="18"/>
        <v>802.56000000000006</v>
      </c>
      <c r="X401" s="36">
        <f>IFERROR(IF(W401=0,"",ROUNDUP(W401/H401,0)*0.01196),"")</f>
        <v>1.81792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8">
        <v>4607091384437</v>
      </c>
      <c r="E402" s="319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58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0"/>
      <c r="P402" s="330"/>
      <c r="Q402" s="330"/>
      <c r="R402" s="319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8">
        <v>4607091389104</v>
      </c>
      <c r="E403" s="319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53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0"/>
      <c r="P403" s="330"/>
      <c r="Q403" s="330"/>
      <c r="R403" s="319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8">
        <v>4680115880603</v>
      </c>
      <c r="E404" s="319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0"/>
      <c r="P404" s="330"/>
      <c r="Q404" s="330"/>
      <c r="R404" s="319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8">
        <v>4607091389999</v>
      </c>
      <c r="E405" s="319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0"/>
      <c r="P405" s="330"/>
      <c r="Q405" s="330"/>
      <c r="R405" s="319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8">
        <v>4680115882782</v>
      </c>
      <c r="E406" s="319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4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0"/>
      <c r="P406" s="330"/>
      <c r="Q406" s="330"/>
      <c r="R406" s="319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8">
        <v>4607091389098</v>
      </c>
      <c r="E407" s="319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0"/>
      <c r="P407" s="330"/>
      <c r="Q407" s="330"/>
      <c r="R407" s="319"/>
      <c r="S407" s="34"/>
      <c r="T407" s="34"/>
      <c r="U407" s="35" t="s">
        <v>65</v>
      </c>
      <c r="V407" s="306">
        <v>40</v>
      </c>
      <c r="W407" s="307">
        <f t="shared" si="18"/>
        <v>40.799999999999997</v>
      </c>
      <c r="X407" s="36">
        <f>IFERROR(IF(W407=0,"",ROUNDUP(W407/H407,0)*0.00753),"")</f>
        <v>0.12801000000000001</v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8">
        <v>4607091389982</v>
      </c>
      <c r="E408" s="319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6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0"/>
      <c r="P408" s="330"/>
      <c r="Q408" s="330"/>
      <c r="R408" s="319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2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4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168.18181818181816</v>
      </c>
      <c r="W409" s="308">
        <f>IFERROR(W400/H400,"0")+IFERROR(W401/H401,"0")+IFERROR(W402/H402,"0")+IFERROR(W403/H403,"0")+IFERROR(W404/H404,"0")+IFERROR(W405/H405,"0")+IFERROR(W406/H406,"0")+IFERROR(W407/H407,"0")+IFERROR(W408/H408,"0")</f>
        <v>169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1.9459299999999999</v>
      </c>
      <c r="Y409" s="309"/>
      <c r="Z409" s="309"/>
    </row>
    <row r="410" spans="1:53" x14ac:dyDescent="0.2">
      <c r="A410" s="313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4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8">
        <f>IFERROR(SUM(V400:V408),"0")</f>
        <v>840</v>
      </c>
      <c r="W410" s="308">
        <f>IFERROR(SUM(W400:W408),"0")</f>
        <v>843.36</v>
      </c>
      <c r="X410" s="37"/>
      <c r="Y410" s="309"/>
      <c r="Z410" s="309"/>
    </row>
    <row r="411" spans="1:53" ht="14.25" customHeight="1" x14ac:dyDescent="0.25">
      <c r="A411" s="346" t="s">
        <v>95</v>
      </c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3"/>
      <c r="N411" s="313"/>
      <c r="O411" s="313"/>
      <c r="P411" s="313"/>
      <c r="Q411" s="313"/>
      <c r="R411" s="313"/>
      <c r="S411" s="313"/>
      <c r="T411" s="313"/>
      <c r="U411" s="313"/>
      <c r="V411" s="313"/>
      <c r="W411" s="313"/>
      <c r="X411" s="313"/>
      <c r="Y411" s="302"/>
      <c r="Z411" s="302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8">
        <v>4607091388930</v>
      </c>
      <c r="E412" s="319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0"/>
      <c r="P412" s="330"/>
      <c r="Q412" s="330"/>
      <c r="R412" s="319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8">
        <v>4680115880054</v>
      </c>
      <c r="E413" s="319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0"/>
      <c r="P413" s="330"/>
      <c r="Q413" s="330"/>
      <c r="R413" s="319"/>
      <c r="S413" s="34"/>
      <c r="T413" s="34"/>
      <c r="U413" s="35" t="s">
        <v>65</v>
      </c>
      <c r="V413" s="306">
        <v>20</v>
      </c>
      <c r="W413" s="307">
        <f>IFERROR(IF(V413="",0,CEILING((V413/$H413),1)*$H413),"")</f>
        <v>21.6</v>
      </c>
      <c r="X413" s="36">
        <f>IFERROR(IF(W413=0,"",ROUNDUP(W413/H413,0)*0.00937),"")</f>
        <v>5.6219999999999999E-2</v>
      </c>
      <c r="Y413" s="56"/>
      <c r="Z413" s="57"/>
      <c r="AD413" s="58"/>
      <c r="BA413" s="280" t="s">
        <v>1</v>
      </c>
    </row>
    <row r="414" spans="1:53" x14ac:dyDescent="0.2">
      <c r="A414" s="312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4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8">
        <f>IFERROR(V412/H412,"0")+IFERROR(V413/H413,"0")</f>
        <v>5.5555555555555554</v>
      </c>
      <c r="W414" s="308">
        <f>IFERROR(W412/H412,"0")+IFERROR(W413/H413,"0")</f>
        <v>6</v>
      </c>
      <c r="X414" s="308">
        <f>IFERROR(IF(X412="",0,X412),"0")+IFERROR(IF(X413="",0,X413),"0")</f>
        <v>5.6219999999999999E-2</v>
      </c>
      <c r="Y414" s="309"/>
      <c r="Z414" s="309"/>
    </row>
    <row r="415" spans="1:53" x14ac:dyDescent="0.2">
      <c r="A415" s="313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4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8">
        <f>IFERROR(SUM(V412:V413),"0")</f>
        <v>20</v>
      </c>
      <c r="W415" s="308">
        <f>IFERROR(SUM(W412:W413),"0")</f>
        <v>21.6</v>
      </c>
      <c r="X415" s="37"/>
      <c r="Y415" s="309"/>
      <c r="Z415" s="309"/>
    </row>
    <row r="416" spans="1:53" ht="14.25" customHeight="1" x14ac:dyDescent="0.25">
      <c r="A416" s="346" t="s">
        <v>60</v>
      </c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3"/>
      <c r="N416" s="313"/>
      <c r="O416" s="313"/>
      <c r="P416" s="313"/>
      <c r="Q416" s="313"/>
      <c r="R416" s="313"/>
      <c r="S416" s="313"/>
      <c r="T416" s="313"/>
      <c r="U416" s="313"/>
      <c r="V416" s="313"/>
      <c r="W416" s="313"/>
      <c r="X416" s="313"/>
      <c r="Y416" s="302"/>
      <c r="Z416" s="302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8">
        <v>4680115883116</v>
      </c>
      <c r="E417" s="319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0"/>
      <c r="P417" s="330"/>
      <c r="Q417" s="330"/>
      <c r="R417" s="319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8">
        <v>4680115883093</v>
      </c>
      <c r="E418" s="319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0"/>
      <c r="P418" s="330"/>
      <c r="Q418" s="330"/>
      <c r="R418" s="319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8">
        <v>4680115883109</v>
      </c>
      <c r="E419" s="319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0"/>
      <c r="P419" s="330"/>
      <c r="Q419" s="330"/>
      <c r="R419" s="319"/>
      <c r="S419" s="34"/>
      <c r="T419" s="34"/>
      <c r="U419" s="35" t="s">
        <v>65</v>
      </c>
      <c r="V419" s="306">
        <v>500</v>
      </c>
      <c r="W419" s="307">
        <f t="shared" si="19"/>
        <v>501.6</v>
      </c>
      <c r="X419" s="36">
        <f>IFERROR(IF(W419=0,"",ROUNDUP(W419/H419,0)*0.01196),"")</f>
        <v>1.1362000000000001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8">
        <v>4680115882072</v>
      </c>
      <c r="E420" s="319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396" t="s">
        <v>579</v>
      </c>
      <c r="O420" s="330"/>
      <c r="P420" s="330"/>
      <c r="Q420" s="330"/>
      <c r="R420" s="319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8">
        <v>4680115882102</v>
      </c>
      <c r="E421" s="319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65" t="s">
        <v>582</v>
      </c>
      <c r="O421" s="330"/>
      <c r="P421" s="330"/>
      <c r="Q421" s="330"/>
      <c r="R421" s="319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8">
        <v>4680115882096</v>
      </c>
      <c r="E422" s="319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630" t="s">
        <v>585</v>
      </c>
      <c r="O422" s="330"/>
      <c r="P422" s="330"/>
      <c r="Q422" s="330"/>
      <c r="R422" s="319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2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4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8">
        <f>IFERROR(V417/H417,"0")+IFERROR(V418/H418,"0")+IFERROR(V419/H419,"0")+IFERROR(V420/H420,"0")+IFERROR(V421/H421,"0")+IFERROR(V422/H422,"0")</f>
        <v>94.696969696969688</v>
      </c>
      <c r="W423" s="308">
        <f>IFERROR(W417/H417,"0")+IFERROR(W418/H418,"0")+IFERROR(W419/H419,"0")+IFERROR(W420/H420,"0")+IFERROR(W421/H421,"0")+IFERROR(W422/H422,"0")</f>
        <v>95</v>
      </c>
      <c r="X423" s="308">
        <f>IFERROR(IF(X417="",0,X417),"0")+IFERROR(IF(X418="",0,X418),"0")+IFERROR(IF(X419="",0,X419),"0")+IFERROR(IF(X420="",0,X420),"0")+IFERROR(IF(X421="",0,X421),"0")+IFERROR(IF(X422="",0,X422),"0")</f>
        <v>1.1362000000000001</v>
      </c>
      <c r="Y423" s="309"/>
      <c r="Z423" s="309"/>
    </row>
    <row r="424" spans="1:53" x14ac:dyDescent="0.2">
      <c r="A424" s="313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4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8">
        <f>IFERROR(SUM(V417:V422),"0")</f>
        <v>500</v>
      </c>
      <c r="W424" s="308">
        <f>IFERROR(SUM(W417:W422),"0")</f>
        <v>501.6</v>
      </c>
      <c r="X424" s="37"/>
      <c r="Y424" s="309"/>
      <c r="Z424" s="309"/>
    </row>
    <row r="425" spans="1:53" ht="14.25" customHeight="1" x14ac:dyDescent="0.25">
      <c r="A425" s="346" t="s">
        <v>68</v>
      </c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3"/>
      <c r="N425" s="313"/>
      <c r="O425" s="313"/>
      <c r="P425" s="313"/>
      <c r="Q425" s="313"/>
      <c r="R425" s="313"/>
      <c r="S425" s="313"/>
      <c r="T425" s="313"/>
      <c r="U425" s="313"/>
      <c r="V425" s="313"/>
      <c r="W425" s="313"/>
      <c r="X425" s="313"/>
      <c r="Y425" s="302"/>
      <c r="Z425" s="302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8">
        <v>4607091383409</v>
      </c>
      <c r="E426" s="319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6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0"/>
      <c r="P426" s="330"/>
      <c r="Q426" s="330"/>
      <c r="R426" s="319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8">
        <v>4607091383416</v>
      </c>
      <c r="E427" s="319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0"/>
      <c r="P427" s="330"/>
      <c r="Q427" s="330"/>
      <c r="R427" s="319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2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4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3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4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7" t="s">
        <v>590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48"/>
      <c r="Z430" s="48"/>
    </row>
    <row r="431" spans="1:53" ht="16.5" customHeight="1" x14ac:dyDescent="0.25">
      <c r="A431" s="366" t="s">
        <v>591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1"/>
      <c r="Z431" s="301"/>
    </row>
    <row r="432" spans="1:53" ht="14.25" customHeight="1" x14ac:dyDescent="0.25">
      <c r="A432" s="346" t="s">
        <v>103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02"/>
      <c r="Z432" s="302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8">
        <v>4640242180441</v>
      </c>
      <c r="E433" s="319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4" t="s">
        <v>594</v>
      </c>
      <c r="O433" s="330"/>
      <c r="P433" s="330"/>
      <c r="Q433" s="330"/>
      <c r="R433" s="319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8">
        <v>4640242180564</v>
      </c>
      <c r="E434" s="319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46" t="s">
        <v>597</v>
      </c>
      <c r="O434" s="330"/>
      <c r="P434" s="330"/>
      <c r="Q434" s="330"/>
      <c r="R434" s="319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2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4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4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46" t="s">
        <v>95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13"/>
      <c r="Y437" s="302"/>
      <c r="Z437" s="302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8">
        <v>4640242180526</v>
      </c>
      <c r="E438" s="319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404" t="s">
        <v>600</v>
      </c>
      <c r="O438" s="330"/>
      <c r="P438" s="330"/>
      <c r="Q438" s="330"/>
      <c r="R438" s="319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8">
        <v>4640242180519</v>
      </c>
      <c r="E439" s="319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357" t="s">
        <v>603</v>
      </c>
      <c r="O439" s="330"/>
      <c r="P439" s="330"/>
      <c r="Q439" s="330"/>
      <c r="R439" s="319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2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4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3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4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46" t="s">
        <v>60</v>
      </c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3"/>
      <c r="N442" s="313"/>
      <c r="O442" s="313"/>
      <c r="P442" s="313"/>
      <c r="Q442" s="313"/>
      <c r="R442" s="313"/>
      <c r="S442" s="313"/>
      <c r="T442" s="313"/>
      <c r="U442" s="313"/>
      <c r="V442" s="313"/>
      <c r="W442" s="313"/>
      <c r="X442" s="313"/>
      <c r="Y442" s="302"/>
      <c r="Z442" s="302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8">
        <v>4640242180816</v>
      </c>
      <c r="E443" s="319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522" t="s">
        <v>606</v>
      </c>
      <c r="O443" s="330"/>
      <c r="P443" s="330"/>
      <c r="Q443" s="330"/>
      <c r="R443" s="319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8">
        <v>4640242180595</v>
      </c>
      <c r="E444" s="319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68" t="s">
        <v>609</v>
      </c>
      <c r="O444" s="330"/>
      <c r="P444" s="330"/>
      <c r="Q444" s="330"/>
      <c r="R444" s="319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2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4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4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46" t="s">
        <v>68</v>
      </c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3"/>
      <c r="N447" s="313"/>
      <c r="O447" s="313"/>
      <c r="P447" s="313"/>
      <c r="Q447" s="313"/>
      <c r="R447" s="313"/>
      <c r="S447" s="313"/>
      <c r="T447" s="313"/>
      <c r="U447" s="313"/>
      <c r="V447" s="313"/>
      <c r="W447" s="313"/>
      <c r="X447" s="313"/>
      <c r="Y447" s="302"/>
      <c r="Z447" s="302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8">
        <v>4640242180540</v>
      </c>
      <c r="E448" s="319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458" t="s">
        <v>612</v>
      </c>
      <c r="O448" s="330"/>
      <c r="P448" s="330"/>
      <c r="Q448" s="330"/>
      <c r="R448" s="319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8">
        <v>4640242180557</v>
      </c>
      <c r="E449" s="319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516" t="s">
        <v>615</v>
      </c>
      <c r="O449" s="330"/>
      <c r="P449" s="330"/>
      <c r="Q449" s="330"/>
      <c r="R449" s="319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2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4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3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4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66" t="s">
        <v>616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1"/>
      <c r="Z452" s="301"/>
    </row>
    <row r="453" spans="1:53" ht="14.25" customHeight="1" x14ac:dyDescent="0.25">
      <c r="A453" s="346" t="s">
        <v>60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13"/>
      <c r="Y453" s="302"/>
      <c r="Z453" s="302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8">
        <v>4680115880856</v>
      </c>
      <c r="E454" s="319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35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30"/>
      <c r="P454" s="330"/>
      <c r="Q454" s="330"/>
      <c r="R454" s="319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2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4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3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4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46" t="s">
        <v>68</v>
      </c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3"/>
      <c r="N457" s="313"/>
      <c r="O457" s="313"/>
      <c r="P457" s="313"/>
      <c r="Q457" s="313"/>
      <c r="R457" s="313"/>
      <c r="S457" s="313"/>
      <c r="T457" s="313"/>
      <c r="U457" s="313"/>
      <c r="V457" s="313"/>
      <c r="W457" s="313"/>
      <c r="X457" s="313"/>
      <c r="Y457" s="302"/>
      <c r="Z457" s="302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8">
        <v>4680115880870</v>
      </c>
      <c r="E458" s="319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30"/>
      <c r="P458" s="330"/>
      <c r="Q458" s="330"/>
      <c r="R458" s="319"/>
      <c r="S458" s="34"/>
      <c r="T458" s="34"/>
      <c r="U458" s="35" t="s">
        <v>65</v>
      </c>
      <c r="V458" s="306">
        <v>1400</v>
      </c>
      <c r="W458" s="307">
        <f>IFERROR(IF(V458="",0,CEILING((V458/$H458),1)*$H458),"")</f>
        <v>1404</v>
      </c>
      <c r="X458" s="36">
        <f>IFERROR(IF(W458=0,"",ROUNDUP(W458/H458,0)*0.02175),"")</f>
        <v>3.9149999999999996</v>
      </c>
      <c r="Y458" s="56"/>
      <c r="Z458" s="57"/>
      <c r="AD458" s="58"/>
      <c r="BA458" s="298" t="s">
        <v>1</v>
      </c>
    </row>
    <row r="459" spans="1:53" x14ac:dyDescent="0.2">
      <c r="A459" s="312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4"/>
      <c r="N459" s="315" t="s">
        <v>66</v>
      </c>
      <c r="O459" s="316"/>
      <c r="P459" s="316"/>
      <c r="Q459" s="316"/>
      <c r="R459" s="316"/>
      <c r="S459" s="316"/>
      <c r="T459" s="317"/>
      <c r="U459" s="37" t="s">
        <v>67</v>
      </c>
      <c r="V459" s="308">
        <f>IFERROR(V458/H458,"0")</f>
        <v>179.4871794871795</v>
      </c>
      <c r="W459" s="308">
        <f>IFERROR(W458/H458,"0")</f>
        <v>180</v>
      </c>
      <c r="X459" s="308">
        <f>IFERROR(IF(X458="",0,X458),"0")</f>
        <v>3.9149999999999996</v>
      </c>
      <c r="Y459" s="309"/>
      <c r="Z459" s="309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14"/>
      <c r="N460" s="315" t="s">
        <v>66</v>
      </c>
      <c r="O460" s="316"/>
      <c r="P460" s="316"/>
      <c r="Q460" s="316"/>
      <c r="R460" s="316"/>
      <c r="S460" s="316"/>
      <c r="T460" s="317"/>
      <c r="U460" s="37" t="s">
        <v>65</v>
      </c>
      <c r="V460" s="308">
        <f>IFERROR(SUM(V458:V458),"0")</f>
        <v>1400</v>
      </c>
      <c r="W460" s="308">
        <f>IFERROR(SUM(W458:W458),"0")</f>
        <v>1404</v>
      </c>
      <c r="X460" s="37"/>
      <c r="Y460" s="309"/>
      <c r="Z460" s="309"/>
    </row>
    <row r="461" spans="1:53" ht="15" customHeight="1" x14ac:dyDescent="0.2">
      <c r="A461" s="605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89"/>
      <c r="N461" s="368" t="s">
        <v>621</v>
      </c>
      <c r="O461" s="345"/>
      <c r="P461" s="345"/>
      <c r="Q461" s="345"/>
      <c r="R461" s="345"/>
      <c r="S461" s="345"/>
      <c r="T461" s="334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9126.5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9202.94</v>
      </c>
      <c r="X461" s="37"/>
      <c r="Y461" s="309"/>
      <c r="Z461" s="309"/>
    </row>
    <row r="462" spans="1:53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89"/>
      <c r="N462" s="368" t="s">
        <v>622</v>
      </c>
      <c r="O462" s="345"/>
      <c r="P462" s="345"/>
      <c r="Q462" s="345"/>
      <c r="R462" s="345"/>
      <c r="S462" s="345"/>
      <c r="T462" s="334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9584.7518658608296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9665.8139999999985</v>
      </c>
      <c r="X462" s="37"/>
      <c r="Y462" s="309"/>
      <c r="Z462" s="309"/>
    </row>
    <row r="463" spans="1:53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89"/>
      <c r="N463" s="368" t="s">
        <v>623</v>
      </c>
      <c r="O463" s="345"/>
      <c r="P463" s="345"/>
      <c r="Q463" s="345"/>
      <c r="R463" s="345"/>
      <c r="S463" s="345"/>
      <c r="T463" s="334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16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17</v>
      </c>
      <c r="X463" s="37"/>
      <c r="Y463" s="309"/>
      <c r="Z463" s="309"/>
    </row>
    <row r="464" spans="1:53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13"/>
      <c r="M464" s="389"/>
      <c r="N464" s="368" t="s">
        <v>625</v>
      </c>
      <c r="O464" s="345"/>
      <c r="P464" s="345"/>
      <c r="Q464" s="345"/>
      <c r="R464" s="345"/>
      <c r="S464" s="345"/>
      <c r="T464" s="334"/>
      <c r="U464" s="37" t="s">
        <v>65</v>
      </c>
      <c r="V464" s="308">
        <f>GrossWeightTotal+PalletQtyTotal*25</f>
        <v>9984.7518658608296</v>
      </c>
      <c r="W464" s="308">
        <f>GrossWeightTotalR+PalletQtyTotalR*25</f>
        <v>10090.813999999998</v>
      </c>
      <c r="X464" s="37"/>
      <c r="Y464" s="309"/>
      <c r="Z464" s="309"/>
    </row>
    <row r="465" spans="1:29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13"/>
      <c r="M465" s="389"/>
      <c r="N465" s="368" t="s">
        <v>626</v>
      </c>
      <c r="O465" s="345"/>
      <c r="P465" s="345"/>
      <c r="Q465" s="345"/>
      <c r="R465" s="345"/>
      <c r="S465" s="345"/>
      <c r="T465" s="334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1175.7695006674892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1189</v>
      </c>
      <c r="X465" s="37"/>
      <c r="Y465" s="309"/>
      <c r="Z465" s="309"/>
    </row>
    <row r="466" spans="1:29" ht="14.25" customHeight="1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13"/>
      <c r="M466" s="389"/>
      <c r="N466" s="368" t="s">
        <v>627</v>
      </c>
      <c r="O466" s="345"/>
      <c r="P466" s="345"/>
      <c r="Q466" s="345"/>
      <c r="R466" s="345"/>
      <c r="S466" s="345"/>
      <c r="T466" s="334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18.573259999999998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303" t="s">
        <v>59</v>
      </c>
      <c r="C468" s="324" t="s">
        <v>93</v>
      </c>
      <c r="D468" s="509"/>
      <c r="E468" s="509"/>
      <c r="F468" s="325"/>
      <c r="G468" s="324" t="s">
        <v>238</v>
      </c>
      <c r="H468" s="509"/>
      <c r="I468" s="509"/>
      <c r="J468" s="509"/>
      <c r="K468" s="509"/>
      <c r="L468" s="509"/>
      <c r="M468" s="325"/>
      <c r="N468" s="324" t="s">
        <v>431</v>
      </c>
      <c r="O468" s="325"/>
      <c r="P468" s="324" t="s">
        <v>478</v>
      </c>
      <c r="Q468" s="325"/>
      <c r="R468" s="303" t="s">
        <v>548</v>
      </c>
      <c r="S468" s="324" t="s">
        <v>590</v>
      </c>
      <c r="T468" s="325"/>
      <c r="U468" s="304"/>
      <c r="Z468" s="52"/>
      <c r="AC468" s="304"/>
    </row>
    <row r="469" spans="1:29" ht="14.25" customHeight="1" thickTop="1" x14ac:dyDescent="0.2">
      <c r="A469" s="539" t="s">
        <v>630</v>
      </c>
      <c r="B469" s="324" t="s">
        <v>59</v>
      </c>
      <c r="C469" s="324" t="s">
        <v>94</v>
      </c>
      <c r="D469" s="324" t="s">
        <v>102</v>
      </c>
      <c r="E469" s="324" t="s">
        <v>93</v>
      </c>
      <c r="F469" s="324" t="s">
        <v>231</v>
      </c>
      <c r="G469" s="324" t="s">
        <v>239</v>
      </c>
      <c r="H469" s="324" t="s">
        <v>246</v>
      </c>
      <c r="I469" s="324" t="s">
        <v>263</v>
      </c>
      <c r="J469" s="324" t="s">
        <v>323</v>
      </c>
      <c r="K469" s="304"/>
      <c r="L469" s="324" t="s">
        <v>399</v>
      </c>
      <c r="M469" s="324" t="s">
        <v>417</v>
      </c>
      <c r="N469" s="324" t="s">
        <v>432</v>
      </c>
      <c r="O469" s="324" t="s">
        <v>455</v>
      </c>
      <c r="P469" s="324" t="s">
        <v>479</v>
      </c>
      <c r="Q469" s="324" t="s">
        <v>526</v>
      </c>
      <c r="R469" s="324" t="s">
        <v>548</v>
      </c>
      <c r="S469" s="324" t="s">
        <v>591</v>
      </c>
      <c r="T469" s="324" t="s">
        <v>616</v>
      </c>
      <c r="U469" s="304"/>
      <c r="Z469" s="52"/>
      <c r="AC469" s="304"/>
    </row>
    <row r="470" spans="1:29" ht="13.5" customHeight="1" thickBot="1" x14ac:dyDescent="0.25">
      <c r="A470" s="540"/>
      <c r="B470" s="343"/>
      <c r="C470" s="343"/>
      <c r="D470" s="343"/>
      <c r="E470" s="343"/>
      <c r="F470" s="343"/>
      <c r="G470" s="343"/>
      <c r="H470" s="343"/>
      <c r="I470" s="343"/>
      <c r="J470" s="343"/>
      <c r="K470" s="304"/>
      <c r="L470" s="343"/>
      <c r="M470" s="343"/>
      <c r="N470" s="343"/>
      <c r="O470" s="343"/>
      <c r="P470" s="343"/>
      <c r="Q470" s="343"/>
      <c r="R470" s="343"/>
      <c r="S470" s="343"/>
      <c r="T470" s="343"/>
      <c r="U470" s="304"/>
      <c r="Z470" s="52"/>
      <c r="AC470" s="304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810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418.5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21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1722.2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79.2</v>
      </c>
      <c r="K471" s="304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3358.7999999999997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22.68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1366.56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1404</v>
      </c>
      <c r="U471" s="304"/>
      <c r="Z471" s="52"/>
      <c r="AC471" s="304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N234:T234"/>
    <mergeCell ref="N262:R262"/>
    <mergeCell ref="N86:R86"/>
    <mergeCell ref="N384:R384"/>
    <mergeCell ref="N144:R144"/>
    <mergeCell ref="D187:E187"/>
    <mergeCell ref="A196:X196"/>
    <mergeCell ref="D174:E174"/>
    <mergeCell ref="N451:T451"/>
    <mergeCell ref="A36:M37"/>
    <mergeCell ref="A133:X133"/>
    <mergeCell ref="D426:E426"/>
    <mergeCell ref="D363:E363"/>
    <mergeCell ref="A131:M132"/>
    <mergeCell ref="N172:R172"/>
    <mergeCell ref="D357:E357"/>
    <mergeCell ref="A432:X432"/>
    <mergeCell ref="N199:R199"/>
    <mergeCell ref="N424:T424"/>
    <mergeCell ref="N412:R412"/>
    <mergeCell ref="N128:R128"/>
    <mergeCell ref="N426:R426"/>
    <mergeCell ref="N364:R364"/>
    <mergeCell ref="N363:R363"/>
    <mergeCell ref="A344:M345"/>
    <mergeCell ref="N422:R422"/>
    <mergeCell ref="D403:E403"/>
    <mergeCell ref="A191:X191"/>
    <mergeCell ref="N253:T253"/>
    <mergeCell ref="N240:T240"/>
    <mergeCell ref="A315:X315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L469:L470"/>
    <mergeCell ref="A461:M466"/>
    <mergeCell ref="N423:T423"/>
    <mergeCell ref="N410:T410"/>
    <mergeCell ref="S468:T468"/>
    <mergeCell ref="A154:X154"/>
    <mergeCell ref="D406:E406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D366:E366"/>
    <mergeCell ref="N279:T279"/>
    <mergeCell ref="N124:T124"/>
    <mergeCell ref="N28:R28"/>
    <mergeCell ref="D71:E71"/>
    <mergeCell ref="N186:R186"/>
    <mergeCell ref="D417:E417"/>
    <mergeCell ref="N371:T371"/>
    <mergeCell ref="D8:L8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R6:S9"/>
    <mergeCell ref="D365:E365"/>
    <mergeCell ref="N207:R207"/>
    <mergeCell ref="D332:E332"/>
    <mergeCell ref="N382:T382"/>
    <mergeCell ref="N30:R30"/>
    <mergeCell ref="D98:E98"/>
    <mergeCell ref="D73:E73"/>
    <mergeCell ref="A82:X82"/>
    <mergeCell ref="N360:T360"/>
    <mergeCell ref="A285:X285"/>
    <mergeCell ref="A341:X341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N45:T45"/>
    <mergeCell ref="N280:T280"/>
    <mergeCell ref="N218:T218"/>
    <mergeCell ref="N347:R347"/>
    <mergeCell ref="N345:T345"/>
    <mergeCell ref="N176:R176"/>
    <mergeCell ref="N64:R64"/>
    <mergeCell ref="N120:R120"/>
    <mergeCell ref="A321:M322"/>
    <mergeCell ref="D259:E259"/>
    <mergeCell ref="N349:R349"/>
    <mergeCell ref="D28:E28"/>
    <mergeCell ref="D78:E78"/>
    <mergeCell ref="A38:X38"/>
    <mergeCell ref="D205:E205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N287:T287"/>
    <mergeCell ref="D308:E308"/>
    <mergeCell ref="N39:R39"/>
    <mergeCell ref="N166:R166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O11:P11"/>
    <mergeCell ref="D260:E260"/>
    <mergeCell ref="A226:X226"/>
    <mergeCell ref="A6:C6"/>
    <mergeCell ref="D113:E113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232:E232"/>
    <mergeCell ref="N309:T309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T12:U12"/>
    <mergeCell ref="N205:R205"/>
    <mergeCell ref="A450:M451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C17:C18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74:E74"/>
    <mergeCell ref="D68:E68"/>
    <mergeCell ref="A270:X270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A279:M280"/>
    <mergeCell ref="N145:R145"/>
    <mergeCell ref="A339:X339"/>
    <mergeCell ref="N443:R443"/>
    <mergeCell ref="N245:R245"/>
    <mergeCell ref="A194:M195"/>
    <mergeCell ref="N231:R231"/>
    <mergeCell ref="D180:E180"/>
    <mergeCell ref="N434:R434"/>
    <mergeCell ref="N220:R220"/>
    <mergeCell ref="N413:R413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384:E384"/>
    <mergeCell ref="A393:X393"/>
    <mergeCell ref="D95:E95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H10:L10"/>
    <mergeCell ref="A46:X46"/>
    <mergeCell ref="D136:E136"/>
    <mergeCell ref="A171:X171"/>
    <mergeCell ref="A9:C9"/>
    <mergeCell ref="D58:E58"/>
    <mergeCell ref="A116:M117"/>
    <mergeCell ref="O12:P12"/>
    <mergeCell ref="N52:T52"/>
    <mergeCell ref="N116:T116"/>
    <mergeCell ref="N183:R183"/>
    <mergeCell ref="N43:R43"/>
    <mergeCell ref="D257:E257"/>
    <mergeCell ref="D86:E86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D114:E114"/>
    <mergeCell ref="D64:E64"/>
    <mergeCell ref="N170:T170"/>
    <mergeCell ref="N157:T157"/>
    <mergeCell ref="N108:R108"/>
    <mergeCell ref="N95:R95"/>
    <mergeCell ref="D138:E138"/>
    <mergeCell ref="N70:R70"/>
    <mergeCell ref="N97:R97"/>
    <mergeCell ref="N123:R123"/>
    <mergeCell ref="N421:R421"/>
    <mergeCell ref="N408:R408"/>
    <mergeCell ref="A224:M225"/>
    <mergeCell ref="N187:R187"/>
    <mergeCell ref="D63:E63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A437:X437"/>
    <mergeCell ref="A431:X431"/>
    <mergeCell ref="D349:E349"/>
    <mergeCell ref="N455:T455"/>
    <mergeCell ref="A197:X197"/>
    <mergeCell ref="N392:T392"/>
    <mergeCell ref="N266:R266"/>
    <mergeCell ref="A300:M301"/>
    <mergeCell ref="N331:R331"/>
    <mergeCell ref="D374:E374"/>
    <mergeCell ref="D203:E203"/>
    <mergeCell ref="N330:R330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A316:X316"/>
    <mergeCell ref="A169:M170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D177:E177"/>
    <mergeCell ref="D239:E239"/>
    <mergeCell ref="D266:E266"/>
    <mergeCell ref="D331:E331"/>
    <mergeCell ref="A440:M441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372:T372"/>
    <mergeCell ref="N385:R385"/>
    <mergeCell ref="N310:T310"/>
    <mergeCell ref="A375:M376"/>
    <mergeCell ref="N361:T361"/>
    <mergeCell ref="N428:T428"/>
    <mergeCell ref="D227:E227"/>
    <mergeCell ref="D202:E202"/>
    <mergeCell ref="N348:R348"/>
    <mergeCell ref="A309:M310"/>
    <mergeCell ref="A414:M415"/>
    <mergeCell ref="D294:E294"/>
    <mergeCell ref="R5:S5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50:T450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O5:P5"/>
    <mergeCell ref="F17:F18"/>
    <mergeCell ref="A13:L13"/>
    <mergeCell ref="A19:X19"/>
    <mergeCell ref="N324:R324"/>
    <mergeCell ref="J9:L9"/>
    <mergeCell ref="D49:E49"/>
    <mergeCell ref="A53:X53"/>
    <mergeCell ref="N326:T326"/>
    <mergeCell ref="D336:E336"/>
    <mergeCell ref="D407:E407"/>
    <mergeCell ref="A416:X416"/>
    <mergeCell ref="N81:T81"/>
    <mergeCell ref="D102:E102"/>
    <mergeCell ref="N259:R259"/>
    <mergeCell ref="N152:T152"/>
    <mergeCell ref="N88:R88"/>
    <mergeCell ref="A252:M253"/>
    <mergeCell ref="N273:T273"/>
    <mergeCell ref="D231:E231"/>
    <mergeCell ref="N337:T337"/>
    <mergeCell ref="D358:E358"/>
    <mergeCell ref="D408:E408"/>
    <mergeCell ref="N379:R379"/>
    <mergeCell ref="N208:R208"/>
    <mergeCell ref="N217:T217"/>
    <mergeCell ref="N276:R276"/>
    <mergeCell ref="N414:T414"/>
    <mergeCell ref="D330:E330"/>
    <mergeCell ref="N74:R7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120:E120"/>
    <mergeCell ref="N297:R297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N272:R272"/>
    <mergeCell ref="A10:C10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D29:E29"/>
    <mergeCell ref="N319:R319"/>
    <mergeCell ref="D216:E216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  <mergeCell ref="N465:T465"/>
    <mergeCell ref="N333:T333"/>
    <mergeCell ref="A40:M41"/>
    <mergeCell ref="N204:R204"/>
    <mergeCell ref="A398:X398"/>
    <mergeCell ref="N160:R160"/>
    <mergeCell ref="A51:M52"/>
    <mergeCell ref="A335:X335"/>
    <mergeCell ref="A164:X1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