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59" i="2" l="1"/>
  <c r="V458" i="2"/>
  <c r="V456" i="2"/>
  <c r="V455" i="2"/>
  <c r="W454" i="2"/>
  <c r="T467" i="2" s="1"/>
  <c r="N454" i="2"/>
  <c r="V451" i="2"/>
  <c r="V450" i="2"/>
  <c r="W449" i="2"/>
  <c r="X449" i="2" s="1"/>
  <c r="W448" i="2"/>
  <c r="W451" i="2" s="1"/>
  <c r="V446" i="2"/>
  <c r="V445" i="2"/>
  <c r="W444" i="2"/>
  <c r="X444" i="2" s="1"/>
  <c r="W443" i="2"/>
  <c r="W445" i="2" s="1"/>
  <c r="V441" i="2"/>
  <c r="V440" i="2"/>
  <c r="X439" i="2"/>
  <c r="W439" i="2"/>
  <c r="X438" i="2"/>
  <c r="X440" i="2" s="1"/>
  <c r="W438" i="2"/>
  <c r="W441" i="2" s="1"/>
  <c r="V436" i="2"/>
  <c r="V435" i="2"/>
  <c r="W434" i="2"/>
  <c r="X434" i="2" s="1"/>
  <c r="W433" i="2"/>
  <c r="S467" i="2" s="1"/>
  <c r="V429" i="2"/>
  <c r="W428" i="2"/>
  <c r="V428" i="2"/>
  <c r="X427" i="2"/>
  <c r="W427" i="2"/>
  <c r="N427" i="2"/>
  <c r="W426" i="2"/>
  <c r="W429" i="2" s="1"/>
  <c r="N426" i="2"/>
  <c r="V424" i="2"/>
  <c r="V423" i="2"/>
  <c r="W422" i="2"/>
  <c r="X422" i="2" s="1"/>
  <c r="W421" i="2"/>
  <c r="X421" i="2" s="1"/>
  <c r="W420" i="2"/>
  <c r="X420" i="2" s="1"/>
  <c r="W419" i="2"/>
  <c r="W424" i="2" s="1"/>
  <c r="N419" i="2"/>
  <c r="X418" i="2"/>
  <c r="W418" i="2"/>
  <c r="N418" i="2"/>
  <c r="W417" i="2"/>
  <c r="W423" i="2" s="1"/>
  <c r="N417" i="2"/>
  <c r="V415" i="2"/>
  <c r="V414" i="2"/>
  <c r="W413" i="2"/>
  <c r="X413" i="2" s="1"/>
  <c r="N413" i="2"/>
  <c r="X412" i="2"/>
  <c r="W412" i="2"/>
  <c r="N412" i="2"/>
  <c r="V410" i="2"/>
  <c r="V409" i="2"/>
  <c r="W408" i="2"/>
  <c r="X408" i="2" s="1"/>
  <c r="N408" i="2"/>
  <c r="W407" i="2"/>
  <c r="X407" i="2" s="1"/>
  <c r="N407" i="2"/>
  <c r="X406" i="2"/>
  <c r="W406" i="2"/>
  <c r="N406" i="2"/>
  <c r="W405" i="2"/>
  <c r="X405" i="2" s="1"/>
  <c r="N405" i="2"/>
  <c r="W404" i="2"/>
  <c r="X404" i="2" s="1"/>
  <c r="N404" i="2"/>
  <c r="W403" i="2"/>
  <c r="X403" i="2" s="1"/>
  <c r="N403" i="2"/>
  <c r="X402" i="2"/>
  <c r="W402" i="2"/>
  <c r="N402" i="2"/>
  <c r="W401" i="2"/>
  <c r="X401" i="2" s="1"/>
  <c r="N401" i="2"/>
  <c r="W400" i="2"/>
  <c r="R467" i="2" s="1"/>
  <c r="N400" i="2"/>
  <c r="W396" i="2"/>
  <c r="V396" i="2"/>
  <c r="W395" i="2"/>
  <c r="V395" i="2"/>
  <c r="X394" i="2"/>
  <c r="X395" i="2" s="1"/>
  <c r="W394" i="2"/>
  <c r="N394" i="2"/>
  <c r="V392" i="2"/>
  <c r="V391" i="2"/>
  <c r="X390" i="2"/>
  <c r="W390" i="2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X385" i="2"/>
  <c r="W385" i="2"/>
  <c r="N385" i="2"/>
  <c r="W384" i="2"/>
  <c r="X384" i="2" s="1"/>
  <c r="N384" i="2"/>
  <c r="V382" i="2"/>
  <c r="V381" i="2"/>
  <c r="W380" i="2"/>
  <c r="X380" i="2" s="1"/>
  <c r="X381" i="2" s="1"/>
  <c r="N380" i="2"/>
  <c r="X379" i="2"/>
  <c r="W379" i="2"/>
  <c r="N379" i="2"/>
  <c r="W376" i="2"/>
  <c r="V376" i="2"/>
  <c r="X375" i="2"/>
  <c r="W375" i="2"/>
  <c r="V375" i="2"/>
  <c r="X374" i="2"/>
  <c r="W374" i="2"/>
  <c r="W372" i="2"/>
  <c r="V372" i="2"/>
  <c r="V371" i="2"/>
  <c r="W370" i="2"/>
  <c r="W371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X363" i="2"/>
  <c r="X367" i="2" s="1"/>
  <c r="W363" i="2"/>
  <c r="W367" i="2" s="1"/>
  <c r="N363" i="2"/>
  <c r="V361" i="2"/>
  <c r="V360" i="2"/>
  <c r="W359" i="2"/>
  <c r="X359" i="2" s="1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N347" i="2"/>
  <c r="W345" i="2"/>
  <c r="V345" i="2"/>
  <c r="V344" i="2"/>
  <c r="W343" i="2"/>
  <c r="X343" i="2" s="1"/>
  <c r="N343" i="2"/>
  <c r="W342" i="2"/>
  <c r="N342" i="2"/>
  <c r="W338" i="2"/>
  <c r="V338" i="2"/>
  <c r="W337" i="2"/>
  <c r="V337" i="2"/>
  <c r="X336" i="2"/>
  <c r="X337" i="2" s="1"/>
  <c r="W336" i="2"/>
  <c r="N336" i="2"/>
  <c r="V334" i="2"/>
  <c r="V333" i="2"/>
  <c r="X332" i="2"/>
  <c r="W332" i="2"/>
  <c r="N332" i="2"/>
  <c r="W331" i="2"/>
  <c r="X331" i="2" s="1"/>
  <c r="N331" i="2"/>
  <c r="W330" i="2"/>
  <c r="X330" i="2" s="1"/>
  <c r="N330" i="2"/>
  <c r="W329" i="2"/>
  <c r="W334" i="2" s="1"/>
  <c r="N329" i="2"/>
  <c r="V327" i="2"/>
  <c r="V326" i="2"/>
  <c r="W325" i="2"/>
  <c r="X325" i="2" s="1"/>
  <c r="N325" i="2"/>
  <c r="W324" i="2"/>
  <c r="W326" i="2" s="1"/>
  <c r="N324" i="2"/>
  <c r="V322" i="2"/>
  <c r="V321" i="2"/>
  <c r="W320" i="2"/>
  <c r="X320" i="2" s="1"/>
  <c r="N320" i="2"/>
  <c r="W319" i="2"/>
  <c r="X319" i="2" s="1"/>
  <c r="N319" i="2"/>
  <c r="W318" i="2"/>
  <c r="N318" i="2"/>
  <c r="W317" i="2"/>
  <c r="X317" i="2" s="1"/>
  <c r="N317" i="2"/>
  <c r="W314" i="2"/>
  <c r="V314" i="2"/>
  <c r="V313" i="2"/>
  <c r="W312" i="2"/>
  <c r="W313" i="2" s="1"/>
  <c r="N312" i="2"/>
  <c r="W310" i="2"/>
  <c r="V310" i="2"/>
  <c r="V309" i="2"/>
  <c r="W308" i="2"/>
  <c r="W309" i="2" s="1"/>
  <c r="N308" i="2"/>
  <c r="V306" i="2"/>
  <c r="V305" i="2"/>
  <c r="W304" i="2"/>
  <c r="X304" i="2" s="1"/>
  <c r="N304" i="2"/>
  <c r="W303" i="2"/>
  <c r="W306" i="2" s="1"/>
  <c r="N303" i="2"/>
  <c r="V301" i="2"/>
  <c r="V300" i="2"/>
  <c r="X299" i="2"/>
  <c r="W299" i="2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N292" i="2"/>
  <c r="W288" i="2"/>
  <c r="V288" i="2"/>
  <c r="W287" i="2"/>
  <c r="V287" i="2"/>
  <c r="X286" i="2"/>
  <c r="X287" i="2" s="1"/>
  <c r="W286" i="2"/>
  <c r="N286" i="2"/>
  <c r="W284" i="2"/>
  <c r="V284" i="2"/>
  <c r="W283" i="2"/>
  <c r="V283" i="2"/>
  <c r="X282" i="2"/>
  <c r="X283" i="2" s="1"/>
  <c r="W282" i="2"/>
  <c r="N282" i="2"/>
  <c r="V280" i="2"/>
  <c r="W279" i="2"/>
  <c r="V279" i="2"/>
  <c r="W278" i="2"/>
  <c r="X278" i="2" s="1"/>
  <c r="X277" i="2"/>
  <c r="W277" i="2"/>
  <c r="N277" i="2"/>
  <c r="W276" i="2"/>
  <c r="X276" i="2" s="1"/>
  <c r="X279" i="2" s="1"/>
  <c r="N276" i="2"/>
  <c r="W274" i="2"/>
  <c r="V274" i="2"/>
  <c r="V273" i="2"/>
  <c r="W272" i="2"/>
  <c r="M467" i="2" s="1"/>
  <c r="N272" i="2"/>
  <c r="W269" i="2"/>
  <c r="V269" i="2"/>
  <c r="V268" i="2"/>
  <c r="W267" i="2"/>
  <c r="X267" i="2" s="1"/>
  <c r="N267" i="2"/>
  <c r="W266" i="2"/>
  <c r="W268" i="2" s="1"/>
  <c r="N266" i="2"/>
  <c r="V264" i="2"/>
  <c r="V263" i="2"/>
  <c r="W262" i="2"/>
  <c r="X262" i="2" s="1"/>
  <c r="N262" i="2"/>
  <c r="W261" i="2"/>
  <c r="X261" i="2" s="1"/>
  <c r="N261" i="2"/>
  <c r="X260" i="2"/>
  <c r="W260" i="2"/>
  <c r="N260" i="2"/>
  <c r="W259" i="2"/>
  <c r="X259" i="2" s="1"/>
  <c r="W258" i="2"/>
  <c r="X258" i="2" s="1"/>
  <c r="N258" i="2"/>
  <c r="X257" i="2"/>
  <c r="W257" i="2"/>
  <c r="N257" i="2"/>
  <c r="W256" i="2"/>
  <c r="N256" i="2"/>
  <c r="V253" i="2"/>
  <c r="V252" i="2"/>
  <c r="W251" i="2"/>
  <c r="X251" i="2" s="1"/>
  <c r="N251" i="2"/>
  <c r="W250" i="2"/>
  <c r="X250" i="2" s="1"/>
  <c r="N250" i="2"/>
  <c r="W249" i="2"/>
  <c r="X249" i="2" s="1"/>
  <c r="N249" i="2"/>
  <c r="V247" i="2"/>
  <c r="V246" i="2"/>
  <c r="X245" i="2"/>
  <c r="W245" i="2"/>
  <c r="N245" i="2"/>
  <c r="X244" i="2"/>
  <c r="W244" i="2"/>
  <c r="W247" i="2" s="1"/>
  <c r="X243" i="2"/>
  <c r="X246" i="2" s="1"/>
  <c r="W243" i="2"/>
  <c r="W246" i="2" s="1"/>
  <c r="V241" i="2"/>
  <c r="V240" i="2"/>
  <c r="W239" i="2"/>
  <c r="X239" i="2" s="1"/>
  <c r="N239" i="2"/>
  <c r="X238" i="2"/>
  <c r="W238" i="2"/>
  <c r="N238" i="2"/>
  <c r="W237" i="2"/>
  <c r="X237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8" i="2"/>
  <c r="V217" i="2"/>
  <c r="W216" i="2"/>
  <c r="W218" i="2" s="1"/>
  <c r="N216" i="2"/>
  <c r="V214" i="2"/>
  <c r="V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X208" i="2"/>
  <c r="W208" i="2"/>
  <c r="N208" i="2"/>
  <c r="W207" i="2"/>
  <c r="X207" i="2" s="1"/>
  <c r="N207" i="2"/>
  <c r="W206" i="2"/>
  <c r="X206" i="2" s="1"/>
  <c r="N206" i="2"/>
  <c r="W205" i="2"/>
  <c r="X205" i="2" s="1"/>
  <c r="N205" i="2"/>
  <c r="X204" i="2"/>
  <c r="W204" i="2"/>
  <c r="N204" i="2"/>
  <c r="W203" i="2"/>
  <c r="X203" i="2" s="1"/>
  <c r="N203" i="2"/>
  <c r="W202" i="2"/>
  <c r="X202" i="2" s="1"/>
  <c r="N202" i="2"/>
  <c r="W201" i="2"/>
  <c r="X201" i="2" s="1"/>
  <c r="N201" i="2"/>
  <c r="X200" i="2"/>
  <c r="W200" i="2"/>
  <c r="N200" i="2"/>
  <c r="W199" i="2"/>
  <c r="X199" i="2" s="1"/>
  <c r="N199" i="2"/>
  <c r="W198" i="2"/>
  <c r="X198" i="2" s="1"/>
  <c r="N198" i="2"/>
  <c r="V195" i="2"/>
  <c r="W194" i="2"/>
  <c r="V194" i="2"/>
  <c r="X193" i="2"/>
  <c r="W193" i="2"/>
  <c r="N193" i="2"/>
  <c r="W192" i="2"/>
  <c r="X192" i="2" s="1"/>
  <c r="X194" i="2" s="1"/>
  <c r="N192" i="2"/>
  <c r="V190" i="2"/>
  <c r="V189" i="2"/>
  <c r="W188" i="2"/>
  <c r="X188" i="2" s="1"/>
  <c r="N188" i="2"/>
  <c r="X187" i="2"/>
  <c r="W187" i="2"/>
  <c r="N187" i="2"/>
  <c r="X186" i="2"/>
  <c r="W186" i="2"/>
  <c r="N186" i="2"/>
  <c r="X185" i="2"/>
  <c r="W185" i="2"/>
  <c r="N185" i="2"/>
  <c r="W184" i="2"/>
  <c r="X184" i="2" s="1"/>
  <c r="N184" i="2"/>
  <c r="X183" i="2"/>
  <c r="W183" i="2"/>
  <c r="N183" i="2"/>
  <c r="X182" i="2"/>
  <c r="W182" i="2"/>
  <c r="N182" i="2"/>
  <c r="X181" i="2"/>
  <c r="W181" i="2"/>
  <c r="N181" i="2"/>
  <c r="W180" i="2"/>
  <c r="X180" i="2" s="1"/>
  <c r="N180" i="2"/>
  <c r="X179" i="2"/>
  <c r="W179" i="2"/>
  <c r="X178" i="2"/>
  <c r="W178" i="2"/>
  <c r="W177" i="2"/>
  <c r="X177" i="2" s="1"/>
  <c r="N177" i="2"/>
  <c r="W176" i="2"/>
  <c r="X176" i="2" s="1"/>
  <c r="N176" i="2"/>
  <c r="X175" i="2"/>
  <c r="W175" i="2"/>
  <c r="X174" i="2"/>
  <c r="W174" i="2"/>
  <c r="N174" i="2"/>
  <c r="X173" i="2"/>
  <c r="W173" i="2"/>
  <c r="W172" i="2"/>
  <c r="W189" i="2" s="1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X165" i="2"/>
  <c r="X169" i="2" s="1"/>
  <c r="W165" i="2"/>
  <c r="N165" i="2"/>
  <c r="V163" i="2"/>
  <c r="V162" i="2"/>
  <c r="X161" i="2"/>
  <c r="W161" i="2"/>
  <c r="N161" i="2"/>
  <c r="W160" i="2"/>
  <c r="X160" i="2" s="1"/>
  <c r="X162" i="2" s="1"/>
  <c r="V158" i="2"/>
  <c r="V157" i="2"/>
  <c r="W156" i="2"/>
  <c r="X156" i="2" s="1"/>
  <c r="N156" i="2"/>
  <c r="W155" i="2"/>
  <c r="X155" i="2" s="1"/>
  <c r="N155" i="2"/>
  <c r="V152" i="2"/>
  <c r="V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X144" i="2" s="1"/>
  <c r="N144" i="2"/>
  <c r="X143" i="2"/>
  <c r="X151" i="2" s="1"/>
  <c r="W143" i="2"/>
  <c r="W151" i="2" s="1"/>
  <c r="N143" i="2"/>
  <c r="V140" i="2"/>
  <c r="V139" i="2"/>
  <c r="W138" i="2"/>
  <c r="X138" i="2" s="1"/>
  <c r="N138" i="2"/>
  <c r="W137" i="2"/>
  <c r="X137" i="2" s="1"/>
  <c r="N137" i="2"/>
  <c r="W136" i="2"/>
  <c r="X136" i="2" s="1"/>
  <c r="N136" i="2"/>
  <c r="V132" i="2"/>
  <c r="V131" i="2"/>
  <c r="X130" i="2"/>
  <c r="W130" i="2"/>
  <c r="N130" i="2"/>
  <c r="W129" i="2"/>
  <c r="X129" i="2" s="1"/>
  <c r="N129" i="2"/>
  <c r="W128" i="2"/>
  <c r="F467" i="2" s="1"/>
  <c r="N128" i="2"/>
  <c r="V125" i="2"/>
  <c r="V124" i="2"/>
  <c r="W123" i="2"/>
  <c r="X123" i="2" s="1"/>
  <c r="W122" i="2"/>
  <c r="X122" i="2" s="1"/>
  <c r="N122" i="2"/>
  <c r="W121" i="2"/>
  <c r="X121" i="2" s="1"/>
  <c r="W120" i="2"/>
  <c r="N120" i="2"/>
  <c r="X119" i="2"/>
  <c r="W119" i="2"/>
  <c r="N119" i="2"/>
  <c r="V117" i="2"/>
  <c r="V116" i="2"/>
  <c r="W115" i="2"/>
  <c r="X115" i="2" s="1"/>
  <c r="X114" i="2"/>
  <c r="W114" i="2"/>
  <c r="N114" i="2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X108" i="2"/>
  <c r="W108" i="2"/>
  <c r="N108" i="2"/>
  <c r="W107" i="2"/>
  <c r="X106" i="2"/>
  <c r="W106" i="2"/>
  <c r="V104" i="2"/>
  <c r="V103" i="2"/>
  <c r="X102" i="2"/>
  <c r="W102" i="2"/>
  <c r="X101" i="2"/>
  <c r="W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X93" i="2" s="1"/>
  <c r="N93" i="2"/>
  <c r="V91" i="2"/>
  <c r="V90" i="2"/>
  <c r="W89" i="2"/>
  <c r="X89" i="2" s="1"/>
  <c r="N89" i="2"/>
  <c r="W88" i="2"/>
  <c r="X88" i="2" s="1"/>
  <c r="N88" i="2"/>
  <c r="W87" i="2"/>
  <c r="X87" i="2" s="1"/>
  <c r="X86" i="2"/>
  <c r="W86" i="2"/>
  <c r="W85" i="2"/>
  <c r="X85" i="2" s="1"/>
  <c r="W84" i="2"/>
  <c r="X84" i="2" s="1"/>
  <c r="N84" i="2"/>
  <c r="W83" i="2"/>
  <c r="X83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X64" i="2"/>
  <c r="W64" i="2"/>
  <c r="N64" i="2"/>
  <c r="W63" i="2"/>
  <c r="X63" i="2" s="1"/>
  <c r="V60" i="2"/>
  <c r="W59" i="2"/>
  <c r="V59" i="2"/>
  <c r="X58" i="2"/>
  <c r="W58" i="2"/>
  <c r="X57" i="2"/>
  <c r="W57" i="2"/>
  <c r="N57" i="2"/>
  <c r="X56" i="2"/>
  <c r="W56" i="2"/>
  <c r="W55" i="2"/>
  <c r="D467" i="2" s="1"/>
  <c r="N55" i="2"/>
  <c r="W52" i="2"/>
  <c r="V52" i="2"/>
  <c r="V51" i="2"/>
  <c r="W50" i="2"/>
  <c r="X50" i="2" s="1"/>
  <c r="N50" i="2"/>
  <c r="W49" i="2"/>
  <c r="C467" i="2" s="1"/>
  <c r="N49" i="2"/>
  <c r="V45" i="2"/>
  <c r="V44" i="2"/>
  <c r="W43" i="2"/>
  <c r="W45" i="2" s="1"/>
  <c r="N43" i="2"/>
  <c r="W41" i="2"/>
  <c r="V41" i="2"/>
  <c r="W40" i="2"/>
  <c r="V40" i="2"/>
  <c r="X39" i="2"/>
  <c r="X40" i="2" s="1"/>
  <c r="W39" i="2"/>
  <c r="N39" i="2"/>
  <c r="V37" i="2"/>
  <c r="V36" i="2"/>
  <c r="W35" i="2"/>
  <c r="W37" i="2" s="1"/>
  <c r="N35" i="2"/>
  <c r="V33" i="2"/>
  <c r="V32" i="2"/>
  <c r="X31" i="2"/>
  <c r="W31" i="2"/>
  <c r="N31" i="2"/>
  <c r="X30" i="2"/>
  <c r="W30" i="2"/>
  <c r="N30" i="2"/>
  <c r="W29" i="2"/>
  <c r="W33" i="2" s="1"/>
  <c r="N29" i="2"/>
  <c r="W28" i="2"/>
  <c r="X28" i="2" s="1"/>
  <c r="N28" i="2"/>
  <c r="X27" i="2"/>
  <c r="W27" i="2"/>
  <c r="N27" i="2"/>
  <c r="X26" i="2"/>
  <c r="W26" i="2"/>
  <c r="N26" i="2"/>
  <c r="V24" i="2"/>
  <c r="V23" i="2"/>
  <c r="W22" i="2"/>
  <c r="N22" i="2"/>
  <c r="H10" i="2"/>
  <c r="A9" i="2"/>
  <c r="F9" i="2" s="1"/>
  <c r="D7" i="2"/>
  <c r="O6" i="2"/>
  <c r="N2" i="2"/>
  <c r="X400" i="2" l="1"/>
  <c r="W116" i="2"/>
  <c r="W117" i="2"/>
  <c r="N467" i="2"/>
  <c r="W322" i="2"/>
  <c r="X43" i="2"/>
  <c r="X44" i="2" s="1"/>
  <c r="W44" i="2"/>
  <c r="X240" i="2"/>
  <c r="X303" i="2"/>
  <c r="X305" i="2" s="1"/>
  <c r="W305" i="2"/>
  <c r="W361" i="2"/>
  <c r="Q467" i="2"/>
  <c r="W391" i="2"/>
  <c r="P467" i="2"/>
  <c r="W327" i="2"/>
  <c r="X318" i="2"/>
  <c r="X321" i="2" s="1"/>
  <c r="W264" i="2"/>
  <c r="J467" i="2"/>
  <c r="X224" i="2"/>
  <c r="X216" i="2"/>
  <c r="X217" i="2" s="1"/>
  <c r="W217" i="2"/>
  <c r="W169" i="2"/>
  <c r="G467" i="2"/>
  <c r="W131" i="2"/>
  <c r="W125" i="2"/>
  <c r="W103" i="2"/>
  <c r="X90" i="2"/>
  <c r="V461" i="2"/>
  <c r="W458" i="2"/>
  <c r="E467" i="2"/>
  <c r="W80" i="2"/>
  <c r="V460" i="2"/>
  <c r="V457" i="2"/>
  <c r="W36" i="2"/>
  <c r="X252" i="2"/>
  <c r="X139" i="2"/>
  <c r="X213" i="2"/>
  <c r="X103" i="2"/>
  <c r="X80" i="2"/>
  <c r="X409" i="2"/>
  <c r="X157" i="2"/>
  <c r="X234" i="2"/>
  <c r="X391" i="2"/>
  <c r="X414" i="2"/>
  <c r="W24" i="2"/>
  <c r="W213" i="2"/>
  <c r="W300" i="2"/>
  <c r="W333" i="2"/>
  <c r="X55" i="2"/>
  <c r="X59" i="2" s="1"/>
  <c r="W90" i="2"/>
  <c r="W104" i="2"/>
  <c r="W132" i="2"/>
  <c r="X172" i="2"/>
  <c r="X189" i="2" s="1"/>
  <c r="W195" i="2"/>
  <c r="W224" i="2"/>
  <c r="X256" i="2"/>
  <c r="X263" i="2" s="1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W414" i="2"/>
  <c r="X419" i="2"/>
  <c r="X433" i="2"/>
  <c r="X435" i="2" s="1"/>
  <c r="W459" i="2"/>
  <c r="H467" i="2"/>
  <c r="W253" i="2"/>
  <c r="H9" i="2"/>
  <c r="W139" i="2"/>
  <c r="W382" i="2"/>
  <c r="J9" i="2"/>
  <c r="W60" i="2"/>
  <c r="A10" i="2"/>
  <c r="X35" i="2"/>
  <c r="X36" i="2" s="1"/>
  <c r="X49" i="2"/>
  <c r="X51" i="2" s="1"/>
  <c r="X128" i="2"/>
  <c r="X131" i="2" s="1"/>
  <c r="W162" i="2"/>
  <c r="W190" i="2"/>
  <c r="X266" i="2"/>
  <c r="X268" i="2" s="1"/>
  <c r="X292" i="2"/>
  <c r="X300" i="2" s="1"/>
  <c r="X324" i="2"/>
  <c r="X326" i="2" s="1"/>
  <c r="X342" i="2"/>
  <c r="X344" i="2" s="1"/>
  <c r="W360" i="2"/>
  <c r="W409" i="2"/>
  <c r="W440" i="2"/>
  <c r="W446" i="2"/>
  <c r="X454" i="2"/>
  <c r="X455" i="2" s="1"/>
  <c r="I467" i="2"/>
  <c r="F10" i="2"/>
  <c r="W140" i="2"/>
  <c r="W214" i="2"/>
  <c r="W234" i="2"/>
  <c r="W273" i="2"/>
  <c r="W301" i="2"/>
  <c r="X426" i="2"/>
  <c r="X428" i="2" s="1"/>
  <c r="W368" i="2"/>
  <c r="X29" i="2"/>
  <c r="X32" i="2" s="1"/>
  <c r="W157" i="2"/>
  <c r="W225" i="2"/>
  <c r="W415" i="2"/>
  <c r="X448" i="2"/>
  <c r="X450" i="2" s="1"/>
  <c r="W455" i="2"/>
  <c r="L467" i="2"/>
  <c r="W170" i="2"/>
  <c r="W91" i="2"/>
  <c r="X107" i="2"/>
  <c r="X116" i="2" s="1"/>
  <c r="W163" i="2"/>
  <c r="W240" i="2"/>
  <c r="X308" i="2"/>
  <c r="X309" i="2" s="1"/>
  <c r="W410" i="2"/>
  <c r="W435" i="2"/>
  <c r="W235" i="2"/>
  <c r="X22" i="2"/>
  <c r="X23" i="2" s="1"/>
  <c r="W51" i="2"/>
  <c r="W158" i="2"/>
  <c r="W252" i="2"/>
  <c r="W280" i="2"/>
  <c r="W344" i="2"/>
  <c r="X417" i="2"/>
  <c r="X443" i="2"/>
  <c r="X445" i="2" s="1"/>
  <c r="W456" i="2"/>
  <c r="B467" i="2"/>
  <c r="O467" i="2"/>
  <c r="W124" i="2"/>
  <c r="W152" i="2"/>
  <c r="W241" i="2"/>
  <c r="W263" i="2"/>
  <c r="W321" i="2"/>
  <c r="W436" i="2"/>
  <c r="W450" i="2"/>
  <c r="W81" i="2"/>
  <c r="W32" i="2"/>
  <c r="W23" i="2"/>
  <c r="W381" i="2"/>
  <c r="X120" i="2"/>
  <c r="X124" i="2" s="1"/>
  <c r="W460" i="2" l="1"/>
  <c r="W461" i="2"/>
  <c r="X423" i="2"/>
  <c r="X462" i="2" s="1"/>
  <c r="W457" i="2"/>
</calcChain>
</file>

<file path=xl/sharedStrings.xml><?xml version="1.0" encoding="utf-8"?>
<sst xmlns="http://schemas.openxmlformats.org/spreadsheetml/2006/main" count="2951" uniqueCount="663">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</sst>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8" t="s">
        <v>29</v>
      </c>
      <c r="E1" s="618"/>
      <c r="F1" s="618"/>
      <c r="G1" s="14" t="s">
        <v>66</v>
      </c>
      <c r="H1" s="618" t="s">
        <v>49</v>
      </c>
      <c r="I1" s="618"/>
      <c r="J1" s="618"/>
      <c r="K1" s="618"/>
      <c r="L1" s="618"/>
      <c r="M1" s="618"/>
      <c r="N1" s="618"/>
      <c r="O1" s="618"/>
      <c r="P1" s="619" t="s">
        <v>67</v>
      </c>
      <c r="Q1" s="620"/>
      <c r="R1" s="6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/>
      <c r="P2" s="621"/>
      <c r="Q2" s="621"/>
      <c r="R2" s="621"/>
      <c r="S2" s="621"/>
      <c r="T2" s="621"/>
      <c r="U2" s="6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1"/>
      <c r="O3" s="621"/>
      <c r="P3" s="621"/>
      <c r="Q3" s="621"/>
      <c r="R3" s="621"/>
      <c r="S3" s="621"/>
      <c r="T3" s="621"/>
      <c r="U3" s="6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0" t="s">
        <v>8</v>
      </c>
      <c r="B5" s="600"/>
      <c r="C5" s="600"/>
      <c r="D5" s="622"/>
      <c r="E5" s="622"/>
      <c r="F5" s="623" t="s">
        <v>14</v>
      </c>
      <c r="G5" s="623"/>
      <c r="H5" s="622" t="s">
        <v>662</v>
      </c>
      <c r="I5" s="622"/>
      <c r="J5" s="622"/>
      <c r="K5" s="622"/>
      <c r="L5" s="622"/>
      <c r="N5" s="27" t="s">
        <v>4</v>
      </c>
      <c r="O5" s="617">
        <v>45241</v>
      </c>
      <c r="P5" s="617"/>
      <c r="R5" s="624" t="s">
        <v>3</v>
      </c>
      <c r="S5" s="625"/>
      <c r="T5" s="626" t="s">
        <v>634</v>
      </c>
      <c r="U5" s="627"/>
      <c r="Z5" s="60"/>
      <c r="AA5" s="60"/>
      <c r="AB5" s="60"/>
    </row>
    <row r="6" spans="1:29" s="17" customFormat="1" ht="24" customHeight="1" x14ac:dyDescent="0.2">
      <c r="A6" s="600" t="s">
        <v>1</v>
      </c>
      <c r="B6" s="600"/>
      <c r="C6" s="600"/>
      <c r="D6" s="601" t="s">
        <v>638</v>
      </c>
      <c r="E6" s="601"/>
      <c r="F6" s="601"/>
      <c r="G6" s="601"/>
      <c r="H6" s="601"/>
      <c r="I6" s="601"/>
      <c r="J6" s="601"/>
      <c r="K6" s="601"/>
      <c r="L6" s="601"/>
      <c r="N6" s="27" t="s">
        <v>30</v>
      </c>
      <c r="O6" s="602" t="str">
        <f>IF(O5=0," ",CHOOSE(WEEKDAY(O5,2),"Понедельник","Вторник","Среда","Четверг","Пятница","Суббота","Воскресенье"))</f>
        <v>Суббота</v>
      </c>
      <c r="P6" s="602"/>
      <c r="R6" s="603" t="s">
        <v>5</v>
      </c>
      <c r="S6" s="604"/>
      <c r="T6" s="605" t="s">
        <v>69</v>
      </c>
      <c r="U6" s="6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1" t="str">
        <f>IFERROR(VLOOKUP(DeliveryAddress,Table,3,0),1)</f>
        <v>2</v>
      </c>
      <c r="E7" s="612"/>
      <c r="F7" s="612"/>
      <c r="G7" s="612"/>
      <c r="H7" s="612"/>
      <c r="I7" s="612"/>
      <c r="J7" s="612"/>
      <c r="K7" s="612"/>
      <c r="L7" s="613"/>
      <c r="N7" s="29"/>
      <c r="O7" s="49"/>
      <c r="P7" s="49"/>
      <c r="R7" s="603"/>
      <c r="S7" s="604"/>
      <c r="T7" s="607"/>
      <c r="U7" s="608"/>
      <c r="Z7" s="60"/>
      <c r="AA7" s="60"/>
      <c r="AB7" s="60"/>
    </row>
    <row r="8" spans="1:29" s="17" customFormat="1" ht="25.5" customHeight="1" x14ac:dyDescent="0.2">
      <c r="A8" s="614" t="s">
        <v>60</v>
      </c>
      <c r="B8" s="614"/>
      <c r="C8" s="614"/>
      <c r="D8" s="615"/>
      <c r="E8" s="615"/>
      <c r="F8" s="615"/>
      <c r="G8" s="615"/>
      <c r="H8" s="615"/>
      <c r="I8" s="615"/>
      <c r="J8" s="615"/>
      <c r="K8" s="615"/>
      <c r="L8" s="615"/>
      <c r="N8" s="27" t="s">
        <v>11</v>
      </c>
      <c r="O8" s="595">
        <v>0.5</v>
      </c>
      <c r="P8" s="595"/>
      <c r="R8" s="603"/>
      <c r="S8" s="604"/>
      <c r="T8" s="607"/>
      <c r="U8" s="608"/>
      <c r="Z8" s="60"/>
      <c r="AA8" s="60"/>
      <c r="AB8" s="60"/>
    </row>
    <row r="9" spans="1:29" s="17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1"/>
      <c r="C9" s="591"/>
      <c r="D9" s="592" t="s">
        <v>48</v>
      </c>
      <c r="E9" s="593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1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N9" s="31" t="s">
        <v>15</v>
      </c>
      <c r="O9" s="617"/>
      <c r="P9" s="617"/>
      <c r="R9" s="603"/>
      <c r="S9" s="604"/>
      <c r="T9" s="609"/>
      <c r="U9" s="6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1"/>
      <c r="C10" s="591"/>
      <c r="D10" s="592"/>
      <c r="E10" s="593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1"/>
      <c r="H10" s="594" t="str">
        <f>IFERROR(VLOOKUP($D$10,Proxy,2,FALSE),"")</f>
        <v/>
      </c>
      <c r="I10" s="594"/>
      <c r="J10" s="594"/>
      <c r="K10" s="594"/>
      <c r="L10" s="594"/>
      <c r="N10" s="31" t="s">
        <v>35</v>
      </c>
      <c r="O10" s="595"/>
      <c r="P10" s="595"/>
      <c r="S10" s="29" t="s">
        <v>12</v>
      </c>
      <c r="T10" s="596" t="s">
        <v>70</v>
      </c>
      <c r="U10" s="5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5"/>
      <c r="P11" s="595"/>
      <c r="S11" s="29" t="s">
        <v>31</v>
      </c>
      <c r="T11" s="583" t="s">
        <v>57</v>
      </c>
      <c r="U11" s="5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2" t="s">
        <v>71</v>
      </c>
      <c r="B12" s="582"/>
      <c r="C12" s="582"/>
      <c r="D12" s="582"/>
      <c r="E12" s="582"/>
      <c r="F12" s="582"/>
      <c r="G12" s="582"/>
      <c r="H12" s="582"/>
      <c r="I12" s="582"/>
      <c r="J12" s="582"/>
      <c r="K12" s="582"/>
      <c r="L12" s="582"/>
      <c r="N12" s="27" t="s">
        <v>33</v>
      </c>
      <c r="O12" s="598"/>
      <c r="P12" s="598"/>
      <c r="Q12" s="28"/>
      <c r="R12"/>
      <c r="S12" s="29" t="s">
        <v>48</v>
      </c>
      <c r="T12" s="599"/>
      <c r="U12" s="599"/>
      <c r="V12"/>
      <c r="Z12" s="60"/>
      <c r="AA12" s="60"/>
      <c r="AB12" s="60"/>
    </row>
    <row r="13" spans="1:29" s="17" customFormat="1" ht="23.25" customHeight="1" x14ac:dyDescent="0.2">
      <c r="A13" s="582" t="s">
        <v>72</v>
      </c>
      <c r="B13" s="582"/>
      <c r="C13" s="582"/>
      <c r="D13" s="582"/>
      <c r="E13" s="582"/>
      <c r="F13" s="582"/>
      <c r="G13" s="582"/>
      <c r="H13" s="582"/>
      <c r="I13" s="582"/>
      <c r="J13" s="582"/>
      <c r="K13" s="582"/>
      <c r="L13" s="582"/>
      <c r="M13" s="31"/>
      <c r="N13" s="31" t="s">
        <v>34</v>
      </c>
      <c r="O13" s="583"/>
      <c r="P13" s="5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2" t="s">
        <v>73</v>
      </c>
      <c r="B14" s="582"/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4" t="s">
        <v>74</v>
      </c>
      <c r="B15" s="584"/>
      <c r="C15" s="584"/>
      <c r="D15" s="584"/>
      <c r="E15" s="584"/>
      <c r="F15" s="584"/>
      <c r="G15" s="584"/>
      <c r="H15" s="584"/>
      <c r="I15" s="584"/>
      <c r="J15" s="584"/>
      <c r="K15" s="584"/>
      <c r="L15" s="584"/>
      <c r="M15"/>
      <c r="N15" s="585" t="s">
        <v>63</v>
      </c>
      <c r="O15" s="585"/>
      <c r="P15" s="585"/>
      <c r="Q15" s="585"/>
      <c r="R15" s="5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6"/>
      <c r="O16" s="586"/>
      <c r="P16" s="586"/>
      <c r="Q16" s="586"/>
      <c r="R16" s="5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0" t="s">
        <v>61</v>
      </c>
      <c r="B17" s="570" t="s">
        <v>51</v>
      </c>
      <c r="C17" s="588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9" t="s">
        <v>16</v>
      </c>
      <c r="K17" s="589" t="s">
        <v>65</v>
      </c>
      <c r="L17" s="589" t="s">
        <v>2</v>
      </c>
      <c r="M17" s="570" t="s">
        <v>28</v>
      </c>
      <c r="N17" s="570" t="s">
        <v>17</v>
      </c>
      <c r="O17" s="570"/>
      <c r="P17" s="570"/>
      <c r="Q17" s="570"/>
      <c r="R17" s="570"/>
      <c r="S17" s="587" t="s">
        <v>58</v>
      </c>
      <c r="T17" s="570"/>
      <c r="U17" s="570" t="s">
        <v>6</v>
      </c>
      <c r="V17" s="570" t="s">
        <v>44</v>
      </c>
      <c r="W17" s="571" t="s">
        <v>56</v>
      </c>
      <c r="X17" s="570" t="s">
        <v>18</v>
      </c>
      <c r="Y17" s="573" t="s">
        <v>62</v>
      </c>
      <c r="Z17" s="573" t="s">
        <v>19</v>
      </c>
      <c r="AA17" s="574" t="s">
        <v>59</v>
      </c>
      <c r="AB17" s="575"/>
      <c r="AC17" s="576"/>
      <c r="AD17" s="580"/>
      <c r="BA17" s="581" t="s">
        <v>64</v>
      </c>
    </row>
    <row r="18" spans="1:53" ht="14.25" customHeight="1" x14ac:dyDescent="0.2">
      <c r="A18" s="570"/>
      <c r="B18" s="570"/>
      <c r="C18" s="588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90"/>
      <c r="K18" s="590"/>
      <c r="L18" s="590"/>
      <c r="M18" s="570"/>
      <c r="N18" s="570"/>
      <c r="O18" s="570"/>
      <c r="P18" s="570"/>
      <c r="Q18" s="570"/>
      <c r="R18" s="570"/>
      <c r="S18" s="36" t="s">
        <v>47</v>
      </c>
      <c r="T18" s="36" t="s">
        <v>46</v>
      </c>
      <c r="U18" s="570"/>
      <c r="V18" s="570"/>
      <c r="W18" s="572"/>
      <c r="X18" s="570"/>
      <c r="Y18" s="573"/>
      <c r="Z18" s="573"/>
      <c r="AA18" s="577"/>
      <c r="AB18" s="578"/>
      <c r="AC18" s="579"/>
      <c r="AD18" s="580"/>
      <c r="BA18" s="581"/>
    </row>
    <row r="19" spans="1:53" ht="27.75" customHeight="1" x14ac:dyDescent="0.2">
      <c r="A19" s="341" t="s">
        <v>75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55"/>
      <c r="Z19" s="55"/>
    </row>
    <row r="20" spans="1:53" ht="16.5" customHeight="1" x14ac:dyDescent="0.25">
      <c r="A20" s="329" t="s">
        <v>75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66"/>
      <c r="Z20" s="66"/>
    </row>
    <row r="21" spans="1:53" ht="14.25" customHeight="1" x14ac:dyDescent="0.25">
      <c r="A21" s="330" t="s">
        <v>76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16" t="s">
        <v>43</v>
      </c>
      <c r="O23" s="317"/>
      <c r="P23" s="317"/>
      <c r="Q23" s="317"/>
      <c r="R23" s="317"/>
      <c r="S23" s="317"/>
      <c r="T23" s="31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16" t="s">
        <v>43</v>
      </c>
      <c r="O24" s="317"/>
      <c r="P24" s="317"/>
      <c r="Q24" s="317"/>
      <c r="R24" s="317"/>
      <c r="S24" s="317"/>
      <c r="T24" s="31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0" t="s">
        <v>81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16" t="s">
        <v>43</v>
      </c>
      <c r="O32" s="317"/>
      <c r="P32" s="317"/>
      <c r="Q32" s="317"/>
      <c r="R32" s="317"/>
      <c r="S32" s="317"/>
      <c r="T32" s="31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16" t="s">
        <v>43</v>
      </c>
      <c r="O33" s="317"/>
      <c r="P33" s="317"/>
      <c r="Q33" s="317"/>
      <c r="R33" s="317"/>
      <c r="S33" s="317"/>
      <c r="T33" s="31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0" t="s">
        <v>94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0.60000000000000009</v>
      </c>
      <c r="W35" s="56">
        <f>IFERROR(IF(V35="",0,CEILING((V35/$H35),1)*$H35),"")</f>
        <v>0.6</v>
      </c>
      <c r="X35" s="42">
        <f>IFERROR(IF(W35=0,"",ROUNDUP(W35/H35,0)*0.00753),"")</f>
        <v>7.5300000000000002E-3</v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9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16" t="s">
        <v>43</v>
      </c>
      <c r="O36" s="317"/>
      <c r="P36" s="317"/>
      <c r="Q36" s="317"/>
      <c r="R36" s="317"/>
      <c r="S36" s="317"/>
      <c r="T36" s="318"/>
      <c r="U36" s="43" t="s">
        <v>42</v>
      </c>
      <c r="V36" s="44">
        <f>IFERROR(V35/H35,"0")</f>
        <v>1.0000000000000002</v>
      </c>
      <c r="W36" s="44">
        <f>IFERROR(W35/H35,"0")</f>
        <v>1</v>
      </c>
      <c r="X36" s="44">
        <f>IFERROR(IF(X35="",0,X35),"0")</f>
        <v>7.5300000000000002E-3</v>
      </c>
      <c r="Y36" s="68"/>
      <c r="Z36" s="68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16" t="s">
        <v>43</v>
      </c>
      <c r="O37" s="317"/>
      <c r="P37" s="317"/>
      <c r="Q37" s="317"/>
      <c r="R37" s="317"/>
      <c r="S37" s="317"/>
      <c r="T37" s="318"/>
      <c r="U37" s="43" t="s">
        <v>0</v>
      </c>
      <c r="V37" s="44">
        <f>IFERROR(SUM(V35:V35),"0")</f>
        <v>0.60000000000000009</v>
      </c>
      <c r="W37" s="44">
        <f>IFERROR(SUM(W35:W35),"0")</f>
        <v>0.6</v>
      </c>
      <c r="X37" s="43"/>
      <c r="Y37" s="68"/>
      <c r="Z37" s="68"/>
    </row>
    <row r="38" spans="1:53" ht="14.25" customHeight="1" x14ac:dyDescent="0.25">
      <c r="A38" s="330" t="s">
        <v>99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16" t="s">
        <v>43</v>
      </c>
      <c r="O40" s="317"/>
      <c r="P40" s="317"/>
      <c r="Q40" s="317"/>
      <c r="R40" s="317"/>
      <c r="S40" s="317"/>
      <c r="T40" s="31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16" t="s">
        <v>43</v>
      </c>
      <c r="O41" s="317"/>
      <c r="P41" s="317"/>
      <c r="Q41" s="317"/>
      <c r="R41" s="317"/>
      <c r="S41" s="317"/>
      <c r="T41" s="31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0" t="s">
        <v>103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0.30000000000000004</v>
      </c>
      <c r="W43" s="56">
        <f>IFERROR(IF(V43="",0,CEILING((V43/$H43),1)*$H43),"")</f>
        <v>0.5</v>
      </c>
      <c r="X43" s="42">
        <f>IFERROR(IF(W43=0,"",ROUNDUP(W43/H43,0)*0.00753),"")</f>
        <v>1.506E-2</v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16" t="s">
        <v>43</v>
      </c>
      <c r="O44" s="317"/>
      <c r="P44" s="317"/>
      <c r="Q44" s="317"/>
      <c r="R44" s="317"/>
      <c r="S44" s="317"/>
      <c r="T44" s="318"/>
      <c r="U44" s="43" t="s">
        <v>42</v>
      </c>
      <c r="V44" s="44">
        <f>IFERROR(V43/H43,"0")</f>
        <v>1.2000000000000002</v>
      </c>
      <c r="W44" s="44">
        <f>IFERROR(W43/H43,"0")</f>
        <v>2</v>
      </c>
      <c r="X44" s="44">
        <f>IFERROR(IF(X43="",0,X43),"0")</f>
        <v>1.506E-2</v>
      </c>
      <c r="Y44" s="68"/>
      <c r="Z44" s="68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16" t="s">
        <v>43</v>
      </c>
      <c r="O45" s="317"/>
      <c r="P45" s="317"/>
      <c r="Q45" s="317"/>
      <c r="R45" s="317"/>
      <c r="S45" s="317"/>
      <c r="T45" s="318"/>
      <c r="U45" s="43" t="s">
        <v>0</v>
      </c>
      <c r="V45" s="44">
        <f>IFERROR(SUM(V43:V43),"0")</f>
        <v>0.30000000000000004</v>
      </c>
      <c r="W45" s="44">
        <f>IFERROR(SUM(W43:W43),"0")</f>
        <v>0.5</v>
      </c>
      <c r="X45" s="43"/>
      <c r="Y45" s="68"/>
      <c r="Z45" s="68"/>
    </row>
    <row r="46" spans="1:53" ht="27.75" customHeight="1" x14ac:dyDescent="0.2">
      <c r="A46" s="341" t="s">
        <v>106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55"/>
      <c r="Z46" s="55"/>
    </row>
    <row r="47" spans="1:53" ht="16.5" customHeight="1" x14ac:dyDescent="0.25">
      <c r="A47" s="329" t="s">
        <v>107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66"/>
      <c r="Z47" s="66"/>
    </row>
    <row r="48" spans="1:53" ht="14.25" customHeight="1" x14ac:dyDescent="0.25">
      <c r="A48" s="330" t="s">
        <v>108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5">
        <v>4680115881433</v>
      </c>
      <c r="E50" s="32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9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16" t="s">
        <v>43</v>
      </c>
      <c r="O51" s="317"/>
      <c r="P51" s="317"/>
      <c r="Q51" s="317"/>
      <c r="R51" s="317"/>
      <c r="S51" s="317"/>
      <c r="T51" s="31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16" t="s">
        <v>43</v>
      </c>
      <c r="O52" s="317"/>
      <c r="P52" s="317"/>
      <c r="Q52" s="317"/>
      <c r="R52" s="317"/>
      <c r="S52" s="317"/>
      <c r="T52" s="31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9" t="s">
        <v>115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66"/>
      <c r="Z53" s="66"/>
    </row>
    <row r="54" spans="1:53" ht="14.25" customHeight="1" x14ac:dyDescent="0.25">
      <c r="A54" s="330" t="s">
        <v>116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25">
        <v>4680115881426</v>
      </c>
      <c r="E56" s="32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57" t="s">
        <v>120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5">
        <v>4680115881419</v>
      </c>
      <c r="E57" s="32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5">
        <v>4680115881525</v>
      </c>
      <c r="E58" s="32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5" t="s">
        <v>126</v>
      </c>
      <c r="O58" s="327"/>
      <c r="P58" s="327"/>
      <c r="Q58" s="327"/>
      <c r="R58" s="32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16" t="s">
        <v>43</v>
      </c>
      <c r="O59" s="317"/>
      <c r="P59" s="317"/>
      <c r="Q59" s="317"/>
      <c r="R59" s="317"/>
      <c r="S59" s="317"/>
      <c r="T59" s="31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16" t="s">
        <v>43</v>
      </c>
      <c r="O60" s="317"/>
      <c r="P60" s="317"/>
      <c r="Q60" s="317"/>
      <c r="R60" s="317"/>
      <c r="S60" s="317"/>
      <c r="T60" s="31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9" t="s">
        <v>106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66"/>
      <c r="Z61" s="66"/>
    </row>
    <row r="62" spans="1:53" ht="14.25" customHeight="1" x14ac:dyDescent="0.25">
      <c r="A62" s="330" t="s">
        <v>116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5">
        <v>4607091382945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49" t="s">
        <v>129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5">
        <v>4607091385670</v>
      </c>
      <c r="E64" s="32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5">
        <v>4680115881327</v>
      </c>
      <c r="E65" s="32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5">
        <v>4680115882133</v>
      </c>
      <c r="E66" s="32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5">
        <v>4607091382952</v>
      </c>
      <c r="E67" s="32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4301011382</v>
      </c>
      <c r="D68" s="325">
        <v>4607091385687</v>
      </c>
      <c r="E68" s="32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141</v>
      </c>
      <c r="M68" s="38">
        <v>50</v>
      </c>
      <c r="N68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4</v>
      </c>
      <c r="W68" s="56">
        <f t="shared" si="2"/>
        <v>4</v>
      </c>
      <c r="X68" s="42">
        <f t="shared" ref="X68:X73" si="3">IFERROR(IF(W68=0,"",ROUNDUP(W68/H68,0)*0.00937),"")</f>
        <v>9.3699999999999999E-3</v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4301011565</v>
      </c>
      <c r="D69" s="325">
        <v>4680115882539</v>
      </c>
      <c r="E69" s="32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141</v>
      </c>
      <c r="M69" s="38">
        <v>50</v>
      </c>
      <c r="N69" s="5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5">
        <v>4607091384604</v>
      </c>
      <c r="E70" s="32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5">
        <v>4680115880283</v>
      </c>
      <c r="E71" s="32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5">
        <v>4680115881518</v>
      </c>
      <c r="E72" s="32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4</v>
      </c>
      <c r="W72" s="56">
        <f t="shared" si="2"/>
        <v>4</v>
      </c>
      <c r="X72" s="42">
        <f t="shared" si="3"/>
        <v>9.3699999999999999E-3</v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5">
        <v>4680115881303</v>
      </c>
      <c r="E73" s="32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25">
        <v>4680115882577</v>
      </c>
      <c r="E74" s="32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40" t="s">
        <v>154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9.6000000000000014</v>
      </c>
      <c r="W74" s="56">
        <f t="shared" si="2"/>
        <v>9.6000000000000014</v>
      </c>
      <c r="X74" s="42">
        <f>IFERROR(IF(W74=0,"",ROUNDUP(W74/H74,0)*0.00753),"")</f>
        <v>2.2589999999999999E-2</v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25">
        <v>4680115882720</v>
      </c>
      <c r="E75" s="325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41" t="s">
        <v>157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25">
        <v>4607091388466</v>
      </c>
      <c r="E76" s="32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54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25">
        <v>4680115880269</v>
      </c>
      <c r="E77" s="32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7"/>
      <c r="P77" s="327"/>
      <c r="Q77" s="327"/>
      <c r="R77" s="328"/>
      <c r="S77" s="40" t="s">
        <v>48</v>
      </c>
      <c r="T77" s="40" t="s">
        <v>48</v>
      </c>
      <c r="U77" s="41" t="s">
        <v>0</v>
      </c>
      <c r="V77" s="59">
        <v>2.25</v>
      </c>
      <c r="W77" s="56">
        <f t="shared" si="2"/>
        <v>3.75</v>
      </c>
      <c r="X77" s="42">
        <f>IFERROR(IF(W77=0,"",ROUNDUP(W77/H77,0)*0.00937),"")</f>
        <v>9.3699999999999999E-3</v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25">
        <v>4680115880429</v>
      </c>
      <c r="E78" s="32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7"/>
      <c r="P78" s="327"/>
      <c r="Q78" s="327"/>
      <c r="R78" s="328"/>
      <c r="S78" s="40" t="s">
        <v>48</v>
      </c>
      <c r="T78" s="40" t="s">
        <v>48</v>
      </c>
      <c r="U78" s="41" t="s">
        <v>0</v>
      </c>
      <c r="V78" s="59">
        <v>4.5</v>
      </c>
      <c r="W78" s="56">
        <f t="shared" si="2"/>
        <v>4.5</v>
      </c>
      <c r="X78" s="42">
        <f>IFERROR(IF(W78=0,"",ROUNDUP(W78/H78,0)*0.00937),"")</f>
        <v>9.3699999999999999E-3</v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25">
        <v>4680115881457</v>
      </c>
      <c r="E79" s="32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7"/>
      <c r="P79" s="327"/>
      <c r="Q79" s="327"/>
      <c r="R79" s="32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16" t="s">
        <v>43</v>
      </c>
      <c r="O80" s="317"/>
      <c r="P80" s="317"/>
      <c r="Q80" s="317"/>
      <c r="R80" s="317"/>
      <c r="S80" s="317"/>
      <c r="T80" s="318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6.6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7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6.0069999999999998E-2</v>
      </c>
      <c r="Y80" s="68"/>
      <c r="Z80" s="68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16" t="s">
        <v>43</v>
      </c>
      <c r="O81" s="317"/>
      <c r="P81" s="317"/>
      <c r="Q81" s="317"/>
      <c r="R81" s="317"/>
      <c r="S81" s="317"/>
      <c r="T81" s="318"/>
      <c r="U81" s="43" t="s">
        <v>0</v>
      </c>
      <c r="V81" s="44">
        <f>IFERROR(SUM(V63:V79),"0")</f>
        <v>24.35</v>
      </c>
      <c r="W81" s="44">
        <f>IFERROR(SUM(W63:W79),"0")</f>
        <v>25.85</v>
      </c>
      <c r="X81" s="43"/>
      <c r="Y81" s="68"/>
      <c r="Z81" s="68"/>
    </row>
    <row r="82" spans="1:53" ht="14.25" customHeight="1" x14ac:dyDescent="0.25">
      <c r="A82" s="330" t="s">
        <v>108</v>
      </c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25">
        <v>4607091384789</v>
      </c>
      <c r="E83" s="325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38" t="s">
        <v>168</v>
      </c>
      <c r="O83" s="327"/>
      <c r="P83" s="327"/>
      <c r="Q83" s="327"/>
      <c r="R83" s="32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25">
        <v>4680115881488</v>
      </c>
      <c r="E84" s="32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25">
        <v>4607091384765</v>
      </c>
      <c r="E85" s="32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32" t="s">
        <v>173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25">
        <v>4680115882751</v>
      </c>
      <c r="E86" s="32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33" t="s">
        <v>176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25">
        <v>4680115882775</v>
      </c>
      <c r="E87" s="325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534" t="s">
        <v>179</v>
      </c>
      <c r="O87" s="327"/>
      <c r="P87" s="327"/>
      <c r="Q87" s="327"/>
      <c r="R87" s="32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25">
        <v>4680115880658</v>
      </c>
      <c r="E88" s="325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7"/>
      <c r="P88" s="327"/>
      <c r="Q88" s="327"/>
      <c r="R88" s="328"/>
      <c r="S88" s="40" t="s">
        <v>48</v>
      </c>
      <c r="T88" s="40" t="s">
        <v>48</v>
      </c>
      <c r="U88" s="41" t="s">
        <v>0</v>
      </c>
      <c r="V88" s="59">
        <v>2.4000000000000004</v>
      </c>
      <c r="W88" s="56">
        <f t="shared" si="4"/>
        <v>2.4</v>
      </c>
      <c r="X88" s="42">
        <f>IFERROR(IF(W88=0,"",ROUNDUP(W88/H88,0)*0.00753),"")</f>
        <v>7.5300000000000002E-3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25">
        <v>4607091381962</v>
      </c>
      <c r="E89" s="325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2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7"/>
      <c r="P89" s="327"/>
      <c r="Q89" s="327"/>
      <c r="R89" s="32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16" t="s">
        <v>43</v>
      </c>
      <c r="O90" s="317"/>
      <c r="P90" s="317"/>
      <c r="Q90" s="317"/>
      <c r="R90" s="317"/>
      <c r="S90" s="317"/>
      <c r="T90" s="318"/>
      <c r="U90" s="43" t="s">
        <v>42</v>
      </c>
      <c r="V90" s="44">
        <f>IFERROR(V83/H83,"0")+IFERROR(V84/H84,"0")+IFERROR(V85/H85,"0")+IFERROR(V86/H86,"0")+IFERROR(V87/H87,"0")+IFERROR(V88/H88,"0")+IFERROR(V89/H89,"0")</f>
        <v>1.0000000000000002</v>
      </c>
      <c r="W90" s="44">
        <f>IFERROR(W83/H83,"0")+IFERROR(W84/H84,"0")+IFERROR(W85/H85,"0")+IFERROR(W86/H86,"0")+IFERROR(W87/H87,"0")+IFERROR(W88/H88,"0")+IFERROR(W89/H89,"0")</f>
        <v>1</v>
      </c>
      <c r="X90" s="44">
        <f>IFERROR(IF(X83="",0,X83),"0")+IFERROR(IF(X84="",0,X84),"0")+IFERROR(IF(X85="",0,X85),"0")+IFERROR(IF(X86="",0,X86),"0")+IFERROR(IF(X87="",0,X87),"0")+IFERROR(IF(X88="",0,X88),"0")+IFERROR(IF(X89="",0,X89),"0")</f>
        <v>7.5300000000000002E-3</v>
      </c>
      <c r="Y90" s="68"/>
      <c r="Z90" s="68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16" t="s">
        <v>43</v>
      </c>
      <c r="O91" s="317"/>
      <c r="P91" s="317"/>
      <c r="Q91" s="317"/>
      <c r="R91" s="317"/>
      <c r="S91" s="317"/>
      <c r="T91" s="318"/>
      <c r="U91" s="43" t="s">
        <v>0</v>
      </c>
      <c r="V91" s="44">
        <f>IFERROR(SUM(V83:V89),"0")</f>
        <v>2.4000000000000004</v>
      </c>
      <c r="W91" s="44">
        <f>IFERROR(SUM(W83:W89),"0")</f>
        <v>2.4</v>
      </c>
      <c r="X91" s="43"/>
      <c r="Y91" s="68"/>
      <c r="Z91" s="68"/>
    </row>
    <row r="92" spans="1:53" ht="14.25" customHeight="1" x14ac:dyDescent="0.25">
      <c r="A92" s="330" t="s">
        <v>76</v>
      </c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25">
        <v>4607091387667</v>
      </c>
      <c r="E93" s="325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25">
        <v>4607091387636</v>
      </c>
      <c r="E94" s="325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25">
        <v>4607091384727</v>
      </c>
      <c r="E95" s="32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9.6000000000000014</v>
      </c>
      <c r="W95" s="56">
        <f t="shared" si="5"/>
        <v>9.6</v>
      </c>
      <c r="X95" s="42">
        <f>IFERROR(IF(W95=0,"",ROUNDUP(W95/H95,0)*0.01196),"")</f>
        <v>2.392E-2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25">
        <v>4607091386745</v>
      </c>
      <c r="E96" s="32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25">
        <v>4607091382426</v>
      </c>
      <c r="E97" s="32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25">
        <v>4607091386547</v>
      </c>
      <c r="E98" s="32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25">
        <v>4607091384734</v>
      </c>
      <c r="E99" s="32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8"/>
      <c r="S99" s="40" t="s">
        <v>48</v>
      </c>
      <c r="T99" s="40" t="s">
        <v>48</v>
      </c>
      <c r="U99" s="41" t="s">
        <v>0</v>
      </c>
      <c r="V99" s="59">
        <v>4.1999999999999993</v>
      </c>
      <c r="W99" s="56">
        <f t="shared" si="5"/>
        <v>4.2</v>
      </c>
      <c r="X99" s="42">
        <f>IFERROR(IF(W99=0,"",ROUNDUP(W99/H99,0)*0.00502),"")</f>
        <v>1.004E-2</v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25">
        <v>4607091382464</v>
      </c>
      <c r="E100" s="32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25">
        <v>4680115883444</v>
      </c>
      <c r="E101" s="32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21" t="s">
        <v>203</v>
      </c>
      <c r="O101" s="327"/>
      <c r="P101" s="327"/>
      <c r="Q101" s="327"/>
      <c r="R101" s="32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25">
        <v>4680115883444</v>
      </c>
      <c r="E102" s="32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22" t="s">
        <v>203</v>
      </c>
      <c r="O102" s="327"/>
      <c r="P102" s="327"/>
      <c r="Q102" s="327"/>
      <c r="R102" s="32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16" t="s">
        <v>43</v>
      </c>
      <c r="O103" s="317"/>
      <c r="P103" s="317"/>
      <c r="Q103" s="317"/>
      <c r="R103" s="317"/>
      <c r="S103" s="317"/>
      <c r="T103" s="318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4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4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3.3960000000000004E-2</v>
      </c>
      <c r="Y103" s="68"/>
      <c r="Z103" s="68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16" t="s">
        <v>43</v>
      </c>
      <c r="O104" s="317"/>
      <c r="P104" s="317"/>
      <c r="Q104" s="317"/>
      <c r="R104" s="317"/>
      <c r="S104" s="317"/>
      <c r="T104" s="318"/>
      <c r="U104" s="43" t="s">
        <v>0</v>
      </c>
      <c r="V104" s="44">
        <f>IFERROR(SUM(V93:V102),"0")</f>
        <v>13.8</v>
      </c>
      <c r="W104" s="44">
        <f>IFERROR(SUM(W93:W102),"0")</f>
        <v>13.8</v>
      </c>
      <c r="X104" s="43"/>
      <c r="Y104" s="68"/>
      <c r="Z104" s="68"/>
    </row>
    <row r="105" spans="1:53" ht="14.25" customHeight="1" x14ac:dyDescent="0.25">
      <c r="A105" s="330" t="s">
        <v>81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25">
        <v>4607091386967</v>
      </c>
      <c r="E106" s="32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516" t="s">
        <v>207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25">
        <v>4607091386967</v>
      </c>
      <c r="E107" s="32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17" t="s">
        <v>209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25">
        <v>4607091385304</v>
      </c>
      <c r="E108" s="32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51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25">
        <v>4607091386264</v>
      </c>
      <c r="E109" s="32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1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25">
        <v>4680115882584</v>
      </c>
      <c r="E110" s="325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11" t="s">
        <v>216</v>
      </c>
      <c r="O110" s="327"/>
      <c r="P110" s="327"/>
      <c r="Q110" s="327"/>
      <c r="R110" s="328"/>
      <c r="S110" s="40" t="s">
        <v>48</v>
      </c>
      <c r="T110" s="40" t="s">
        <v>48</v>
      </c>
      <c r="U110" s="41" t="s">
        <v>0</v>
      </c>
      <c r="V110" s="59">
        <v>2.64</v>
      </c>
      <c r="W110" s="56">
        <f t="shared" si="6"/>
        <v>2.64</v>
      </c>
      <c r="X110" s="42">
        <f>IFERROR(IF(W110=0,"",ROUNDUP(W110/H110,0)*0.00753),"")</f>
        <v>7.5300000000000002E-3</v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25">
        <v>4607091385731</v>
      </c>
      <c r="E111" s="325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512" t="s">
        <v>219</v>
      </c>
      <c r="O111" s="327"/>
      <c r="P111" s="327"/>
      <c r="Q111" s="327"/>
      <c r="R111" s="32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25">
        <v>4680115880214</v>
      </c>
      <c r="E112" s="325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513" t="s">
        <v>222</v>
      </c>
      <c r="O112" s="327"/>
      <c r="P112" s="327"/>
      <c r="Q112" s="327"/>
      <c r="R112" s="32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25">
        <v>4680115880894</v>
      </c>
      <c r="E113" s="32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514" t="s">
        <v>225</v>
      </c>
      <c r="O113" s="327"/>
      <c r="P113" s="327"/>
      <c r="Q113" s="327"/>
      <c r="R113" s="32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25">
        <v>4607091385427</v>
      </c>
      <c r="E114" s="325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7"/>
      <c r="P114" s="327"/>
      <c r="Q114" s="327"/>
      <c r="R114" s="32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25">
        <v>4680115882645</v>
      </c>
      <c r="E115" s="325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08" t="s">
        <v>230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1.7999999999999998</v>
      </c>
      <c r="W115" s="56">
        <f t="shared" si="6"/>
        <v>1.8</v>
      </c>
      <c r="X115" s="42">
        <f>IFERROR(IF(W115=0,"",ROUNDUP(W115/H115,0)*0.00753),"")</f>
        <v>7.5300000000000002E-3</v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0"/>
      <c r="N116" s="316" t="s">
        <v>43</v>
      </c>
      <c r="O116" s="317"/>
      <c r="P116" s="317"/>
      <c r="Q116" s="317"/>
      <c r="R116" s="317"/>
      <c r="S116" s="317"/>
      <c r="T116" s="318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2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2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1.506E-2</v>
      </c>
      <c r="Y116" s="68"/>
      <c r="Z116" s="68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16" t="s">
        <v>43</v>
      </c>
      <c r="O117" s="317"/>
      <c r="P117" s="317"/>
      <c r="Q117" s="317"/>
      <c r="R117" s="317"/>
      <c r="S117" s="317"/>
      <c r="T117" s="318"/>
      <c r="U117" s="43" t="s">
        <v>0</v>
      </c>
      <c r="V117" s="44">
        <f>IFERROR(SUM(V106:V115),"0")</f>
        <v>4.4399999999999995</v>
      </c>
      <c r="W117" s="44">
        <f>IFERROR(SUM(W106:W115),"0")</f>
        <v>4.4400000000000004</v>
      </c>
      <c r="X117" s="43"/>
      <c r="Y117" s="68"/>
      <c r="Z117" s="68"/>
    </row>
    <row r="118" spans="1:53" ht="14.25" customHeight="1" x14ac:dyDescent="0.25">
      <c r="A118" s="330" t="s">
        <v>231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330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25">
        <v>4607091383065</v>
      </c>
      <c r="E119" s="32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7"/>
      <c r="P119" s="327"/>
      <c r="Q119" s="327"/>
      <c r="R119" s="328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25">
        <v>4680115881532</v>
      </c>
      <c r="E120" s="325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5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7"/>
      <c r="P120" s="327"/>
      <c r="Q120" s="327"/>
      <c r="R120" s="328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25">
        <v>4680115882652</v>
      </c>
      <c r="E121" s="325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05" t="s">
        <v>238</v>
      </c>
      <c r="O121" s="327"/>
      <c r="P121" s="327"/>
      <c r="Q121" s="327"/>
      <c r="R121" s="328"/>
      <c r="S121" s="40" t="s">
        <v>48</v>
      </c>
      <c r="T121" s="40" t="s">
        <v>48</v>
      </c>
      <c r="U121" s="41" t="s">
        <v>0</v>
      </c>
      <c r="V121" s="59">
        <v>1.98</v>
      </c>
      <c r="W121" s="56">
        <f>IFERROR(IF(V121="",0,CEILING((V121/$H121),1)*$H121),"")</f>
        <v>1.98</v>
      </c>
      <c r="X121" s="42">
        <f>IFERROR(IF(W121=0,"",ROUNDUP(W121/H121,0)*0.00753),"")</f>
        <v>7.5300000000000002E-3</v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25">
        <v>4680115880238</v>
      </c>
      <c r="E122" s="325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0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7"/>
      <c r="P122" s="327"/>
      <c r="Q122" s="327"/>
      <c r="R122" s="328"/>
      <c r="S122" s="40" t="s">
        <v>48</v>
      </c>
      <c r="T122" s="40" t="s">
        <v>48</v>
      </c>
      <c r="U122" s="41" t="s">
        <v>0</v>
      </c>
      <c r="V122" s="59">
        <v>1.98</v>
      </c>
      <c r="W122" s="56">
        <f>IFERROR(IF(V122="",0,CEILING((V122/$H122),1)*$H122),"")</f>
        <v>1.98</v>
      </c>
      <c r="X122" s="42">
        <f>IFERROR(IF(W122=0,"",ROUNDUP(W122/H122,0)*0.00753),"")</f>
        <v>7.5300000000000002E-3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25">
        <v>4680115881464</v>
      </c>
      <c r="E123" s="325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507" t="s">
        <v>243</v>
      </c>
      <c r="O123" s="327"/>
      <c r="P123" s="327"/>
      <c r="Q123" s="327"/>
      <c r="R123" s="32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16" t="s">
        <v>43</v>
      </c>
      <c r="O124" s="317"/>
      <c r="P124" s="317"/>
      <c r="Q124" s="317"/>
      <c r="R124" s="317"/>
      <c r="S124" s="317"/>
      <c r="T124" s="318"/>
      <c r="U124" s="43" t="s">
        <v>42</v>
      </c>
      <c r="V124" s="44">
        <f>IFERROR(V119/H119,"0")+IFERROR(V120/H120,"0")+IFERROR(V121/H121,"0")+IFERROR(V122/H122,"0")+IFERROR(V123/H123,"0")</f>
        <v>2</v>
      </c>
      <c r="W124" s="44">
        <f>IFERROR(W119/H119,"0")+IFERROR(W120/H120,"0")+IFERROR(W121/H121,"0")+IFERROR(W122/H122,"0")+IFERROR(W123/H123,"0")</f>
        <v>2</v>
      </c>
      <c r="X124" s="44">
        <f>IFERROR(IF(X119="",0,X119),"0")+IFERROR(IF(X120="",0,X120),"0")+IFERROR(IF(X121="",0,X121),"0")+IFERROR(IF(X122="",0,X122),"0")+IFERROR(IF(X123="",0,X123),"0")</f>
        <v>1.506E-2</v>
      </c>
      <c r="Y124" s="68"/>
      <c r="Z124" s="68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16" t="s">
        <v>43</v>
      </c>
      <c r="O125" s="317"/>
      <c r="P125" s="317"/>
      <c r="Q125" s="317"/>
      <c r="R125" s="317"/>
      <c r="S125" s="317"/>
      <c r="T125" s="318"/>
      <c r="U125" s="43" t="s">
        <v>0</v>
      </c>
      <c r="V125" s="44">
        <f>IFERROR(SUM(V119:V123),"0")</f>
        <v>3.96</v>
      </c>
      <c r="W125" s="44">
        <f>IFERROR(SUM(W119:W123),"0")</f>
        <v>3.96</v>
      </c>
      <c r="X125" s="43"/>
      <c r="Y125" s="68"/>
      <c r="Z125" s="68"/>
    </row>
    <row r="126" spans="1:53" ht="16.5" customHeight="1" x14ac:dyDescent="0.25">
      <c r="A126" s="329" t="s">
        <v>244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329"/>
      <c r="Y126" s="66"/>
      <c r="Z126" s="66"/>
    </row>
    <row r="127" spans="1:53" ht="14.25" customHeight="1" x14ac:dyDescent="0.25">
      <c r="A127" s="330" t="s">
        <v>81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25">
        <v>4607091385168</v>
      </c>
      <c r="E128" s="325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5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7"/>
      <c r="P128" s="327"/>
      <c r="Q128" s="327"/>
      <c r="R128" s="328"/>
      <c r="S128" s="40" t="s">
        <v>48</v>
      </c>
      <c r="T128" s="40" t="s">
        <v>48</v>
      </c>
      <c r="U128" s="41" t="s">
        <v>0</v>
      </c>
      <c r="V128" s="59">
        <v>6</v>
      </c>
      <c r="W128" s="56">
        <f>IFERROR(IF(V128="",0,CEILING((V128/$H128),1)*$H128),"")</f>
        <v>8.1</v>
      </c>
      <c r="X128" s="42">
        <f>IFERROR(IF(W128=0,"",ROUNDUP(W128/H128,0)*0.02175),"")</f>
        <v>2.1749999999999999E-2</v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25">
        <v>4607091383256</v>
      </c>
      <c r="E129" s="325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5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8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25">
        <v>4607091385748</v>
      </c>
      <c r="E130" s="325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5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16" t="s">
        <v>43</v>
      </c>
      <c r="O131" s="317"/>
      <c r="P131" s="317"/>
      <c r="Q131" s="317"/>
      <c r="R131" s="317"/>
      <c r="S131" s="317"/>
      <c r="T131" s="318"/>
      <c r="U131" s="43" t="s">
        <v>42</v>
      </c>
      <c r="V131" s="44">
        <f>IFERROR(V128/H128,"0")+IFERROR(V129/H129,"0")+IFERROR(V130/H130,"0")</f>
        <v>0.74074074074074081</v>
      </c>
      <c r="W131" s="44">
        <f>IFERROR(W128/H128,"0")+IFERROR(W129/H129,"0")+IFERROR(W130/H130,"0")</f>
        <v>1</v>
      </c>
      <c r="X131" s="44">
        <f>IFERROR(IF(X128="",0,X128),"0")+IFERROR(IF(X129="",0,X129),"0")+IFERROR(IF(X130="",0,X130),"0")</f>
        <v>2.1749999999999999E-2</v>
      </c>
      <c r="Y131" s="68"/>
      <c r="Z131" s="68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16" t="s">
        <v>43</v>
      </c>
      <c r="O132" s="317"/>
      <c r="P132" s="317"/>
      <c r="Q132" s="317"/>
      <c r="R132" s="317"/>
      <c r="S132" s="317"/>
      <c r="T132" s="318"/>
      <c r="U132" s="43" t="s">
        <v>0</v>
      </c>
      <c r="V132" s="44">
        <f>IFERROR(SUM(V128:V130),"0")</f>
        <v>6</v>
      </c>
      <c r="W132" s="44">
        <f>IFERROR(SUM(W128:W130),"0")</f>
        <v>8.1</v>
      </c>
      <c r="X132" s="43"/>
      <c r="Y132" s="68"/>
      <c r="Z132" s="68"/>
    </row>
    <row r="133" spans="1:53" ht="27.75" customHeight="1" x14ac:dyDescent="0.2">
      <c r="A133" s="341" t="s">
        <v>251</v>
      </c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55"/>
      <c r="Z133" s="55"/>
    </row>
    <row r="134" spans="1:53" ht="16.5" customHeight="1" x14ac:dyDescent="0.25">
      <c r="A134" s="329" t="s">
        <v>252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66"/>
      <c r="Z134" s="66"/>
    </row>
    <row r="135" spans="1:53" ht="14.25" customHeight="1" x14ac:dyDescent="0.25">
      <c r="A135" s="330" t="s">
        <v>116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25">
        <v>4607091383423</v>
      </c>
      <c r="E136" s="325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8"/>
      <c r="S136" s="40" t="s">
        <v>48</v>
      </c>
      <c r="T136" s="40" t="s">
        <v>48</v>
      </c>
      <c r="U136" s="41" t="s">
        <v>0</v>
      </c>
      <c r="V136" s="59">
        <v>6</v>
      </c>
      <c r="W136" s="56">
        <f>IFERROR(IF(V136="",0,CEILING((V136/$H136),1)*$H136),"")</f>
        <v>10.8</v>
      </c>
      <c r="X136" s="42">
        <f>IFERROR(IF(W136=0,"",ROUNDUP(W136/H136,0)*0.02175),"")</f>
        <v>2.1749999999999999E-2</v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25">
        <v>4607091381405</v>
      </c>
      <c r="E137" s="325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8"/>
      <c r="S137" s="40" t="s">
        <v>48</v>
      </c>
      <c r="T137" s="40" t="s">
        <v>48</v>
      </c>
      <c r="U137" s="41" t="s">
        <v>0</v>
      </c>
      <c r="V137" s="59">
        <v>13</v>
      </c>
      <c r="W137" s="56">
        <f>IFERROR(IF(V137="",0,CEILING((V137/$H137),1)*$H137),"")</f>
        <v>21.6</v>
      </c>
      <c r="X137" s="42">
        <f>IFERROR(IF(W137=0,"",ROUNDUP(W137/H137,0)*0.02175),"")</f>
        <v>4.3499999999999997E-2</v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25">
        <v>4607091386516</v>
      </c>
      <c r="E138" s="325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16" t="s">
        <v>43</v>
      </c>
      <c r="O139" s="317"/>
      <c r="P139" s="317"/>
      <c r="Q139" s="317"/>
      <c r="R139" s="317"/>
      <c r="S139" s="317"/>
      <c r="T139" s="318"/>
      <c r="U139" s="43" t="s">
        <v>42</v>
      </c>
      <c r="V139" s="44">
        <f>IFERROR(V136/H136,"0")+IFERROR(V137/H137,"0")+IFERROR(V138/H138,"0")</f>
        <v>1.7592592592592591</v>
      </c>
      <c r="W139" s="44">
        <f>IFERROR(W136/H136,"0")+IFERROR(W137/H137,"0")+IFERROR(W138/H138,"0")</f>
        <v>3</v>
      </c>
      <c r="X139" s="44">
        <f>IFERROR(IF(X136="",0,X136),"0")+IFERROR(IF(X137="",0,X137),"0")+IFERROR(IF(X138="",0,X138),"0")</f>
        <v>6.5250000000000002E-2</v>
      </c>
      <c r="Y139" s="68"/>
      <c r="Z139" s="68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16" t="s">
        <v>43</v>
      </c>
      <c r="O140" s="317"/>
      <c r="P140" s="317"/>
      <c r="Q140" s="317"/>
      <c r="R140" s="317"/>
      <c r="S140" s="317"/>
      <c r="T140" s="318"/>
      <c r="U140" s="43" t="s">
        <v>0</v>
      </c>
      <c r="V140" s="44">
        <f>IFERROR(SUM(V136:V138),"0")</f>
        <v>19</v>
      </c>
      <c r="W140" s="44">
        <f>IFERROR(SUM(W136:W138),"0")</f>
        <v>32.400000000000006</v>
      </c>
      <c r="X140" s="43"/>
      <c r="Y140" s="68"/>
      <c r="Z140" s="68"/>
    </row>
    <row r="141" spans="1:53" ht="16.5" customHeight="1" x14ac:dyDescent="0.25">
      <c r="A141" s="329" t="s">
        <v>259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66"/>
      <c r="Z141" s="66"/>
    </row>
    <row r="142" spans="1:53" ht="14.25" customHeight="1" x14ac:dyDescent="0.25">
      <c r="A142" s="330" t="s">
        <v>76</v>
      </c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25">
        <v>4680115880993</v>
      </c>
      <c r="E143" s="325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25">
        <v>4680115881761</v>
      </c>
      <c r="E144" s="325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25">
        <v>4680115881563</v>
      </c>
      <c r="E145" s="325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25">
        <v>4680115880986</v>
      </c>
      <c r="E146" s="325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25">
        <v>4680115880207</v>
      </c>
      <c r="E147" s="325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25">
        <v>4680115881785</v>
      </c>
      <c r="E148" s="325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25">
        <v>4680115881679</v>
      </c>
      <c r="E149" s="325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25">
        <v>4680115880191</v>
      </c>
      <c r="E150" s="325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19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16" t="s">
        <v>43</v>
      </c>
      <c r="O151" s="317"/>
      <c r="P151" s="317"/>
      <c r="Q151" s="317"/>
      <c r="R151" s="317"/>
      <c r="S151" s="317"/>
      <c r="T151" s="318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16" t="s">
        <v>43</v>
      </c>
      <c r="O152" s="317"/>
      <c r="P152" s="317"/>
      <c r="Q152" s="317"/>
      <c r="R152" s="317"/>
      <c r="S152" s="317"/>
      <c r="T152" s="318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29" t="s">
        <v>276</v>
      </c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29"/>
      <c r="P153" s="329"/>
      <c r="Q153" s="329"/>
      <c r="R153" s="329"/>
      <c r="S153" s="329"/>
      <c r="T153" s="329"/>
      <c r="U153" s="329"/>
      <c r="V153" s="329"/>
      <c r="W153" s="329"/>
      <c r="X153" s="329"/>
      <c r="Y153" s="66"/>
      <c r="Z153" s="66"/>
    </row>
    <row r="154" spans="1:53" ht="14.25" customHeight="1" x14ac:dyDescent="0.25">
      <c r="A154" s="330" t="s">
        <v>116</v>
      </c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25">
        <v>4680115881402</v>
      </c>
      <c r="E155" s="32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7"/>
      <c r="P155" s="327"/>
      <c r="Q155" s="327"/>
      <c r="R155" s="328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25">
        <v>4680115881396</v>
      </c>
      <c r="E156" s="325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7"/>
      <c r="P156" s="327"/>
      <c r="Q156" s="327"/>
      <c r="R156" s="328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16" t="s">
        <v>43</v>
      </c>
      <c r="O157" s="317"/>
      <c r="P157" s="317"/>
      <c r="Q157" s="317"/>
      <c r="R157" s="317"/>
      <c r="S157" s="317"/>
      <c r="T157" s="31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16" t="s">
        <v>43</v>
      </c>
      <c r="O158" s="317"/>
      <c r="P158" s="317"/>
      <c r="Q158" s="317"/>
      <c r="R158" s="317"/>
      <c r="S158" s="317"/>
      <c r="T158" s="31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0" t="s">
        <v>108</v>
      </c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330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25">
        <v>4680115882935</v>
      </c>
      <c r="E160" s="325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88" t="s">
        <v>283</v>
      </c>
      <c r="O160" s="327"/>
      <c r="P160" s="327"/>
      <c r="Q160" s="327"/>
      <c r="R160" s="32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25">
        <v>4680115880764</v>
      </c>
      <c r="E161" s="325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7"/>
      <c r="P161" s="327"/>
      <c r="Q161" s="327"/>
      <c r="R161" s="32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16" t="s">
        <v>43</v>
      </c>
      <c r="O162" s="317"/>
      <c r="P162" s="317"/>
      <c r="Q162" s="317"/>
      <c r="R162" s="317"/>
      <c r="S162" s="317"/>
      <c r="T162" s="318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16" t="s">
        <v>43</v>
      </c>
      <c r="O163" s="317"/>
      <c r="P163" s="317"/>
      <c r="Q163" s="317"/>
      <c r="R163" s="317"/>
      <c r="S163" s="317"/>
      <c r="T163" s="318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0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25">
        <v>4680115882683</v>
      </c>
      <c r="E165" s="325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7"/>
      <c r="P165" s="327"/>
      <c r="Q165" s="327"/>
      <c r="R165" s="32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25">
        <v>4680115882690</v>
      </c>
      <c r="E166" s="32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7"/>
      <c r="P166" s="327"/>
      <c r="Q166" s="327"/>
      <c r="R166" s="32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25">
        <v>4680115882669</v>
      </c>
      <c r="E167" s="325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7"/>
      <c r="P167" s="327"/>
      <c r="Q167" s="327"/>
      <c r="R167" s="32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25">
        <v>4680115882676</v>
      </c>
      <c r="E168" s="32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7"/>
      <c r="P168" s="327"/>
      <c r="Q168" s="327"/>
      <c r="R168" s="328"/>
      <c r="S168" s="40" t="s">
        <v>48</v>
      </c>
      <c r="T168" s="40" t="s">
        <v>48</v>
      </c>
      <c r="U168" s="41" t="s">
        <v>0</v>
      </c>
      <c r="V168" s="59">
        <v>5</v>
      </c>
      <c r="W168" s="56">
        <f>IFERROR(IF(V168="",0,CEILING((V168/$H168),1)*$H168),"")</f>
        <v>5.4</v>
      </c>
      <c r="X168" s="42">
        <f>IFERROR(IF(W168=0,"",ROUNDUP(W168/H168,0)*0.00937),"")</f>
        <v>9.3699999999999999E-3</v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19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16" t="s">
        <v>43</v>
      </c>
      <c r="O169" s="317"/>
      <c r="P169" s="317"/>
      <c r="Q169" s="317"/>
      <c r="R169" s="317"/>
      <c r="S169" s="317"/>
      <c r="T169" s="318"/>
      <c r="U169" s="43" t="s">
        <v>42</v>
      </c>
      <c r="V169" s="44">
        <f>IFERROR(V165/H165,"0")+IFERROR(V166/H166,"0")+IFERROR(V167/H167,"0")+IFERROR(V168/H168,"0")</f>
        <v>0.92592592592592582</v>
      </c>
      <c r="W169" s="44">
        <f>IFERROR(W165/H165,"0")+IFERROR(W166/H166,"0")+IFERROR(W167/H167,"0")+IFERROR(W168/H168,"0")</f>
        <v>1</v>
      </c>
      <c r="X169" s="44">
        <f>IFERROR(IF(X165="",0,X165),"0")+IFERROR(IF(X166="",0,X166),"0")+IFERROR(IF(X167="",0,X167),"0")+IFERROR(IF(X168="",0,X168),"0")</f>
        <v>9.3699999999999999E-3</v>
      </c>
      <c r="Y169" s="68"/>
      <c r="Z169" s="68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16" t="s">
        <v>43</v>
      </c>
      <c r="O170" s="317"/>
      <c r="P170" s="317"/>
      <c r="Q170" s="317"/>
      <c r="R170" s="317"/>
      <c r="S170" s="317"/>
      <c r="T170" s="318"/>
      <c r="U170" s="43" t="s">
        <v>0</v>
      </c>
      <c r="V170" s="44">
        <f>IFERROR(SUM(V165:V168),"0")</f>
        <v>5</v>
      </c>
      <c r="W170" s="44">
        <f>IFERROR(SUM(W165:W168),"0")</f>
        <v>5.4</v>
      </c>
      <c r="X170" s="43"/>
      <c r="Y170" s="68"/>
      <c r="Z170" s="68"/>
    </row>
    <row r="171" spans="1:53" ht="14.25" customHeight="1" x14ac:dyDescent="0.25">
      <c r="A171" s="330" t="s">
        <v>81</v>
      </c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0"/>
      <c r="V171" s="330"/>
      <c r="W171" s="330"/>
      <c r="X171" s="330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25">
        <v>4680115881556</v>
      </c>
      <c r="E172" s="325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25">
        <v>4680115880573</v>
      </c>
      <c r="E173" s="325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83" t="s">
        <v>298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25">
        <v>4680115881594</v>
      </c>
      <c r="E174" s="325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25">
        <v>4680115881587</v>
      </c>
      <c r="E175" s="32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7" t="s">
        <v>303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25">
        <v>4680115880962</v>
      </c>
      <c r="E176" s="325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25">
        <v>4680115881617</v>
      </c>
      <c r="E177" s="325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25">
        <v>4680115881228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0" t="s">
        <v>310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25">
        <v>4680115881037</v>
      </c>
      <c r="E179" s="325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1" t="s">
        <v>313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25">
        <v>4680115881211</v>
      </c>
      <c r="E180" s="325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25">
        <v>4680115881020</v>
      </c>
      <c r="E181" s="325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25">
        <v>4680115882195</v>
      </c>
      <c r="E182" s="325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25">
        <v>4680115882607</v>
      </c>
      <c r="E183" s="325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7"/>
      <c r="P183" s="327"/>
      <c r="Q183" s="327"/>
      <c r="R183" s="32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25">
        <v>4680115880092</v>
      </c>
      <c r="E184" s="32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7"/>
      <c r="P184" s="327"/>
      <c r="Q184" s="327"/>
      <c r="R184" s="32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25">
        <v>4680115880221</v>
      </c>
      <c r="E185" s="32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7"/>
      <c r="P185" s="327"/>
      <c r="Q185" s="327"/>
      <c r="R185" s="32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25">
        <v>4680115882942</v>
      </c>
      <c r="E186" s="32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7"/>
      <c r="P186" s="327"/>
      <c r="Q186" s="327"/>
      <c r="R186" s="32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25">
        <v>4680115880504</v>
      </c>
      <c r="E187" s="32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7"/>
      <c r="P187" s="327"/>
      <c r="Q187" s="327"/>
      <c r="R187" s="32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25">
        <v>4680115882164</v>
      </c>
      <c r="E188" s="325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7"/>
      <c r="P188" s="327"/>
      <c r="Q188" s="327"/>
      <c r="R188" s="32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16" t="s">
        <v>43</v>
      </c>
      <c r="O189" s="317"/>
      <c r="P189" s="317"/>
      <c r="Q189" s="317"/>
      <c r="R189" s="317"/>
      <c r="S189" s="317"/>
      <c r="T189" s="318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16" t="s">
        <v>43</v>
      </c>
      <c r="O190" s="317"/>
      <c r="P190" s="317"/>
      <c r="Q190" s="317"/>
      <c r="R190" s="317"/>
      <c r="S190" s="317"/>
      <c r="T190" s="318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30" t="s">
        <v>231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25">
        <v>4680115880801</v>
      </c>
      <c r="E192" s="32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7"/>
      <c r="P192" s="327"/>
      <c r="Q192" s="327"/>
      <c r="R192" s="328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25">
        <v>4680115880818</v>
      </c>
      <c r="E193" s="32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19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0"/>
      <c r="N194" s="316" t="s">
        <v>43</v>
      </c>
      <c r="O194" s="317"/>
      <c r="P194" s="317"/>
      <c r="Q194" s="317"/>
      <c r="R194" s="317"/>
      <c r="S194" s="317"/>
      <c r="T194" s="318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16" t="s">
        <v>43</v>
      </c>
      <c r="O195" s="317"/>
      <c r="P195" s="317"/>
      <c r="Q195" s="317"/>
      <c r="R195" s="317"/>
      <c r="S195" s="317"/>
      <c r="T195" s="318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29" t="s">
        <v>336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66"/>
      <c r="Z196" s="66"/>
    </row>
    <row r="197" spans="1:53" ht="14.25" customHeight="1" x14ac:dyDescent="0.25">
      <c r="A197" s="330" t="s">
        <v>116</v>
      </c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25">
        <v>4607091387445</v>
      </c>
      <c r="E198" s="325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25">
        <v>4607091386004</v>
      </c>
      <c r="E199" s="325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121</v>
      </c>
      <c r="M199" s="38">
        <v>55</v>
      </c>
      <c r="N199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7"/>
      <c r="P199" s="327"/>
      <c r="Q199" s="327"/>
      <c r="R199" s="32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25">
        <v>4607091386004</v>
      </c>
      <c r="E200" s="32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7"/>
      <c r="P200" s="327"/>
      <c r="Q200" s="327"/>
      <c r="R200" s="32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25">
        <v>4607091386073</v>
      </c>
      <c r="E201" s="325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7"/>
      <c r="P201" s="327"/>
      <c r="Q201" s="327"/>
      <c r="R201" s="32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4301011395</v>
      </c>
      <c r="D202" s="325">
        <v>4607091387322</v>
      </c>
      <c r="E202" s="325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7"/>
      <c r="P202" s="327"/>
      <c r="Q202" s="327"/>
      <c r="R202" s="32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4301010928</v>
      </c>
      <c r="D203" s="325">
        <v>4607091387322</v>
      </c>
      <c r="E203" s="325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25">
        <v>4607091387377</v>
      </c>
      <c r="E204" s="325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25">
        <v>4607091387353</v>
      </c>
      <c r="E205" s="32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25">
        <v>4607091386011</v>
      </c>
      <c r="E206" s="325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7"/>
      <c r="P206" s="327"/>
      <c r="Q206" s="327"/>
      <c r="R206" s="32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25">
        <v>4607091387308</v>
      </c>
      <c r="E207" s="325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7"/>
      <c r="P207" s="327"/>
      <c r="Q207" s="327"/>
      <c r="R207" s="32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25">
        <v>4607091387339</v>
      </c>
      <c r="E208" s="325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7"/>
      <c r="P208" s="327"/>
      <c r="Q208" s="327"/>
      <c r="R208" s="32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25">
        <v>4680115882638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7"/>
      <c r="P209" s="327"/>
      <c r="Q209" s="327"/>
      <c r="R209" s="328"/>
      <c r="S209" s="40" t="s">
        <v>48</v>
      </c>
      <c r="T209" s="40" t="s">
        <v>48</v>
      </c>
      <c r="U209" s="41" t="s">
        <v>0</v>
      </c>
      <c r="V209" s="59">
        <v>8</v>
      </c>
      <c r="W209" s="56">
        <f t="shared" si="10"/>
        <v>8</v>
      </c>
      <c r="X209" s="42">
        <f t="shared" si="11"/>
        <v>1.874E-2</v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25">
        <v>4680115881938</v>
      </c>
      <c r="E210" s="32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7"/>
      <c r="P210" s="327"/>
      <c r="Q210" s="327"/>
      <c r="R210" s="328"/>
      <c r="S210" s="40" t="s">
        <v>48</v>
      </c>
      <c r="T210" s="40" t="s">
        <v>48</v>
      </c>
      <c r="U210" s="41" t="s">
        <v>0</v>
      </c>
      <c r="V210" s="59">
        <v>4</v>
      </c>
      <c r="W210" s="56">
        <f t="shared" si="10"/>
        <v>4</v>
      </c>
      <c r="X210" s="42">
        <f t="shared" si="11"/>
        <v>9.3699999999999999E-3</v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25">
        <v>4607091387346</v>
      </c>
      <c r="E211" s="32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7"/>
      <c r="P211" s="327"/>
      <c r="Q211" s="327"/>
      <c r="R211" s="32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25">
        <v>4607091389807</v>
      </c>
      <c r="E212" s="325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7"/>
      <c r="P212" s="327"/>
      <c r="Q212" s="327"/>
      <c r="R212" s="32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16" t="s">
        <v>43</v>
      </c>
      <c r="O213" s="317"/>
      <c r="P213" s="317"/>
      <c r="Q213" s="317"/>
      <c r="R213" s="317"/>
      <c r="S213" s="317"/>
      <c r="T213" s="318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3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3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2.811E-2</v>
      </c>
      <c r="Y213" s="68"/>
      <c r="Z213" s="68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16" t="s">
        <v>43</v>
      </c>
      <c r="O214" s="317"/>
      <c r="P214" s="317"/>
      <c r="Q214" s="317"/>
      <c r="R214" s="317"/>
      <c r="S214" s="317"/>
      <c r="T214" s="318"/>
      <c r="U214" s="43" t="s">
        <v>0</v>
      </c>
      <c r="V214" s="44">
        <f>IFERROR(SUM(V198:V212),"0")</f>
        <v>12</v>
      </c>
      <c r="W214" s="44">
        <f>IFERROR(SUM(W198:W212),"0")</f>
        <v>12</v>
      </c>
      <c r="X214" s="43"/>
      <c r="Y214" s="68"/>
      <c r="Z214" s="68"/>
    </row>
    <row r="215" spans="1:53" ht="14.25" customHeight="1" x14ac:dyDescent="0.25">
      <c r="A215" s="330" t="s">
        <v>108</v>
      </c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25">
        <v>4680115881914</v>
      </c>
      <c r="E216" s="325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8</v>
      </c>
      <c r="W216" s="56">
        <f>IFERROR(IF(V216="",0,CEILING((V216/$H216),1)*$H216),"")</f>
        <v>8</v>
      </c>
      <c r="X216" s="42">
        <f>IFERROR(IF(W216=0,"",ROUNDUP(W216/H216,0)*0.00937),"")</f>
        <v>1.874E-2</v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16" t="s">
        <v>43</v>
      </c>
      <c r="O217" s="317"/>
      <c r="P217" s="317"/>
      <c r="Q217" s="317"/>
      <c r="R217" s="317"/>
      <c r="S217" s="317"/>
      <c r="T217" s="318"/>
      <c r="U217" s="43" t="s">
        <v>42</v>
      </c>
      <c r="V217" s="44">
        <f>IFERROR(V216/H216,"0")</f>
        <v>2</v>
      </c>
      <c r="W217" s="44">
        <f>IFERROR(W216/H216,"0")</f>
        <v>2</v>
      </c>
      <c r="X217" s="44">
        <f>IFERROR(IF(X216="",0,X216),"0")</f>
        <v>1.874E-2</v>
      </c>
      <c r="Y217" s="68"/>
      <c r="Z217" s="68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16" t="s">
        <v>43</v>
      </c>
      <c r="O218" s="317"/>
      <c r="P218" s="317"/>
      <c r="Q218" s="317"/>
      <c r="R218" s="317"/>
      <c r="S218" s="317"/>
      <c r="T218" s="318"/>
      <c r="U218" s="43" t="s">
        <v>0</v>
      </c>
      <c r="V218" s="44">
        <f>IFERROR(SUM(V216:V216),"0")</f>
        <v>8</v>
      </c>
      <c r="W218" s="44">
        <f>IFERROR(SUM(W216:W216),"0")</f>
        <v>8</v>
      </c>
      <c r="X218" s="43"/>
      <c r="Y218" s="68"/>
      <c r="Z218" s="68"/>
    </row>
    <row r="219" spans="1:53" ht="14.25" customHeight="1" x14ac:dyDescent="0.25">
      <c r="A219" s="330" t="s">
        <v>76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25">
        <v>4607091387193</v>
      </c>
      <c r="E220" s="325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7"/>
      <c r="P220" s="327"/>
      <c r="Q220" s="327"/>
      <c r="R220" s="328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25">
        <v>4607091387230</v>
      </c>
      <c r="E221" s="325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25">
        <v>4607091387285</v>
      </c>
      <c r="E222" s="325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7"/>
      <c r="P222" s="327"/>
      <c r="Q222" s="327"/>
      <c r="R222" s="328"/>
      <c r="S222" s="40" t="s">
        <v>48</v>
      </c>
      <c r="T222" s="40" t="s">
        <v>48</v>
      </c>
      <c r="U222" s="41" t="s">
        <v>0</v>
      </c>
      <c r="V222" s="59">
        <v>2.0999999999999996</v>
      </c>
      <c r="W222" s="56">
        <f>IFERROR(IF(V222="",0,CEILING((V222/$H222),1)*$H222),"")</f>
        <v>2.1</v>
      </c>
      <c r="X222" s="42">
        <f>IFERROR(IF(W222=0,"",ROUNDUP(W222/H222,0)*0.00502),"")</f>
        <v>5.0200000000000002E-3</v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25">
        <v>4607091389845</v>
      </c>
      <c r="E223" s="325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7"/>
      <c r="P223" s="327"/>
      <c r="Q223" s="327"/>
      <c r="R223" s="328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19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16" t="s">
        <v>43</v>
      </c>
      <c r="O224" s="317"/>
      <c r="P224" s="317"/>
      <c r="Q224" s="317"/>
      <c r="R224" s="317"/>
      <c r="S224" s="317"/>
      <c r="T224" s="318"/>
      <c r="U224" s="43" t="s">
        <v>42</v>
      </c>
      <c r="V224" s="44">
        <f>IFERROR(V220/H220,"0")+IFERROR(V221/H221,"0")+IFERROR(V222/H222,"0")+IFERROR(V223/H223,"0")</f>
        <v>0.99999999999999978</v>
      </c>
      <c r="W224" s="44">
        <f>IFERROR(W220/H220,"0")+IFERROR(W221/H221,"0")+IFERROR(W222/H222,"0")+IFERROR(W223/H223,"0")</f>
        <v>1</v>
      </c>
      <c r="X224" s="44">
        <f>IFERROR(IF(X220="",0,X220),"0")+IFERROR(IF(X221="",0,X221),"0")+IFERROR(IF(X222="",0,X222),"0")+IFERROR(IF(X223="",0,X223),"0")</f>
        <v>5.0200000000000002E-3</v>
      </c>
      <c r="Y224" s="68"/>
      <c r="Z224" s="68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16" t="s">
        <v>43</v>
      </c>
      <c r="O225" s="317"/>
      <c r="P225" s="317"/>
      <c r="Q225" s="317"/>
      <c r="R225" s="317"/>
      <c r="S225" s="317"/>
      <c r="T225" s="318"/>
      <c r="U225" s="43" t="s">
        <v>0</v>
      </c>
      <c r="V225" s="44">
        <f>IFERROR(SUM(V220:V223),"0")</f>
        <v>2.0999999999999996</v>
      </c>
      <c r="W225" s="44">
        <f>IFERROR(SUM(W220:W223),"0")</f>
        <v>2.1</v>
      </c>
      <c r="X225" s="43"/>
      <c r="Y225" s="68"/>
      <c r="Z225" s="68"/>
    </row>
    <row r="226" spans="1:53" ht="14.25" customHeight="1" x14ac:dyDescent="0.25">
      <c r="A226" s="330" t="s">
        <v>81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25">
        <v>4607091387766</v>
      </c>
      <c r="E227" s="325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25">
        <v>4607091387957</v>
      </c>
      <c r="E228" s="32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7"/>
      <c r="P228" s="327"/>
      <c r="Q228" s="327"/>
      <c r="R228" s="32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25">
        <v>4607091387964</v>
      </c>
      <c r="E229" s="325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7"/>
      <c r="P229" s="327"/>
      <c r="Q229" s="327"/>
      <c r="R229" s="32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25">
        <v>4607091381672</v>
      </c>
      <c r="E230" s="325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7"/>
      <c r="P230" s="327"/>
      <c r="Q230" s="327"/>
      <c r="R230" s="32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25">
        <v>4607091387537</v>
      </c>
      <c r="E231" s="325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7"/>
      <c r="P231" s="327"/>
      <c r="Q231" s="327"/>
      <c r="R231" s="32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25">
        <v>4607091387513</v>
      </c>
      <c r="E232" s="325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7"/>
      <c r="P232" s="327"/>
      <c r="Q232" s="327"/>
      <c r="R232" s="32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25">
        <v>4680115880511</v>
      </c>
      <c r="E233" s="325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4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20"/>
      <c r="N234" s="316" t="s">
        <v>43</v>
      </c>
      <c r="O234" s="317"/>
      <c r="P234" s="317"/>
      <c r="Q234" s="317"/>
      <c r="R234" s="317"/>
      <c r="S234" s="317"/>
      <c r="T234" s="318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19"/>
      <c r="M235" s="320"/>
      <c r="N235" s="316" t="s">
        <v>43</v>
      </c>
      <c r="O235" s="317"/>
      <c r="P235" s="317"/>
      <c r="Q235" s="317"/>
      <c r="R235" s="317"/>
      <c r="S235" s="317"/>
      <c r="T235" s="318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30" t="s">
        <v>231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25">
        <v>4607091380880</v>
      </c>
      <c r="E237" s="325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7"/>
      <c r="P237" s="327"/>
      <c r="Q237" s="327"/>
      <c r="R237" s="32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25">
        <v>4607091384482</v>
      </c>
      <c r="E238" s="325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7"/>
      <c r="P238" s="327"/>
      <c r="Q238" s="327"/>
      <c r="R238" s="328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25">
        <v>4607091380897</v>
      </c>
      <c r="E239" s="325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6</v>
      </c>
      <c r="W239" s="56">
        <f>IFERROR(IF(V239="",0,CEILING((V239/$H239),1)*$H239),"")</f>
        <v>8.4</v>
      </c>
      <c r="X239" s="42">
        <f>IFERROR(IF(W239=0,"",ROUNDUP(W239/H239,0)*0.02175),"")</f>
        <v>2.1749999999999999E-2</v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20"/>
      <c r="N240" s="316" t="s">
        <v>43</v>
      </c>
      <c r="O240" s="317"/>
      <c r="P240" s="317"/>
      <c r="Q240" s="317"/>
      <c r="R240" s="317"/>
      <c r="S240" s="317"/>
      <c r="T240" s="318"/>
      <c r="U240" s="43" t="s">
        <v>42</v>
      </c>
      <c r="V240" s="44">
        <f>IFERROR(V237/H237,"0")+IFERROR(V238/H238,"0")+IFERROR(V239/H239,"0")</f>
        <v>0.7142857142857143</v>
      </c>
      <c r="W240" s="44">
        <f>IFERROR(W237/H237,"0")+IFERROR(W238/H238,"0")+IFERROR(W239/H239,"0")</f>
        <v>1</v>
      </c>
      <c r="X240" s="44">
        <f>IFERROR(IF(X237="",0,X237),"0")+IFERROR(IF(X238="",0,X238),"0")+IFERROR(IF(X239="",0,X239),"0")</f>
        <v>2.1749999999999999E-2</v>
      </c>
      <c r="Y240" s="68"/>
      <c r="Z240" s="68"/>
    </row>
    <row r="241" spans="1:53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19"/>
      <c r="M241" s="320"/>
      <c r="N241" s="316" t="s">
        <v>43</v>
      </c>
      <c r="O241" s="317"/>
      <c r="P241" s="317"/>
      <c r="Q241" s="317"/>
      <c r="R241" s="317"/>
      <c r="S241" s="317"/>
      <c r="T241" s="318"/>
      <c r="U241" s="43" t="s">
        <v>0</v>
      </c>
      <c r="V241" s="44">
        <f>IFERROR(SUM(V237:V239),"0")</f>
        <v>6</v>
      </c>
      <c r="W241" s="44">
        <f>IFERROR(SUM(W237:W239),"0")</f>
        <v>8.4</v>
      </c>
      <c r="X241" s="43"/>
      <c r="Y241" s="68"/>
      <c r="Z241" s="68"/>
    </row>
    <row r="242" spans="1:53" ht="14.25" customHeight="1" x14ac:dyDescent="0.25">
      <c r="A242" s="330" t="s">
        <v>94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25">
        <v>4607091388374</v>
      </c>
      <c r="E243" s="325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">
        <v>397</v>
      </c>
      <c r="O243" s="327"/>
      <c r="P243" s="327"/>
      <c r="Q243" s="327"/>
      <c r="R243" s="32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25">
        <v>4607091388381</v>
      </c>
      <c r="E244" s="325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32" t="s">
        <v>400</v>
      </c>
      <c r="O244" s="327"/>
      <c r="P244" s="327"/>
      <c r="Q244" s="327"/>
      <c r="R244" s="32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25">
        <v>4607091388404</v>
      </c>
      <c r="E245" s="325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19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20"/>
      <c r="N246" s="316" t="s">
        <v>43</v>
      </c>
      <c r="O246" s="317"/>
      <c r="P246" s="317"/>
      <c r="Q246" s="317"/>
      <c r="R246" s="317"/>
      <c r="S246" s="317"/>
      <c r="T246" s="318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20"/>
      <c r="N247" s="316" t="s">
        <v>43</v>
      </c>
      <c r="O247" s="317"/>
      <c r="P247" s="317"/>
      <c r="Q247" s="317"/>
      <c r="R247" s="317"/>
      <c r="S247" s="317"/>
      <c r="T247" s="318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0" t="s">
        <v>403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25">
        <v>4680115881808</v>
      </c>
      <c r="E249" s="325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4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27"/>
      <c r="P249" s="327"/>
      <c r="Q249" s="327"/>
      <c r="R249" s="328"/>
      <c r="S249" s="40" t="s">
        <v>48</v>
      </c>
      <c r="T249" s="40" t="s">
        <v>48</v>
      </c>
      <c r="U249" s="41" t="s">
        <v>0</v>
      </c>
      <c r="V249" s="59">
        <v>2</v>
      </c>
      <c r="W249" s="56">
        <f>IFERROR(IF(V249="",0,CEILING((V249/$H249),1)*$H249),"")</f>
        <v>2</v>
      </c>
      <c r="X249" s="42">
        <f>IFERROR(IF(W249=0,"",ROUNDUP(W249/H249,0)*0.00474),"")</f>
        <v>4.7400000000000003E-3</v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25">
        <v>4680115881822</v>
      </c>
      <c r="E250" s="325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27"/>
      <c r="P250" s="327"/>
      <c r="Q250" s="327"/>
      <c r="R250" s="328"/>
      <c r="S250" s="40" t="s">
        <v>48</v>
      </c>
      <c r="T250" s="40" t="s">
        <v>48</v>
      </c>
      <c r="U250" s="41" t="s">
        <v>0</v>
      </c>
      <c r="V250" s="59">
        <v>2</v>
      </c>
      <c r="W250" s="56">
        <f>IFERROR(IF(V250="",0,CEILING((V250/$H250),1)*$H250),"")</f>
        <v>2</v>
      </c>
      <c r="X250" s="42">
        <f>IFERROR(IF(W250=0,"",ROUNDUP(W250/H250,0)*0.00474),"")</f>
        <v>4.7400000000000003E-3</v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25">
        <v>4680115880016</v>
      </c>
      <c r="E251" s="325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4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27"/>
      <c r="P251" s="327"/>
      <c r="Q251" s="327"/>
      <c r="R251" s="328"/>
      <c r="S251" s="40" t="s">
        <v>48</v>
      </c>
      <c r="T251" s="40" t="s">
        <v>48</v>
      </c>
      <c r="U251" s="41" t="s">
        <v>0</v>
      </c>
      <c r="V251" s="59">
        <v>2</v>
      </c>
      <c r="W251" s="56">
        <f>IFERROR(IF(V251="",0,CEILING((V251/$H251),1)*$H251),"")</f>
        <v>2</v>
      </c>
      <c r="X251" s="42">
        <f>IFERROR(IF(W251=0,"",ROUNDUP(W251/H251,0)*0.00474),"")</f>
        <v>4.7400000000000003E-3</v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20"/>
      <c r="N252" s="316" t="s">
        <v>43</v>
      </c>
      <c r="O252" s="317"/>
      <c r="P252" s="317"/>
      <c r="Q252" s="317"/>
      <c r="R252" s="317"/>
      <c r="S252" s="317"/>
      <c r="T252" s="318"/>
      <c r="U252" s="43" t="s">
        <v>42</v>
      </c>
      <c r="V252" s="44">
        <f>IFERROR(V249/H249,"0")+IFERROR(V250/H250,"0")+IFERROR(V251/H251,"0")</f>
        <v>3</v>
      </c>
      <c r="W252" s="44">
        <f>IFERROR(W249/H249,"0")+IFERROR(W250/H250,"0")+IFERROR(W251/H251,"0")</f>
        <v>3</v>
      </c>
      <c r="X252" s="44">
        <f>IFERROR(IF(X249="",0,X249),"0")+IFERROR(IF(X250="",0,X250),"0")+IFERROR(IF(X251="",0,X251),"0")</f>
        <v>1.422E-2</v>
      </c>
      <c r="Y252" s="68"/>
      <c r="Z252" s="68"/>
    </row>
    <row r="253" spans="1:53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20"/>
      <c r="N253" s="316" t="s">
        <v>43</v>
      </c>
      <c r="O253" s="317"/>
      <c r="P253" s="317"/>
      <c r="Q253" s="317"/>
      <c r="R253" s="317"/>
      <c r="S253" s="317"/>
      <c r="T253" s="318"/>
      <c r="U253" s="43" t="s">
        <v>0</v>
      </c>
      <c r="V253" s="44">
        <f>IFERROR(SUM(V249:V251),"0")</f>
        <v>6</v>
      </c>
      <c r="W253" s="44">
        <f>IFERROR(SUM(W249:W251),"0")</f>
        <v>6</v>
      </c>
      <c r="X253" s="43"/>
      <c r="Y253" s="68"/>
      <c r="Z253" s="68"/>
    </row>
    <row r="254" spans="1:53" ht="16.5" customHeight="1" x14ac:dyDescent="0.25">
      <c r="A254" s="329" t="s">
        <v>412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6"/>
      <c r="Z254" s="66"/>
    </row>
    <row r="255" spans="1:53" ht="14.25" customHeight="1" x14ac:dyDescent="0.25">
      <c r="A255" s="330" t="s">
        <v>116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25">
        <v>4607091387421</v>
      </c>
      <c r="E256" s="325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25">
        <v>4607091387421</v>
      </c>
      <c r="E257" s="325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4301011396</v>
      </c>
      <c r="D258" s="325">
        <v>4607091387452</v>
      </c>
      <c r="E258" s="325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7"/>
      <c r="P258" s="327"/>
      <c r="Q258" s="327"/>
      <c r="R258" s="32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418</v>
      </c>
      <c r="C259" s="37">
        <v>4301011619</v>
      </c>
      <c r="D259" s="325">
        <v>4607091387452</v>
      </c>
      <c r="E259" s="32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27" t="s">
        <v>419</v>
      </c>
      <c r="O259" s="327"/>
      <c r="P259" s="327"/>
      <c r="Q259" s="327"/>
      <c r="R259" s="32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25">
        <v>4607091385984</v>
      </c>
      <c r="E260" s="325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27"/>
      <c r="P260" s="327"/>
      <c r="Q260" s="327"/>
      <c r="R260" s="32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25">
        <v>4607091387438</v>
      </c>
      <c r="E261" s="325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27"/>
      <c r="P261" s="327"/>
      <c r="Q261" s="327"/>
      <c r="R261" s="328"/>
      <c r="S261" s="40" t="s">
        <v>48</v>
      </c>
      <c r="T261" s="40" t="s">
        <v>48</v>
      </c>
      <c r="U261" s="41" t="s">
        <v>0</v>
      </c>
      <c r="V261" s="59">
        <v>3</v>
      </c>
      <c r="W261" s="56">
        <f t="shared" si="13"/>
        <v>5</v>
      </c>
      <c r="X261" s="42">
        <f>IFERROR(IF(W261=0,"",ROUNDUP(W261/H261,0)*0.00937),"")</f>
        <v>9.3699999999999999E-3</v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25">
        <v>4607091387469</v>
      </c>
      <c r="E262" s="325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3</v>
      </c>
      <c r="W262" s="56">
        <f t="shared" si="13"/>
        <v>5</v>
      </c>
      <c r="X262" s="42">
        <f>IFERROR(IF(W262=0,"",ROUNDUP(W262/H262,0)*0.00937),"")</f>
        <v>9.3699999999999999E-3</v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20"/>
      <c r="N263" s="316" t="s">
        <v>43</v>
      </c>
      <c r="O263" s="317"/>
      <c r="P263" s="317"/>
      <c r="Q263" s="317"/>
      <c r="R263" s="317"/>
      <c r="S263" s="317"/>
      <c r="T263" s="318"/>
      <c r="U263" s="43" t="s">
        <v>42</v>
      </c>
      <c r="V263" s="44">
        <f>IFERROR(V256/H256,"0")+IFERROR(V257/H257,"0")+IFERROR(V258/H258,"0")+IFERROR(V259/H259,"0")+IFERROR(V260/H260,"0")+IFERROR(V261/H261,"0")+IFERROR(V262/H262,"0")</f>
        <v>1.2</v>
      </c>
      <c r="W263" s="44">
        <f>IFERROR(W256/H256,"0")+IFERROR(W257/H257,"0")+IFERROR(W258/H258,"0")+IFERROR(W259/H259,"0")+IFERROR(W260/H260,"0")+IFERROR(W261/H261,"0")+IFERROR(W262/H262,"0")</f>
        <v>2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1.874E-2</v>
      </c>
      <c r="Y263" s="68"/>
      <c r="Z263" s="68"/>
    </row>
    <row r="264" spans="1:53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20"/>
      <c r="N264" s="316" t="s">
        <v>43</v>
      </c>
      <c r="O264" s="317"/>
      <c r="P264" s="317"/>
      <c r="Q264" s="317"/>
      <c r="R264" s="317"/>
      <c r="S264" s="317"/>
      <c r="T264" s="318"/>
      <c r="U264" s="43" t="s">
        <v>0</v>
      </c>
      <c r="V264" s="44">
        <f>IFERROR(SUM(V256:V262),"0")</f>
        <v>6</v>
      </c>
      <c r="W264" s="44">
        <f>IFERROR(SUM(W256:W262),"0")</f>
        <v>10</v>
      </c>
      <c r="X264" s="43"/>
      <c r="Y264" s="68"/>
      <c r="Z264" s="68"/>
    </row>
    <row r="265" spans="1:53" ht="14.25" customHeight="1" x14ac:dyDescent="0.25">
      <c r="A265" s="330" t="s">
        <v>76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25">
        <v>4607091387292</v>
      </c>
      <c r="E266" s="325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27"/>
      <c r="P266" s="327"/>
      <c r="Q266" s="327"/>
      <c r="R266" s="328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25">
        <v>4607091387315</v>
      </c>
      <c r="E267" s="325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27"/>
      <c r="P267" s="327"/>
      <c r="Q267" s="327"/>
      <c r="R267" s="32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19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20"/>
      <c r="N268" s="316" t="s">
        <v>43</v>
      </c>
      <c r="O268" s="317"/>
      <c r="P268" s="317"/>
      <c r="Q268" s="317"/>
      <c r="R268" s="317"/>
      <c r="S268" s="317"/>
      <c r="T268" s="318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19"/>
      <c r="M269" s="320"/>
      <c r="N269" s="316" t="s">
        <v>43</v>
      </c>
      <c r="O269" s="317"/>
      <c r="P269" s="317"/>
      <c r="Q269" s="317"/>
      <c r="R269" s="317"/>
      <c r="S269" s="317"/>
      <c r="T269" s="318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29" t="s">
        <v>430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6"/>
      <c r="Z270" s="66"/>
    </row>
    <row r="271" spans="1:53" ht="14.25" customHeight="1" x14ac:dyDescent="0.25">
      <c r="A271" s="330" t="s">
        <v>76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25">
        <v>4607091383836</v>
      </c>
      <c r="E272" s="325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20"/>
      <c r="N273" s="316" t="s">
        <v>43</v>
      </c>
      <c r="O273" s="317"/>
      <c r="P273" s="317"/>
      <c r="Q273" s="317"/>
      <c r="R273" s="317"/>
      <c r="S273" s="317"/>
      <c r="T273" s="318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20"/>
      <c r="N274" s="316" t="s">
        <v>43</v>
      </c>
      <c r="O274" s="317"/>
      <c r="P274" s="317"/>
      <c r="Q274" s="317"/>
      <c r="R274" s="317"/>
      <c r="S274" s="317"/>
      <c r="T274" s="318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30" t="s">
        <v>81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25">
        <v>4607091387919</v>
      </c>
      <c r="E276" s="325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27"/>
      <c r="P276" s="327"/>
      <c r="Q276" s="327"/>
      <c r="R276" s="32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25">
        <v>4607091383942</v>
      </c>
      <c r="E277" s="325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41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27"/>
      <c r="P277" s="327"/>
      <c r="Q277" s="327"/>
      <c r="R277" s="32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25">
        <v>4607091383959</v>
      </c>
      <c r="E278" s="325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415" t="s">
        <v>439</v>
      </c>
      <c r="O278" s="327"/>
      <c r="P278" s="327"/>
      <c r="Q278" s="327"/>
      <c r="R278" s="32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20"/>
      <c r="N279" s="316" t="s">
        <v>43</v>
      </c>
      <c r="O279" s="317"/>
      <c r="P279" s="317"/>
      <c r="Q279" s="317"/>
      <c r="R279" s="317"/>
      <c r="S279" s="317"/>
      <c r="T279" s="318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16" t="s">
        <v>43</v>
      </c>
      <c r="O280" s="317"/>
      <c r="P280" s="317"/>
      <c r="Q280" s="317"/>
      <c r="R280" s="317"/>
      <c r="S280" s="317"/>
      <c r="T280" s="318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30" t="s">
        <v>231</v>
      </c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25">
        <v>4607091388831</v>
      </c>
      <c r="E282" s="325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7"/>
      <c r="P282" s="327"/>
      <c r="Q282" s="327"/>
      <c r="R282" s="32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20"/>
      <c r="N283" s="316" t="s">
        <v>43</v>
      </c>
      <c r="O283" s="317"/>
      <c r="P283" s="317"/>
      <c r="Q283" s="317"/>
      <c r="R283" s="317"/>
      <c r="S283" s="317"/>
      <c r="T283" s="318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16" t="s">
        <v>43</v>
      </c>
      <c r="O284" s="317"/>
      <c r="P284" s="317"/>
      <c r="Q284" s="317"/>
      <c r="R284" s="317"/>
      <c r="S284" s="317"/>
      <c r="T284" s="318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0" t="s">
        <v>94</v>
      </c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25">
        <v>4607091383102</v>
      </c>
      <c r="E286" s="325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4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19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20"/>
      <c r="N287" s="316" t="s">
        <v>43</v>
      </c>
      <c r="O287" s="317"/>
      <c r="P287" s="317"/>
      <c r="Q287" s="317"/>
      <c r="R287" s="317"/>
      <c r="S287" s="317"/>
      <c r="T287" s="318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16" t="s">
        <v>43</v>
      </c>
      <c r="O288" s="317"/>
      <c r="P288" s="317"/>
      <c r="Q288" s="317"/>
      <c r="R288" s="317"/>
      <c r="S288" s="317"/>
      <c r="T288" s="318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41" t="s">
        <v>444</v>
      </c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41"/>
      <c r="P289" s="341"/>
      <c r="Q289" s="341"/>
      <c r="R289" s="341"/>
      <c r="S289" s="341"/>
      <c r="T289" s="341"/>
      <c r="U289" s="341"/>
      <c r="V289" s="341"/>
      <c r="W289" s="341"/>
      <c r="X289" s="341"/>
      <c r="Y289" s="55"/>
      <c r="Z289" s="55"/>
    </row>
    <row r="290" spans="1:53" ht="16.5" customHeight="1" x14ac:dyDescent="0.25">
      <c r="A290" s="329" t="s">
        <v>445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6"/>
      <c r="Z290" s="66"/>
    </row>
    <row r="291" spans="1:53" ht="14.25" customHeight="1" x14ac:dyDescent="0.25">
      <c r="A291" s="330" t="s">
        <v>116</v>
      </c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330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25">
        <v>4607091383997</v>
      </c>
      <c r="E292" s="32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7"/>
      <c r="P292" s="327"/>
      <c r="Q292" s="327"/>
      <c r="R292" s="32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4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25">
        <v>4607091383997</v>
      </c>
      <c r="E293" s="32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4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7"/>
      <c r="P293" s="327"/>
      <c r="Q293" s="327"/>
      <c r="R293" s="32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25">
        <v>4607091384130</v>
      </c>
      <c r="E294" s="325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7"/>
      <c r="P294" s="327"/>
      <c r="Q294" s="327"/>
      <c r="R294" s="328"/>
      <c r="S294" s="40" t="s">
        <v>48</v>
      </c>
      <c r="T294" s="40" t="s">
        <v>48</v>
      </c>
      <c r="U294" s="41" t="s">
        <v>0</v>
      </c>
      <c r="V294" s="59">
        <v>6</v>
      </c>
      <c r="W294" s="56">
        <f t="shared" si="14"/>
        <v>15</v>
      </c>
      <c r="X294" s="42">
        <f>IFERROR(IF(W294=0,"",ROUNDUP(W294/H294,0)*0.02175),"")</f>
        <v>2.1749999999999999E-2</v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25">
        <v>4607091384130</v>
      </c>
      <c r="E295" s="32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7"/>
      <c r="P295" s="327"/>
      <c r="Q295" s="327"/>
      <c r="R295" s="32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25">
        <v>4607091384147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7"/>
      <c r="P296" s="327"/>
      <c r="Q296" s="327"/>
      <c r="R296" s="32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25">
        <v>4607091384147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407" t="s">
        <v>455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25">
        <v>4607091384154</v>
      </c>
      <c r="E298" s="325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3</v>
      </c>
      <c r="W298" s="56">
        <f t="shared" si="14"/>
        <v>5</v>
      </c>
      <c r="X298" s="42">
        <f>IFERROR(IF(W298=0,"",ROUNDUP(W298/H298,0)*0.00937),"")</f>
        <v>9.3699999999999999E-3</v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25">
        <v>4607091384161</v>
      </c>
      <c r="E299" s="325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19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20"/>
      <c r="N300" s="316" t="s">
        <v>43</v>
      </c>
      <c r="O300" s="317"/>
      <c r="P300" s="317"/>
      <c r="Q300" s="317"/>
      <c r="R300" s="317"/>
      <c r="S300" s="317"/>
      <c r="T300" s="318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1</v>
      </c>
      <c r="W300" s="44">
        <f>IFERROR(W292/H292,"0")+IFERROR(W293/H293,"0")+IFERROR(W294/H294,"0")+IFERROR(W295/H295,"0")+IFERROR(W296/H296,"0")+IFERROR(W297/H297,"0")+IFERROR(W298/H298,"0")+IFERROR(W299/H299,"0")</f>
        <v>2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3.1119999999999998E-2</v>
      </c>
      <c r="Y300" s="68"/>
      <c r="Z300" s="68"/>
    </row>
    <row r="301" spans="1:53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16" t="s">
        <v>43</v>
      </c>
      <c r="O301" s="317"/>
      <c r="P301" s="317"/>
      <c r="Q301" s="317"/>
      <c r="R301" s="317"/>
      <c r="S301" s="317"/>
      <c r="T301" s="318"/>
      <c r="U301" s="43" t="s">
        <v>0</v>
      </c>
      <c r="V301" s="44">
        <f>IFERROR(SUM(V292:V299),"0")</f>
        <v>9</v>
      </c>
      <c r="W301" s="44">
        <f>IFERROR(SUM(W292:W299),"0")</f>
        <v>20</v>
      </c>
      <c r="X301" s="43"/>
      <c r="Y301" s="68"/>
      <c r="Z301" s="68"/>
    </row>
    <row r="302" spans="1:53" ht="14.25" customHeight="1" x14ac:dyDescent="0.25">
      <c r="A302" s="330" t="s">
        <v>108</v>
      </c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25">
        <v>4607091383980</v>
      </c>
      <c r="E303" s="32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15</v>
      </c>
      <c r="W303" s="56">
        <f>IFERROR(IF(V303="",0,CEILING((V303/$H303),1)*$H303),"")</f>
        <v>15</v>
      </c>
      <c r="X303" s="42">
        <f>IFERROR(IF(W303=0,"",ROUNDUP(W303/H303,0)*0.02175),"")</f>
        <v>2.1749999999999999E-2</v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25">
        <v>4607091384178</v>
      </c>
      <c r="E304" s="325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27"/>
      <c r="P304" s="327"/>
      <c r="Q304" s="327"/>
      <c r="R304" s="328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19"/>
      <c r="M305" s="320"/>
      <c r="N305" s="316" t="s">
        <v>43</v>
      </c>
      <c r="O305" s="317"/>
      <c r="P305" s="317"/>
      <c r="Q305" s="317"/>
      <c r="R305" s="317"/>
      <c r="S305" s="317"/>
      <c r="T305" s="318"/>
      <c r="U305" s="43" t="s">
        <v>42</v>
      </c>
      <c r="V305" s="44">
        <f>IFERROR(V303/H303,"0")+IFERROR(V304/H304,"0")</f>
        <v>1</v>
      </c>
      <c r="W305" s="44">
        <f>IFERROR(W303/H303,"0")+IFERROR(W304/H304,"0")</f>
        <v>1</v>
      </c>
      <c r="X305" s="44">
        <f>IFERROR(IF(X303="",0,X303),"0")+IFERROR(IF(X304="",0,X304),"0")</f>
        <v>2.1749999999999999E-2</v>
      </c>
      <c r="Y305" s="68"/>
      <c r="Z305" s="68"/>
    </row>
    <row r="306" spans="1:53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20"/>
      <c r="N306" s="316" t="s">
        <v>43</v>
      </c>
      <c r="O306" s="317"/>
      <c r="P306" s="317"/>
      <c r="Q306" s="317"/>
      <c r="R306" s="317"/>
      <c r="S306" s="317"/>
      <c r="T306" s="318"/>
      <c r="U306" s="43" t="s">
        <v>0</v>
      </c>
      <c r="V306" s="44">
        <f>IFERROR(SUM(V303:V304),"0")</f>
        <v>15</v>
      </c>
      <c r="W306" s="44">
        <f>IFERROR(SUM(W303:W304),"0")</f>
        <v>15</v>
      </c>
      <c r="X306" s="43"/>
      <c r="Y306" s="68"/>
      <c r="Z306" s="68"/>
    </row>
    <row r="307" spans="1:53" ht="14.25" customHeight="1" x14ac:dyDescent="0.25">
      <c r="A307" s="330" t="s">
        <v>81</v>
      </c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30"/>
      <c r="P307" s="330"/>
      <c r="Q307" s="330"/>
      <c r="R307" s="330"/>
      <c r="S307" s="330"/>
      <c r="T307" s="330"/>
      <c r="U307" s="330"/>
      <c r="V307" s="330"/>
      <c r="W307" s="330"/>
      <c r="X307" s="330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25">
        <v>4607091384260</v>
      </c>
      <c r="E308" s="32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27"/>
      <c r="P308" s="327"/>
      <c r="Q308" s="327"/>
      <c r="R308" s="32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20"/>
      <c r="N309" s="316" t="s">
        <v>43</v>
      </c>
      <c r="O309" s="317"/>
      <c r="P309" s="317"/>
      <c r="Q309" s="317"/>
      <c r="R309" s="317"/>
      <c r="S309" s="317"/>
      <c r="T309" s="318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19"/>
      <c r="M310" s="320"/>
      <c r="N310" s="316" t="s">
        <v>43</v>
      </c>
      <c r="O310" s="317"/>
      <c r="P310" s="317"/>
      <c r="Q310" s="317"/>
      <c r="R310" s="317"/>
      <c r="S310" s="317"/>
      <c r="T310" s="318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30" t="s">
        <v>231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25">
        <v>4607091384673</v>
      </c>
      <c r="E312" s="32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27"/>
      <c r="P312" s="327"/>
      <c r="Q312" s="327"/>
      <c r="R312" s="32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20"/>
      <c r="N313" s="316" t="s">
        <v>43</v>
      </c>
      <c r="O313" s="317"/>
      <c r="P313" s="317"/>
      <c r="Q313" s="317"/>
      <c r="R313" s="317"/>
      <c r="S313" s="317"/>
      <c r="T313" s="31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20"/>
      <c r="N314" s="316" t="s">
        <v>43</v>
      </c>
      <c r="O314" s="317"/>
      <c r="P314" s="317"/>
      <c r="Q314" s="317"/>
      <c r="R314" s="317"/>
      <c r="S314" s="317"/>
      <c r="T314" s="31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29" t="s">
        <v>468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6"/>
      <c r="Z315" s="66"/>
    </row>
    <row r="316" spans="1:53" ht="14.25" customHeight="1" x14ac:dyDescent="0.25">
      <c r="A316" s="330" t="s">
        <v>116</v>
      </c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25">
        <v>4607091384185</v>
      </c>
      <c r="E317" s="32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3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27"/>
      <c r="P317" s="327"/>
      <c r="Q317" s="327"/>
      <c r="R317" s="328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25">
        <v>4607091384192</v>
      </c>
      <c r="E318" s="32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27"/>
      <c r="P318" s="327"/>
      <c r="Q318" s="327"/>
      <c r="R318" s="328"/>
      <c r="S318" s="40" t="s">
        <v>48</v>
      </c>
      <c r="T318" s="40" t="s">
        <v>48</v>
      </c>
      <c r="U318" s="41" t="s">
        <v>0</v>
      </c>
      <c r="V318" s="59">
        <v>6</v>
      </c>
      <c r="W318" s="56">
        <f>IFERROR(IF(V318="",0,CEILING((V318/$H318),1)*$H318),"")</f>
        <v>10.8</v>
      </c>
      <c r="X318" s="42">
        <f>IFERROR(IF(W318=0,"",ROUNDUP(W318/H318,0)*0.02175),"")</f>
        <v>2.1749999999999999E-2</v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25">
        <v>4680115881907</v>
      </c>
      <c r="E319" s="32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27"/>
      <c r="P319" s="327"/>
      <c r="Q319" s="327"/>
      <c r="R319" s="328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25">
        <v>4607091384680</v>
      </c>
      <c r="E320" s="32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39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27"/>
      <c r="P320" s="327"/>
      <c r="Q320" s="327"/>
      <c r="R320" s="328"/>
      <c r="S320" s="40" t="s">
        <v>48</v>
      </c>
      <c r="T320" s="40" t="s">
        <v>48</v>
      </c>
      <c r="U320" s="41" t="s">
        <v>0</v>
      </c>
      <c r="V320" s="59">
        <v>2.4000000000000004</v>
      </c>
      <c r="W320" s="56">
        <f>IFERROR(IF(V320="",0,CEILING((V320/$H320),1)*$H320),"")</f>
        <v>4</v>
      </c>
      <c r="X320" s="42">
        <f>IFERROR(IF(W320=0,"",ROUNDUP(W320/H320,0)*0.00937),"")</f>
        <v>9.3699999999999999E-3</v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16" t="s">
        <v>43</v>
      </c>
      <c r="O321" s="317"/>
      <c r="P321" s="317"/>
      <c r="Q321" s="317"/>
      <c r="R321" s="317"/>
      <c r="S321" s="317"/>
      <c r="T321" s="318"/>
      <c r="U321" s="43" t="s">
        <v>42</v>
      </c>
      <c r="V321" s="44">
        <f>IFERROR(V317/H317,"0")+IFERROR(V318/H318,"0")+IFERROR(V319/H319,"0")+IFERROR(V320/H320,"0")</f>
        <v>1.1555555555555554</v>
      </c>
      <c r="W321" s="44">
        <f>IFERROR(W317/H317,"0")+IFERROR(W318/H318,"0")+IFERROR(W319/H319,"0")+IFERROR(W320/H320,"0")</f>
        <v>2</v>
      </c>
      <c r="X321" s="44">
        <f>IFERROR(IF(X317="",0,X317),"0")+IFERROR(IF(X318="",0,X318),"0")+IFERROR(IF(X319="",0,X319),"0")+IFERROR(IF(X320="",0,X320),"0")</f>
        <v>3.1119999999999998E-2</v>
      </c>
      <c r="Y321" s="68"/>
      <c r="Z321" s="68"/>
    </row>
    <row r="322" spans="1:53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20"/>
      <c r="N322" s="316" t="s">
        <v>43</v>
      </c>
      <c r="O322" s="317"/>
      <c r="P322" s="317"/>
      <c r="Q322" s="317"/>
      <c r="R322" s="317"/>
      <c r="S322" s="317"/>
      <c r="T322" s="318"/>
      <c r="U322" s="43" t="s">
        <v>0</v>
      </c>
      <c r="V322" s="44">
        <f>IFERROR(SUM(V317:V320),"0")</f>
        <v>8.4</v>
      </c>
      <c r="W322" s="44">
        <f>IFERROR(SUM(W317:W320),"0")</f>
        <v>14.8</v>
      </c>
      <c r="X322" s="43"/>
      <c r="Y322" s="68"/>
      <c r="Z322" s="68"/>
    </row>
    <row r="323" spans="1:53" ht="14.25" customHeight="1" x14ac:dyDescent="0.25">
      <c r="A323" s="330" t="s">
        <v>76</v>
      </c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25">
        <v>4607091384802</v>
      </c>
      <c r="E324" s="32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3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12</v>
      </c>
      <c r="W324" s="56">
        <f>IFERROR(IF(V324="",0,CEILING((V324/$H324),1)*$H324),"")</f>
        <v>13.14</v>
      </c>
      <c r="X324" s="42">
        <f>IFERROR(IF(W324=0,"",ROUNDUP(W324/H324,0)*0.00753),"")</f>
        <v>2.2589999999999999E-2</v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25">
        <v>4607091384826</v>
      </c>
      <c r="E325" s="32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3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2.0999999999999996</v>
      </c>
      <c r="W325" s="56">
        <f>IFERROR(IF(V325="",0,CEILING((V325/$H325),1)*$H325),"")</f>
        <v>2.8</v>
      </c>
      <c r="X325" s="42">
        <f>IFERROR(IF(W325=0,"",ROUNDUP(W325/H325,0)*0.00502),"")</f>
        <v>5.0200000000000002E-3</v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20"/>
      <c r="N326" s="316" t="s">
        <v>43</v>
      </c>
      <c r="O326" s="317"/>
      <c r="P326" s="317"/>
      <c r="Q326" s="317"/>
      <c r="R326" s="317"/>
      <c r="S326" s="317"/>
      <c r="T326" s="318"/>
      <c r="U326" s="43" t="s">
        <v>42</v>
      </c>
      <c r="V326" s="44">
        <f>IFERROR(V324/H324,"0")+IFERROR(V325/H325,"0")</f>
        <v>3.4897260273972601</v>
      </c>
      <c r="W326" s="44">
        <f>IFERROR(W324/H324,"0")+IFERROR(W325/H325,"0")</f>
        <v>4</v>
      </c>
      <c r="X326" s="44">
        <f>IFERROR(IF(X324="",0,X324),"0")+IFERROR(IF(X325="",0,X325),"0")</f>
        <v>2.7609999999999999E-2</v>
      </c>
      <c r="Y326" s="68"/>
      <c r="Z326" s="68"/>
    </row>
    <row r="327" spans="1:53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19"/>
      <c r="M327" s="320"/>
      <c r="N327" s="316" t="s">
        <v>43</v>
      </c>
      <c r="O327" s="317"/>
      <c r="P327" s="317"/>
      <c r="Q327" s="317"/>
      <c r="R327" s="317"/>
      <c r="S327" s="317"/>
      <c r="T327" s="318"/>
      <c r="U327" s="43" t="s">
        <v>0</v>
      </c>
      <c r="V327" s="44">
        <f>IFERROR(SUM(V324:V325),"0")</f>
        <v>14.1</v>
      </c>
      <c r="W327" s="44">
        <f>IFERROR(SUM(W324:W325),"0")</f>
        <v>15.940000000000001</v>
      </c>
      <c r="X327" s="43"/>
      <c r="Y327" s="68"/>
      <c r="Z327" s="68"/>
    </row>
    <row r="328" spans="1:53" ht="14.25" customHeight="1" x14ac:dyDescent="0.25">
      <c r="A328" s="330" t="s">
        <v>81</v>
      </c>
      <c r="B328" s="330"/>
      <c r="C328" s="330"/>
      <c r="D328" s="330"/>
      <c r="E328" s="330"/>
      <c r="F328" s="330"/>
      <c r="G328" s="330"/>
      <c r="H328" s="330"/>
      <c r="I328" s="330"/>
      <c r="J328" s="330"/>
      <c r="K328" s="330"/>
      <c r="L328" s="330"/>
      <c r="M328" s="330"/>
      <c r="N328" s="330"/>
      <c r="O328" s="330"/>
      <c r="P328" s="330"/>
      <c r="Q328" s="330"/>
      <c r="R328" s="330"/>
      <c r="S328" s="330"/>
      <c r="T328" s="330"/>
      <c r="U328" s="330"/>
      <c r="V328" s="330"/>
      <c r="W328" s="330"/>
      <c r="X328" s="330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25">
        <v>4607091384246</v>
      </c>
      <c r="E329" s="32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27"/>
      <c r="P329" s="327"/>
      <c r="Q329" s="327"/>
      <c r="R329" s="32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25">
        <v>4680115881976</v>
      </c>
      <c r="E330" s="32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3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27"/>
      <c r="P330" s="327"/>
      <c r="Q330" s="327"/>
      <c r="R330" s="328"/>
      <c r="S330" s="40" t="s">
        <v>48</v>
      </c>
      <c r="T330" s="40" t="s">
        <v>48</v>
      </c>
      <c r="U330" s="41" t="s">
        <v>0</v>
      </c>
      <c r="V330" s="59">
        <v>6</v>
      </c>
      <c r="W330" s="56">
        <f>IFERROR(IF(V330="",0,CEILING((V330/$H330),1)*$H330),"")</f>
        <v>7.8</v>
      </c>
      <c r="X330" s="42">
        <f>IFERROR(IF(W330=0,"",ROUNDUP(W330/H330,0)*0.02175),"")</f>
        <v>2.1749999999999999E-2</v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25">
        <v>4607091384253</v>
      </c>
      <c r="E331" s="32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2.4000000000000004</v>
      </c>
      <c r="W331" s="56">
        <f>IFERROR(IF(V331="",0,CEILING((V331/$H331),1)*$H331),"")</f>
        <v>2.4</v>
      </c>
      <c r="X331" s="42">
        <f>IFERROR(IF(W331=0,"",ROUNDUP(W331/H331,0)*0.00753),"")</f>
        <v>7.5300000000000002E-3</v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25">
        <v>4680115881969</v>
      </c>
      <c r="E332" s="32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3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27"/>
      <c r="P332" s="327"/>
      <c r="Q332" s="327"/>
      <c r="R332" s="32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16" t="s">
        <v>43</v>
      </c>
      <c r="O333" s="317"/>
      <c r="P333" s="317"/>
      <c r="Q333" s="317"/>
      <c r="R333" s="317"/>
      <c r="S333" s="317"/>
      <c r="T333" s="318"/>
      <c r="U333" s="43" t="s">
        <v>42</v>
      </c>
      <c r="V333" s="44">
        <f>IFERROR(V329/H329,"0")+IFERROR(V330/H330,"0")+IFERROR(V331/H331,"0")+IFERROR(V332/H332,"0")</f>
        <v>1.7692307692307696</v>
      </c>
      <c r="W333" s="44">
        <f>IFERROR(W329/H329,"0")+IFERROR(W330/H330,"0")+IFERROR(W331/H331,"0")+IFERROR(W332/H332,"0")</f>
        <v>2</v>
      </c>
      <c r="X333" s="44">
        <f>IFERROR(IF(X329="",0,X329),"0")+IFERROR(IF(X330="",0,X330),"0")+IFERROR(IF(X331="",0,X331),"0")+IFERROR(IF(X332="",0,X332),"0")</f>
        <v>2.928E-2</v>
      </c>
      <c r="Y333" s="68"/>
      <c r="Z333" s="68"/>
    </row>
    <row r="334" spans="1:53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20"/>
      <c r="N334" s="316" t="s">
        <v>43</v>
      </c>
      <c r="O334" s="317"/>
      <c r="P334" s="317"/>
      <c r="Q334" s="317"/>
      <c r="R334" s="317"/>
      <c r="S334" s="317"/>
      <c r="T334" s="318"/>
      <c r="U334" s="43" t="s">
        <v>0</v>
      </c>
      <c r="V334" s="44">
        <f>IFERROR(SUM(V329:V332),"0")</f>
        <v>8.4</v>
      </c>
      <c r="W334" s="44">
        <f>IFERROR(SUM(W329:W332),"0")</f>
        <v>10.199999999999999</v>
      </c>
      <c r="X334" s="43"/>
      <c r="Y334" s="68"/>
      <c r="Z334" s="68"/>
    </row>
    <row r="335" spans="1:53" ht="14.25" customHeight="1" x14ac:dyDescent="0.25">
      <c r="A335" s="330" t="s">
        <v>231</v>
      </c>
      <c r="B335" s="330"/>
      <c r="C335" s="330"/>
      <c r="D335" s="330"/>
      <c r="E335" s="330"/>
      <c r="F335" s="330"/>
      <c r="G335" s="330"/>
      <c r="H335" s="330"/>
      <c r="I335" s="330"/>
      <c r="J335" s="330"/>
      <c r="K335" s="330"/>
      <c r="L335" s="330"/>
      <c r="M335" s="330"/>
      <c r="N335" s="330"/>
      <c r="O335" s="330"/>
      <c r="P335" s="330"/>
      <c r="Q335" s="330"/>
      <c r="R335" s="330"/>
      <c r="S335" s="330"/>
      <c r="T335" s="330"/>
      <c r="U335" s="330"/>
      <c r="V335" s="330"/>
      <c r="W335" s="330"/>
      <c r="X335" s="330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25">
        <v>4607091389357</v>
      </c>
      <c r="E336" s="32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3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27"/>
      <c r="P336" s="327"/>
      <c r="Q336" s="327"/>
      <c r="R336" s="32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20"/>
      <c r="N337" s="316" t="s">
        <v>43</v>
      </c>
      <c r="O337" s="317"/>
      <c r="P337" s="317"/>
      <c r="Q337" s="317"/>
      <c r="R337" s="317"/>
      <c r="S337" s="317"/>
      <c r="T337" s="318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20"/>
      <c r="N338" s="316" t="s">
        <v>43</v>
      </c>
      <c r="O338" s="317"/>
      <c r="P338" s="317"/>
      <c r="Q338" s="317"/>
      <c r="R338" s="317"/>
      <c r="S338" s="317"/>
      <c r="T338" s="318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1" t="s">
        <v>491</v>
      </c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41"/>
      <c r="O339" s="341"/>
      <c r="P339" s="341"/>
      <c r="Q339" s="341"/>
      <c r="R339" s="341"/>
      <c r="S339" s="341"/>
      <c r="T339" s="341"/>
      <c r="U339" s="341"/>
      <c r="V339" s="341"/>
      <c r="W339" s="341"/>
      <c r="X339" s="341"/>
      <c r="Y339" s="55"/>
      <c r="Z339" s="55"/>
    </row>
    <row r="340" spans="1:53" ht="16.5" customHeight="1" x14ac:dyDescent="0.25">
      <c r="A340" s="329" t="s">
        <v>492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6"/>
      <c r="Z340" s="66"/>
    </row>
    <row r="341" spans="1:53" ht="14.25" customHeight="1" x14ac:dyDescent="0.25">
      <c r="A341" s="330" t="s">
        <v>116</v>
      </c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25">
        <v>4607091389708</v>
      </c>
      <c r="E342" s="32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25">
        <v>4607091389692</v>
      </c>
      <c r="E343" s="32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27"/>
      <c r="P343" s="327"/>
      <c r="Q343" s="327"/>
      <c r="R343" s="32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20"/>
      <c r="N344" s="316" t="s">
        <v>43</v>
      </c>
      <c r="O344" s="317"/>
      <c r="P344" s="317"/>
      <c r="Q344" s="317"/>
      <c r="R344" s="317"/>
      <c r="S344" s="317"/>
      <c r="T344" s="318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20"/>
      <c r="N345" s="316" t="s">
        <v>43</v>
      </c>
      <c r="O345" s="317"/>
      <c r="P345" s="317"/>
      <c r="Q345" s="317"/>
      <c r="R345" s="317"/>
      <c r="S345" s="317"/>
      <c r="T345" s="318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30" t="s">
        <v>76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25">
        <v>4607091389753</v>
      </c>
      <c r="E347" s="325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27"/>
      <c r="P347" s="327"/>
      <c r="Q347" s="327"/>
      <c r="R347" s="32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25">
        <v>4607091389760</v>
      </c>
      <c r="E348" s="325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25">
        <v>4607091389746</v>
      </c>
      <c r="E349" s="32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25">
        <v>4680115882928</v>
      </c>
      <c r="E350" s="325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27"/>
      <c r="P350" s="327"/>
      <c r="Q350" s="327"/>
      <c r="R350" s="32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25">
        <v>4680115883147</v>
      </c>
      <c r="E351" s="32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27"/>
      <c r="P351" s="327"/>
      <c r="Q351" s="327"/>
      <c r="R351" s="32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25">
        <v>4607091384338</v>
      </c>
      <c r="E352" s="32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27"/>
      <c r="P352" s="327"/>
      <c r="Q352" s="327"/>
      <c r="R352" s="328"/>
      <c r="S352" s="40" t="s">
        <v>48</v>
      </c>
      <c r="T352" s="40" t="s">
        <v>48</v>
      </c>
      <c r="U352" s="41" t="s">
        <v>0</v>
      </c>
      <c r="V352" s="59">
        <v>2.0999999999999996</v>
      </c>
      <c r="W352" s="56">
        <f t="shared" si="15"/>
        <v>2.1</v>
      </c>
      <c r="X352" s="42">
        <f t="shared" si="16"/>
        <v>5.0200000000000002E-3</v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25">
        <v>4680115883154</v>
      </c>
      <c r="E353" s="32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25">
        <v>4607091389524</v>
      </c>
      <c r="E354" s="32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25">
        <v>4680115883161</v>
      </c>
      <c r="E355" s="32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27"/>
      <c r="P355" s="327"/>
      <c r="Q355" s="327"/>
      <c r="R355" s="32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25">
        <v>4607091384345</v>
      </c>
      <c r="E356" s="325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27"/>
      <c r="P356" s="327"/>
      <c r="Q356" s="327"/>
      <c r="R356" s="328"/>
      <c r="S356" s="40" t="s">
        <v>48</v>
      </c>
      <c r="T356" s="40" t="s">
        <v>48</v>
      </c>
      <c r="U356" s="41" t="s">
        <v>0</v>
      </c>
      <c r="V356" s="59">
        <v>2.0999999999999996</v>
      </c>
      <c r="W356" s="56">
        <f t="shared" si="15"/>
        <v>2.1</v>
      </c>
      <c r="X356" s="42">
        <f t="shared" si="16"/>
        <v>5.0200000000000002E-3</v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25">
        <v>4680115883178</v>
      </c>
      <c r="E357" s="325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27"/>
      <c r="P357" s="327"/>
      <c r="Q357" s="327"/>
      <c r="R357" s="32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25">
        <v>4607091389531</v>
      </c>
      <c r="E358" s="325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3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25">
        <v>4680115883185</v>
      </c>
      <c r="E359" s="325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379" t="s">
        <v>523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20"/>
      <c r="N360" s="316" t="s">
        <v>43</v>
      </c>
      <c r="O360" s="317"/>
      <c r="P360" s="317"/>
      <c r="Q360" s="317"/>
      <c r="R360" s="317"/>
      <c r="S360" s="317"/>
      <c r="T360" s="318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1.9999999999999996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2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1.004E-2</v>
      </c>
      <c r="Y360" s="68"/>
      <c r="Z360" s="68"/>
    </row>
    <row r="361" spans="1:53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19"/>
      <c r="M361" s="320"/>
      <c r="N361" s="316" t="s">
        <v>43</v>
      </c>
      <c r="O361" s="317"/>
      <c r="P361" s="317"/>
      <c r="Q361" s="317"/>
      <c r="R361" s="317"/>
      <c r="S361" s="317"/>
      <c r="T361" s="318"/>
      <c r="U361" s="43" t="s">
        <v>0</v>
      </c>
      <c r="V361" s="44">
        <f>IFERROR(SUM(V347:V359),"0")</f>
        <v>4.1999999999999993</v>
      </c>
      <c r="W361" s="44">
        <f>IFERROR(SUM(W347:W359),"0")</f>
        <v>4.2</v>
      </c>
      <c r="X361" s="43"/>
      <c r="Y361" s="68"/>
      <c r="Z361" s="68"/>
    </row>
    <row r="362" spans="1:53" ht="14.25" customHeight="1" x14ac:dyDescent="0.25">
      <c r="A362" s="330" t="s">
        <v>81</v>
      </c>
      <c r="B362" s="330"/>
      <c r="C362" s="330"/>
      <c r="D362" s="330"/>
      <c r="E362" s="330"/>
      <c r="F362" s="330"/>
      <c r="G362" s="330"/>
      <c r="H362" s="330"/>
      <c r="I362" s="330"/>
      <c r="J362" s="330"/>
      <c r="K362" s="330"/>
      <c r="L362" s="330"/>
      <c r="M362" s="330"/>
      <c r="N362" s="330"/>
      <c r="O362" s="330"/>
      <c r="P362" s="330"/>
      <c r="Q362" s="330"/>
      <c r="R362" s="330"/>
      <c r="S362" s="330"/>
      <c r="T362" s="330"/>
      <c r="U362" s="330"/>
      <c r="V362" s="330"/>
      <c r="W362" s="330"/>
      <c r="X362" s="330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25">
        <v>4607091389685</v>
      </c>
      <c r="E363" s="32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3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27"/>
      <c r="P363" s="327"/>
      <c r="Q363" s="327"/>
      <c r="R363" s="32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25">
        <v>4607091389654</v>
      </c>
      <c r="E364" s="32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3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27"/>
      <c r="P364" s="327"/>
      <c r="Q364" s="327"/>
      <c r="R364" s="328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25">
        <v>4607091384352</v>
      </c>
      <c r="E365" s="32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25">
        <v>4607091389661</v>
      </c>
      <c r="E366" s="32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3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27"/>
      <c r="P366" s="327"/>
      <c r="Q366" s="327"/>
      <c r="R366" s="328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16" t="s">
        <v>43</v>
      </c>
      <c r="O367" s="317"/>
      <c r="P367" s="317"/>
      <c r="Q367" s="317"/>
      <c r="R367" s="317"/>
      <c r="S367" s="317"/>
      <c r="T367" s="318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20"/>
      <c r="N368" s="316" t="s">
        <v>43</v>
      </c>
      <c r="O368" s="317"/>
      <c r="P368" s="317"/>
      <c r="Q368" s="317"/>
      <c r="R368" s="317"/>
      <c r="S368" s="317"/>
      <c r="T368" s="318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30" t="s">
        <v>231</v>
      </c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0"/>
      <c r="V369" s="330"/>
      <c r="W369" s="330"/>
      <c r="X369" s="330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25">
        <v>4680115881648</v>
      </c>
      <c r="E370" s="32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27"/>
      <c r="P370" s="327"/>
      <c r="Q370" s="327"/>
      <c r="R370" s="32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20"/>
      <c r="N371" s="316" t="s">
        <v>43</v>
      </c>
      <c r="O371" s="317"/>
      <c r="P371" s="317"/>
      <c r="Q371" s="317"/>
      <c r="R371" s="317"/>
      <c r="S371" s="317"/>
      <c r="T371" s="318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20"/>
      <c r="N372" s="316" t="s">
        <v>43</v>
      </c>
      <c r="O372" s="317"/>
      <c r="P372" s="317"/>
      <c r="Q372" s="317"/>
      <c r="R372" s="317"/>
      <c r="S372" s="317"/>
      <c r="T372" s="318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30" t="s">
        <v>103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25">
        <v>4680115882997</v>
      </c>
      <c r="E374" s="325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368" t="s">
        <v>536</v>
      </c>
      <c r="O374" s="327"/>
      <c r="P374" s="327"/>
      <c r="Q374" s="327"/>
      <c r="R374" s="32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20"/>
      <c r="N375" s="316" t="s">
        <v>43</v>
      </c>
      <c r="O375" s="317"/>
      <c r="P375" s="317"/>
      <c r="Q375" s="317"/>
      <c r="R375" s="317"/>
      <c r="S375" s="317"/>
      <c r="T375" s="318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19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20"/>
      <c r="N376" s="316" t="s">
        <v>43</v>
      </c>
      <c r="O376" s="317"/>
      <c r="P376" s="317"/>
      <c r="Q376" s="317"/>
      <c r="R376" s="317"/>
      <c r="S376" s="317"/>
      <c r="T376" s="318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29" t="s">
        <v>539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6"/>
      <c r="Z377" s="66"/>
    </row>
    <row r="378" spans="1:53" ht="14.25" customHeight="1" x14ac:dyDescent="0.25">
      <c r="A378" s="330" t="s">
        <v>108</v>
      </c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0"/>
      <c r="V378" s="330"/>
      <c r="W378" s="330"/>
      <c r="X378" s="330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25">
        <v>4607091389388</v>
      </c>
      <c r="E379" s="325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27"/>
      <c r="P379" s="327"/>
      <c r="Q379" s="327"/>
      <c r="R379" s="32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25">
        <v>4607091389364</v>
      </c>
      <c r="E380" s="325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27"/>
      <c r="P380" s="327"/>
      <c r="Q380" s="327"/>
      <c r="R380" s="32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16" t="s">
        <v>43</v>
      </c>
      <c r="O381" s="317"/>
      <c r="P381" s="317"/>
      <c r="Q381" s="317"/>
      <c r="R381" s="317"/>
      <c r="S381" s="317"/>
      <c r="T381" s="318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20"/>
      <c r="N382" s="316" t="s">
        <v>43</v>
      </c>
      <c r="O382" s="317"/>
      <c r="P382" s="317"/>
      <c r="Q382" s="317"/>
      <c r="R382" s="317"/>
      <c r="S382" s="317"/>
      <c r="T382" s="318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30" t="s">
        <v>76</v>
      </c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0"/>
      <c r="V383" s="330"/>
      <c r="W383" s="330"/>
      <c r="X383" s="330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25">
        <v>4607091389739</v>
      </c>
      <c r="E384" s="325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27"/>
      <c r="P384" s="327"/>
      <c r="Q384" s="327"/>
      <c r="R384" s="328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25">
        <v>4680115883048</v>
      </c>
      <c r="E385" s="325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27"/>
      <c r="P385" s="327"/>
      <c r="Q385" s="327"/>
      <c r="R385" s="32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25">
        <v>4607091389425</v>
      </c>
      <c r="E386" s="325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27"/>
      <c r="P386" s="327"/>
      <c r="Q386" s="327"/>
      <c r="R386" s="328"/>
      <c r="S386" s="40" t="s">
        <v>48</v>
      </c>
      <c r="T386" s="40" t="s">
        <v>48</v>
      </c>
      <c r="U386" s="41" t="s">
        <v>0</v>
      </c>
      <c r="V386" s="59">
        <v>2.0999999999999996</v>
      </c>
      <c r="W386" s="56">
        <f t="shared" si="17"/>
        <v>2.1</v>
      </c>
      <c r="X386" s="42">
        <f>IFERROR(IF(W386=0,"",ROUNDUP(W386/H386,0)*0.00502),"")</f>
        <v>5.0200000000000002E-3</v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25">
        <v>4680115882911</v>
      </c>
      <c r="E387" s="325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361" t="s">
        <v>552</v>
      </c>
      <c r="O387" s="327"/>
      <c r="P387" s="327"/>
      <c r="Q387" s="327"/>
      <c r="R387" s="32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25">
        <v>4680115880771</v>
      </c>
      <c r="E388" s="325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25">
        <v>4607091389500</v>
      </c>
      <c r="E389" s="32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2.0999999999999996</v>
      </c>
      <c r="W389" s="56">
        <f t="shared" si="17"/>
        <v>2.1</v>
      </c>
      <c r="X389" s="42">
        <f>IFERROR(IF(W389=0,"",ROUNDUP(W389/H389,0)*0.00502),"")</f>
        <v>5.0200000000000002E-3</v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25">
        <v>4680115881983</v>
      </c>
      <c r="E390" s="325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27"/>
      <c r="P390" s="327"/>
      <c r="Q390" s="327"/>
      <c r="R390" s="32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16" t="s">
        <v>43</v>
      </c>
      <c r="O391" s="317"/>
      <c r="P391" s="317"/>
      <c r="Q391" s="317"/>
      <c r="R391" s="317"/>
      <c r="S391" s="317"/>
      <c r="T391" s="318"/>
      <c r="U391" s="43" t="s">
        <v>42</v>
      </c>
      <c r="V391" s="44">
        <f>IFERROR(V384/H384,"0")+IFERROR(V385/H385,"0")+IFERROR(V386/H386,"0")+IFERROR(V387/H387,"0")+IFERROR(V388/H388,"0")+IFERROR(V389/H389,"0")+IFERROR(V390/H390,"0")</f>
        <v>1.9999999999999996</v>
      </c>
      <c r="W391" s="44">
        <f>IFERROR(W384/H384,"0")+IFERROR(W385/H385,"0")+IFERROR(W386/H386,"0")+IFERROR(W387/H387,"0")+IFERROR(W388/H388,"0")+IFERROR(W389/H389,"0")+IFERROR(W390/H390,"0")</f>
        <v>2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1.004E-2</v>
      </c>
      <c r="Y391" s="68"/>
      <c r="Z391" s="68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16" t="s">
        <v>43</v>
      </c>
      <c r="O392" s="317"/>
      <c r="P392" s="317"/>
      <c r="Q392" s="317"/>
      <c r="R392" s="317"/>
      <c r="S392" s="317"/>
      <c r="T392" s="318"/>
      <c r="U392" s="43" t="s">
        <v>0</v>
      </c>
      <c r="V392" s="44">
        <f>IFERROR(SUM(V384:V390),"0")</f>
        <v>4.1999999999999993</v>
      </c>
      <c r="W392" s="44">
        <f>IFERROR(SUM(W384:W390),"0")</f>
        <v>4.2</v>
      </c>
      <c r="X392" s="43"/>
      <c r="Y392" s="68"/>
      <c r="Z392" s="68"/>
    </row>
    <row r="393" spans="1:53" ht="14.25" customHeight="1" x14ac:dyDescent="0.25">
      <c r="A393" s="330" t="s">
        <v>103</v>
      </c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0"/>
      <c r="N393" s="330"/>
      <c r="O393" s="330"/>
      <c r="P393" s="330"/>
      <c r="Q393" s="330"/>
      <c r="R393" s="330"/>
      <c r="S393" s="330"/>
      <c r="T393" s="330"/>
      <c r="U393" s="330"/>
      <c r="V393" s="330"/>
      <c r="W393" s="330"/>
      <c r="X393" s="330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25">
        <v>4680115882980</v>
      </c>
      <c r="E394" s="325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27"/>
      <c r="P394" s="327"/>
      <c r="Q394" s="327"/>
      <c r="R394" s="328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19"/>
      <c r="M395" s="320"/>
      <c r="N395" s="316" t="s">
        <v>43</v>
      </c>
      <c r="O395" s="317"/>
      <c r="P395" s="317"/>
      <c r="Q395" s="317"/>
      <c r="R395" s="317"/>
      <c r="S395" s="317"/>
      <c r="T395" s="318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20"/>
      <c r="N396" s="316" t="s">
        <v>43</v>
      </c>
      <c r="O396" s="317"/>
      <c r="P396" s="317"/>
      <c r="Q396" s="317"/>
      <c r="R396" s="317"/>
      <c r="S396" s="317"/>
      <c r="T396" s="318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41" t="s">
        <v>561</v>
      </c>
      <c r="B397" s="341"/>
      <c r="C397" s="341"/>
      <c r="D397" s="341"/>
      <c r="E397" s="341"/>
      <c r="F397" s="341"/>
      <c r="G397" s="341"/>
      <c r="H397" s="341"/>
      <c r="I397" s="341"/>
      <c r="J397" s="341"/>
      <c r="K397" s="341"/>
      <c r="L397" s="341"/>
      <c r="M397" s="341"/>
      <c r="N397" s="341"/>
      <c r="O397" s="341"/>
      <c r="P397" s="341"/>
      <c r="Q397" s="341"/>
      <c r="R397" s="341"/>
      <c r="S397" s="341"/>
      <c r="T397" s="341"/>
      <c r="U397" s="341"/>
      <c r="V397" s="341"/>
      <c r="W397" s="341"/>
      <c r="X397" s="341"/>
      <c r="Y397" s="55"/>
      <c r="Z397" s="55"/>
    </row>
    <row r="398" spans="1:53" ht="16.5" customHeight="1" x14ac:dyDescent="0.25">
      <c r="A398" s="329" t="s">
        <v>561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6"/>
      <c r="Z398" s="66"/>
    </row>
    <row r="399" spans="1:53" ht="14.25" customHeight="1" x14ac:dyDescent="0.25">
      <c r="A399" s="330" t="s">
        <v>116</v>
      </c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25">
        <v>4607091389067</v>
      </c>
      <c r="E400" s="325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27"/>
      <c r="P400" s="327"/>
      <c r="Q400" s="327"/>
      <c r="R400" s="32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25">
        <v>4607091383522</v>
      </c>
      <c r="E401" s="325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27"/>
      <c r="P401" s="327"/>
      <c r="Q401" s="327"/>
      <c r="R401" s="32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25">
        <v>4607091384437</v>
      </c>
      <c r="E402" s="32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27"/>
      <c r="P402" s="327"/>
      <c r="Q402" s="327"/>
      <c r="R402" s="32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25">
        <v>4607091389104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25">
        <v>4680115880603</v>
      </c>
      <c r="E404" s="325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27"/>
      <c r="P404" s="327"/>
      <c r="Q404" s="327"/>
      <c r="R404" s="32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25">
        <v>4607091389999</v>
      </c>
      <c r="E405" s="325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27"/>
      <c r="P405" s="327"/>
      <c r="Q405" s="327"/>
      <c r="R405" s="32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25">
        <v>4680115882782</v>
      </c>
      <c r="E406" s="325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27"/>
      <c r="P406" s="327"/>
      <c r="Q406" s="327"/>
      <c r="R406" s="32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25">
        <v>4607091389098</v>
      </c>
      <c r="E407" s="325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27"/>
      <c r="P407" s="327"/>
      <c r="Q407" s="327"/>
      <c r="R407" s="328"/>
      <c r="S407" s="40" t="s">
        <v>48</v>
      </c>
      <c r="T407" s="40" t="s">
        <v>48</v>
      </c>
      <c r="U407" s="41" t="s">
        <v>0</v>
      </c>
      <c r="V407" s="59">
        <v>2.4000000000000004</v>
      </c>
      <c r="W407" s="56">
        <f t="shared" si="18"/>
        <v>2.4</v>
      </c>
      <c r="X407" s="42">
        <f>IFERROR(IF(W407=0,"",ROUNDUP(W407/H407,0)*0.00753),"")</f>
        <v>7.5300000000000002E-3</v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25">
        <v>4607091389982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3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27"/>
      <c r="P408" s="327"/>
      <c r="Q408" s="327"/>
      <c r="R408" s="32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19"/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20"/>
      <c r="N409" s="316" t="s">
        <v>43</v>
      </c>
      <c r="O409" s="317"/>
      <c r="P409" s="317"/>
      <c r="Q409" s="317"/>
      <c r="R409" s="317"/>
      <c r="S409" s="317"/>
      <c r="T409" s="318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1.0000000000000002</v>
      </c>
      <c r="W409" s="44">
        <f>IFERROR(W400/H400,"0")+IFERROR(W401/H401,"0")+IFERROR(W402/H402,"0")+IFERROR(W403/H403,"0")+IFERROR(W404/H404,"0")+IFERROR(W405/H405,"0")+IFERROR(W406/H406,"0")+IFERROR(W407/H407,"0")+IFERROR(W408/H408,"0")</f>
        <v>1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7.5300000000000002E-3</v>
      </c>
      <c r="Y409" s="68"/>
      <c r="Z409" s="68"/>
    </row>
    <row r="410" spans="1:53" x14ac:dyDescent="0.2">
      <c r="A410" s="319"/>
      <c r="B410" s="319"/>
      <c r="C410" s="319"/>
      <c r="D410" s="319"/>
      <c r="E410" s="319"/>
      <c r="F410" s="319"/>
      <c r="G410" s="319"/>
      <c r="H410" s="319"/>
      <c r="I410" s="319"/>
      <c r="J410" s="319"/>
      <c r="K410" s="319"/>
      <c r="L410" s="319"/>
      <c r="M410" s="320"/>
      <c r="N410" s="316" t="s">
        <v>43</v>
      </c>
      <c r="O410" s="317"/>
      <c r="P410" s="317"/>
      <c r="Q410" s="317"/>
      <c r="R410" s="317"/>
      <c r="S410" s="317"/>
      <c r="T410" s="318"/>
      <c r="U410" s="43" t="s">
        <v>0</v>
      </c>
      <c r="V410" s="44">
        <f>IFERROR(SUM(V400:V408),"0")</f>
        <v>2.4000000000000004</v>
      </c>
      <c r="W410" s="44">
        <f>IFERROR(SUM(W400:W408),"0")</f>
        <v>2.4</v>
      </c>
      <c r="X410" s="43"/>
      <c r="Y410" s="68"/>
      <c r="Z410" s="68"/>
    </row>
    <row r="411" spans="1:53" ht="14.25" customHeight="1" x14ac:dyDescent="0.25">
      <c r="A411" s="330" t="s">
        <v>108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25">
        <v>4607091388930</v>
      </c>
      <c r="E412" s="325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27"/>
      <c r="P412" s="327"/>
      <c r="Q412" s="327"/>
      <c r="R412" s="328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25">
        <v>4680115880054</v>
      </c>
      <c r="E413" s="32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27"/>
      <c r="P413" s="327"/>
      <c r="Q413" s="327"/>
      <c r="R413" s="32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19"/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20"/>
      <c r="N414" s="316" t="s">
        <v>43</v>
      </c>
      <c r="O414" s="317"/>
      <c r="P414" s="317"/>
      <c r="Q414" s="317"/>
      <c r="R414" s="317"/>
      <c r="S414" s="317"/>
      <c r="T414" s="318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19"/>
      <c r="B415" s="319"/>
      <c r="C415" s="319"/>
      <c r="D415" s="319"/>
      <c r="E415" s="319"/>
      <c r="F415" s="319"/>
      <c r="G415" s="319"/>
      <c r="H415" s="319"/>
      <c r="I415" s="319"/>
      <c r="J415" s="319"/>
      <c r="K415" s="319"/>
      <c r="L415" s="319"/>
      <c r="M415" s="320"/>
      <c r="N415" s="316" t="s">
        <v>43</v>
      </c>
      <c r="O415" s="317"/>
      <c r="P415" s="317"/>
      <c r="Q415" s="317"/>
      <c r="R415" s="317"/>
      <c r="S415" s="317"/>
      <c r="T415" s="318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30" t="s">
        <v>76</v>
      </c>
      <c r="B416" s="330"/>
      <c r="C416" s="330"/>
      <c r="D416" s="330"/>
      <c r="E416" s="330"/>
      <c r="F416" s="330"/>
      <c r="G416" s="330"/>
      <c r="H416" s="330"/>
      <c r="I416" s="330"/>
      <c r="J416" s="330"/>
      <c r="K416" s="330"/>
      <c r="L416" s="330"/>
      <c r="M416" s="330"/>
      <c r="N416" s="330"/>
      <c r="O416" s="330"/>
      <c r="P416" s="330"/>
      <c r="Q416" s="330"/>
      <c r="R416" s="330"/>
      <c r="S416" s="330"/>
      <c r="T416" s="330"/>
      <c r="U416" s="330"/>
      <c r="V416" s="330"/>
      <c r="W416" s="330"/>
      <c r="X416" s="330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25">
        <v>4680115883116</v>
      </c>
      <c r="E417" s="32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27"/>
      <c r="P417" s="327"/>
      <c r="Q417" s="327"/>
      <c r="R417" s="32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25">
        <v>4680115883093</v>
      </c>
      <c r="E418" s="32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27"/>
      <c r="P418" s="327"/>
      <c r="Q418" s="327"/>
      <c r="R418" s="32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25">
        <v>4680115883109</v>
      </c>
      <c r="E419" s="32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27"/>
      <c r="P419" s="327"/>
      <c r="Q419" s="327"/>
      <c r="R419" s="32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25">
        <v>4680115882072</v>
      </c>
      <c r="E420" s="325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342" t="s">
        <v>592</v>
      </c>
      <c r="O420" s="327"/>
      <c r="P420" s="327"/>
      <c r="Q420" s="327"/>
      <c r="R420" s="32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25">
        <v>4680115882102</v>
      </c>
      <c r="E421" s="325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595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25">
        <v>4680115882096</v>
      </c>
      <c r="E422" s="325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344" t="s">
        <v>598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19"/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20"/>
      <c r="N423" s="316" t="s">
        <v>43</v>
      </c>
      <c r="O423" s="317"/>
      <c r="P423" s="317"/>
      <c r="Q423" s="317"/>
      <c r="R423" s="317"/>
      <c r="S423" s="317"/>
      <c r="T423" s="318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16" t="s">
        <v>43</v>
      </c>
      <c r="O424" s="317"/>
      <c r="P424" s="317"/>
      <c r="Q424" s="317"/>
      <c r="R424" s="317"/>
      <c r="S424" s="317"/>
      <c r="T424" s="318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30" t="s">
        <v>81</v>
      </c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0"/>
      <c r="M425" s="330"/>
      <c r="N425" s="330"/>
      <c r="O425" s="330"/>
      <c r="P425" s="330"/>
      <c r="Q425" s="330"/>
      <c r="R425" s="330"/>
      <c r="S425" s="330"/>
      <c r="T425" s="330"/>
      <c r="U425" s="330"/>
      <c r="V425" s="330"/>
      <c r="W425" s="330"/>
      <c r="X425" s="330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25">
        <v>4607091383409</v>
      </c>
      <c r="E426" s="325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27"/>
      <c r="P426" s="327"/>
      <c r="Q426" s="327"/>
      <c r="R426" s="328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25">
        <v>4607091383416</v>
      </c>
      <c r="E427" s="325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27"/>
      <c r="P427" s="327"/>
      <c r="Q427" s="327"/>
      <c r="R427" s="32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19"/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20"/>
      <c r="N428" s="316" t="s">
        <v>43</v>
      </c>
      <c r="O428" s="317"/>
      <c r="P428" s="317"/>
      <c r="Q428" s="317"/>
      <c r="R428" s="317"/>
      <c r="S428" s="317"/>
      <c r="T428" s="318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19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19"/>
      <c r="M429" s="320"/>
      <c r="N429" s="316" t="s">
        <v>43</v>
      </c>
      <c r="O429" s="317"/>
      <c r="P429" s="317"/>
      <c r="Q429" s="317"/>
      <c r="R429" s="317"/>
      <c r="S429" s="317"/>
      <c r="T429" s="318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41" t="s">
        <v>603</v>
      </c>
      <c r="B430" s="341"/>
      <c r="C430" s="341"/>
      <c r="D430" s="341"/>
      <c r="E430" s="341"/>
      <c r="F430" s="341"/>
      <c r="G430" s="341"/>
      <c r="H430" s="341"/>
      <c r="I430" s="341"/>
      <c r="J430" s="341"/>
      <c r="K430" s="341"/>
      <c r="L430" s="341"/>
      <c r="M430" s="341"/>
      <c r="N430" s="341"/>
      <c r="O430" s="341"/>
      <c r="P430" s="341"/>
      <c r="Q430" s="341"/>
      <c r="R430" s="341"/>
      <c r="S430" s="341"/>
      <c r="T430" s="341"/>
      <c r="U430" s="341"/>
      <c r="V430" s="341"/>
      <c r="W430" s="341"/>
      <c r="X430" s="341"/>
      <c r="Y430" s="55"/>
      <c r="Z430" s="55"/>
    </row>
    <row r="431" spans="1:53" ht="16.5" customHeight="1" x14ac:dyDescent="0.25">
      <c r="A431" s="329" t="s">
        <v>604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6"/>
      <c r="Z431" s="66"/>
    </row>
    <row r="432" spans="1:53" ht="14.25" customHeight="1" x14ac:dyDescent="0.25">
      <c r="A432" s="330" t="s">
        <v>116</v>
      </c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25">
        <v>4640242180441</v>
      </c>
      <c r="E433" s="325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607</v>
      </c>
      <c r="O433" s="327"/>
      <c r="P433" s="327"/>
      <c r="Q433" s="327"/>
      <c r="R433" s="328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25">
        <v>4640242180564</v>
      </c>
      <c r="E434" s="325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338" t="s">
        <v>610</v>
      </c>
      <c r="O434" s="327"/>
      <c r="P434" s="327"/>
      <c r="Q434" s="327"/>
      <c r="R434" s="328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20"/>
      <c r="N435" s="316" t="s">
        <v>43</v>
      </c>
      <c r="O435" s="317"/>
      <c r="P435" s="317"/>
      <c r="Q435" s="317"/>
      <c r="R435" s="317"/>
      <c r="S435" s="317"/>
      <c r="T435" s="318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20"/>
      <c r="N436" s="316" t="s">
        <v>43</v>
      </c>
      <c r="O436" s="317"/>
      <c r="P436" s="317"/>
      <c r="Q436" s="317"/>
      <c r="R436" s="317"/>
      <c r="S436" s="317"/>
      <c r="T436" s="318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30" t="s">
        <v>108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25">
        <v>4640242180526</v>
      </c>
      <c r="E438" s="325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335" t="s">
        <v>613</v>
      </c>
      <c r="O438" s="327"/>
      <c r="P438" s="327"/>
      <c r="Q438" s="327"/>
      <c r="R438" s="328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25">
        <v>4640242180519</v>
      </c>
      <c r="E439" s="325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336" t="s">
        <v>616</v>
      </c>
      <c r="O439" s="327"/>
      <c r="P439" s="327"/>
      <c r="Q439" s="327"/>
      <c r="R439" s="32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20"/>
      <c r="N440" s="316" t="s">
        <v>43</v>
      </c>
      <c r="O440" s="317"/>
      <c r="P440" s="317"/>
      <c r="Q440" s="317"/>
      <c r="R440" s="317"/>
      <c r="S440" s="317"/>
      <c r="T440" s="31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20"/>
      <c r="N441" s="316" t="s">
        <v>43</v>
      </c>
      <c r="O441" s="317"/>
      <c r="P441" s="317"/>
      <c r="Q441" s="317"/>
      <c r="R441" s="317"/>
      <c r="S441" s="317"/>
      <c r="T441" s="31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30" t="s">
        <v>76</v>
      </c>
      <c r="B442" s="330"/>
      <c r="C442" s="330"/>
      <c r="D442" s="330"/>
      <c r="E442" s="330"/>
      <c r="F442" s="330"/>
      <c r="G442" s="330"/>
      <c r="H442" s="330"/>
      <c r="I442" s="330"/>
      <c r="J442" s="330"/>
      <c r="K442" s="330"/>
      <c r="L442" s="330"/>
      <c r="M442" s="330"/>
      <c r="N442" s="330"/>
      <c r="O442" s="330"/>
      <c r="P442" s="330"/>
      <c r="Q442" s="330"/>
      <c r="R442" s="330"/>
      <c r="S442" s="330"/>
      <c r="T442" s="330"/>
      <c r="U442" s="330"/>
      <c r="V442" s="330"/>
      <c r="W442" s="330"/>
      <c r="X442" s="330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25">
        <v>4640242180816</v>
      </c>
      <c r="E443" s="325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619</v>
      </c>
      <c r="O443" s="327"/>
      <c r="P443" s="327"/>
      <c r="Q443" s="327"/>
      <c r="R443" s="32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25">
        <v>4640242180595</v>
      </c>
      <c r="E444" s="325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333" t="s">
        <v>622</v>
      </c>
      <c r="O444" s="327"/>
      <c r="P444" s="327"/>
      <c r="Q444" s="327"/>
      <c r="R444" s="32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16" t="s">
        <v>43</v>
      </c>
      <c r="O445" s="317"/>
      <c r="P445" s="317"/>
      <c r="Q445" s="317"/>
      <c r="R445" s="317"/>
      <c r="S445" s="317"/>
      <c r="T445" s="318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16" t="s">
        <v>43</v>
      </c>
      <c r="O446" s="317"/>
      <c r="P446" s="317"/>
      <c r="Q446" s="317"/>
      <c r="R446" s="317"/>
      <c r="S446" s="317"/>
      <c r="T446" s="318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0" t="s">
        <v>81</v>
      </c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0"/>
      <c r="N447" s="330"/>
      <c r="O447" s="330"/>
      <c r="P447" s="330"/>
      <c r="Q447" s="330"/>
      <c r="R447" s="330"/>
      <c r="S447" s="330"/>
      <c r="T447" s="330"/>
      <c r="U447" s="330"/>
      <c r="V447" s="330"/>
      <c r="W447" s="330"/>
      <c r="X447" s="330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25">
        <v>4640242180540</v>
      </c>
      <c r="E448" s="325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334" t="s">
        <v>625</v>
      </c>
      <c r="O448" s="327"/>
      <c r="P448" s="327"/>
      <c r="Q448" s="327"/>
      <c r="R448" s="32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25">
        <v>4640242180557</v>
      </c>
      <c r="E449" s="325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326" t="s">
        <v>628</v>
      </c>
      <c r="O449" s="327"/>
      <c r="P449" s="327"/>
      <c r="Q449" s="327"/>
      <c r="R449" s="32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16" t="s">
        <v>43</v>
      </c>
      <c r="O450" s="317"/>
      <c r="P450" s="317"/>
      <c r="Q450" s="317"/>
      <c r="R450" s="317"/>
      <c r="S450" s="317"/>
      <c r="T450" s="318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16" t="s">
        <v>43</v>
      </c>
      <c r="O451" s="317"/>
      <c r="P451" s="317"/>
      <c r="Q451" s="317"/>
      <c r="R451" s="317"/>
      <c r="S451" s="317"/>
      <c r="T451" s="318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29" t="s">
        <v>629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6"/>
      <c r="Z452" s="66"/>
    </row>
    <row r="453" spans="1:53" ht="14.25" customHeight="1" x14ac:dyDescent="0.25">
      <c r="A453" s="330" t="s">
        <v>81</v>
      </c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67"/>
      <c r="Z453" s="67"/>
    </row>
    <row r="454" spans="1:53" ht="16.5" customHeight="1" x14ac:dyDescent="0.25">
      <c r="A454" s="64" t="s">
        <v>630</v>
      </c>
      <c r="B454" s="64" t="s">
        <v>631</v>
      </c>
      <c r="C454" s="37">
        <v>4301051310</v>
      </c>
      <c r="D454" s="325">
        <v>4680115880870</v>
      </c>
      <c r="E454" s="325"/>
      <c r="F454" s="63">
        <v>1.3</v>
      </c>
      <c r="G454" s="38">
        <v>6</v>
      </c>
      <c r="H454" s="63">
        <v>7.8</v>
      </c>
      <c r="I454" s="63">
        <v>8.3640000000000008</v>
      </c>
      <c r="J454" s="38">
        <v>56</v>
      </c>
      <c r="K454" s="38" t="s">
        <v>112</v>
      </c>
      <c r="L454" s="39" t="s">
        <v>141</v>
      </c>
      <c r="M454" s="38">
        <v>40</v>
      </c>
      <c r="N454" s="3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27"/>
      <c r="P454" s="327"/>
      <c r="Q454" s="327"/>
      <c r="R454" s="328"/>
      <c r="S454" s="40" t="s">
        <v>48</v>
      </c>
      <c r="T454" s="40" t="s">
        <v>48</v>
      </c>
      <c r="U454" s="41" t="s">
        <v>0</v>
      </c>
      <c r="V454" s="59">
        <v>6</v>
      </c>
      <c r="W454" s="56">
        <f>IFERROR(IF(V454="",0,CEILING((V454/$H454),1)*$H454),"")</f>
        <v>7.8</v>
      </c>
      <c r="X454" s="42">
        <f>IFERROR(IF(W454=0,"",ROUNDUP(W454/H454,0)*0.02175),"")</f>
        <v>2.1749999999999999E-2</v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16" t="s">
        <v>43</v>
      </c>
      <c r="O455" s="317"/>
      <c r="P455" s="317"/>
      <c r="Q455" s="317"/>
      <c r="R455" s="317"/>
      <c r="S455" s="317"/>
      <c r="T455" s="318"/>
      <c r="U455" s="43" t="s">
        <v>42</v>
      </c>
      <c r="V455" s="44">
        <f>IFERROR(V454/H454,"0")</f>
        <v>0.76923076923076927</v>
      </c>
      <c r="W455" s="44">
        <f>IFERROR(W454/H454,"0")</f>
        <v>1</v>
      </c>
      <c r="X455" s="44">
        <f>IFERROR(IF(X454="",0,X454),"0")</f>
        <v>2.1749999999999999E-2</v>
      </c>
      <c r="Y455" s="68"/>
      <c r="Z455" s="68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16" t="s">
        <v>43</v>
      </c>
      <c r="O456" s="317"/>
      <c r="P456" s="317"/>
      <c r="Q456" s="317"/>
      <c r="R456" s="317"/>
      <c r="S456" s="317"/>
      <c r="T456" s="318"/>
      <c r="U456" s="43" t="s">
        <v>0</v>
      </c>
      <c r="V456" s="44">
        <f>IFERROR(SUM(V454:V454),"0")</f>
        <v>6</v>
      </c>
      <c r="W456" s="44">
        <f>IFERROR(SUM(W454:W454),"0")</f>
        <v>7.8</v>
      </c>
      <c r="X456" s="43"/>
      <c r="Y456" s="68"/>
      <c r="Z456" s="68"/>
    </row>
    <row r="457" spans="1:53" ht="15" customHeight="1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24"/>
      <c r="N457" s="321" t="s">
        <v>36</v>
      </c>
      <c r="O457" s="322"/>
      <c r="P457" s="322"/>
      <c r="Q457" s="322"/>
      <c r="R457" s="322"/>
      <c r="S457" s="322"/>
      <c r="T457" s="323"/>
      <c r="U457" s="43" t="s">
        <v>0</v>
      </c>
      <c r="V457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191.64999999999998</v>
      </c>
      <c r="W457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238.49</v>
      </c>
      <c r="X457" s="43"/>
      <c r="Y457" s="68"/>
      <c r="Z457" s="68"/>
    </row>
    <row r="458" spans="1:53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24"/>
      <c r="N458" s="321" t="s">
        <v>37</v>
      </c>
      <c r="O458" s="322"/>
      <c r="P458" s="322"/>
      <c r="Q458" s="322"/>
      <c r="R458" s="322"/>
      <c r="S458" s="322"/>
      <c r="T458" s="323"/>
      <c r="U458" s="43" t="s">
        <v>0</v>
      </c>
      <c r="V45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205.01705704919129</v>
      </c>
      <c r="W45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254.35000000000002</v>
      </c>
      <c r="X458" s="43"/>
      <c r="Y458" s="68"/>
      <c r="Z458" s="68"/>
    </row>
    <row r="459" spans="1:53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24"/>
      <c r="N459" s="321" t="s">
        <v>38</v>
      </c>
      <c r="O459" s="322"/>
      <c r="P459" s="322"/>
      <c r="Q459" s="322"/>
      <c r="R459" s="322"/>
      <c r="S459" s="322"/>
      <c r="T459" s="323"/>
      <c r="U459" s="43" t="s">
        <v>23</v>
      </c>
      <c r="V45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1</v>
      </c>
      <c r="W45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1</v>
      </c>
      <c r="X459" s="43"/>
      <c r="Y459" s="68"/>
      <c r="Z459" s="68"/>
    </row>
    <row r="460" spans="1:53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4"/>
      <c r="N460" s="321" t="s">
        <v>39</v>
      </c>
      <c r="O460" s="322"/>
      <c r="P460" s="322"/>
      <c r="Q460" s="322"/>
      <c r="R460" s="322"/>
      <c r="S460" s="322"/>
      <c r="T460" s="323"/>
      <c r="U460" s="43" t="s">
        <v>0</v>
      </c>
      <c r="V460" s="44">
        <f>GrossWeightTotal+PalletQtyTotal*25</f>
        <v>230.01705704919129</v>
      </c>
      <c r="W460" s="44">
        <f>GrossWeightTotalR+PalletQtyTotalR*25</f>
        <v>279.35000000000002</v>
      </c>
      <c r="X460" s="43"/>
      <c r="Y460" s="68"/>
      <c r="Z460" s="68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4"/>
      <c r="N461" s="321" t="s">
        <v>40</v>
      </c>
      <c r="O461" s="322"/>
      <c r="P461" s="322"/>
      <c r="Q461" s="322"/>
      <c r="R461" s="322"/>
      <c r="S461" s="322"/>
      <c r="T461" s="323"/>
      <c r="U461" s="43" t="s">
        <v>23</v>
      </c>
      <c r="V461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46.323954761625998</v>
      </c>
      <c r="W461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53</v>
      </c>
      <c r="X461" s="43"/>
      <c r="Y461" s="68"/>
      <c r="Z461" s="68"/>
    </row>
    <row r="462" spans="1:53" ht="14.25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4"/>
      <c r="N462" s="321" t="s">
        <v>41</v>
      </c>
      <c r="O462" s="322"/>
      <c r="P462" s="322"/>
      <c r="Q462" s="322"/>
      <c r="R462" s="322"/>
      <c r="S462" s="322"/>
      <c r="T462" s="323"/>
      <c r="U462" s="46" t="s">
        <v>54</v>
      </c>
      <c r="V462" s="43"/>
      <c r="W462" s="43"/>
      <c r="X462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0.54746000000000017</v>
      </c>
      <c r="Y462" s="68"/>
      <c r="Z462" s="68"/>
    </row>
    <row r="463" spans="1:53" ht="13.5" thickBot="1" x14ac:dyDescent="0.25"/>
    <row r="464" spans="1:53" ht="27" thickTop="1" thickBot="1" x14ac:dyDescent="0.25">
      <c r="A464" s="47" t="s">
        <v>9</v>
      </c>
      <c r="B464" s="72" t="s">
        <v>75</v>
      </c>
      <c r="C464" s="312" t="s">
        <v>106</v>
      </c>
      <c r="D464" s="312" t="s">
        <v>106</v>
      </c>
      <c r="E464" s="312" t="s">
        <v>106</v>
      </c>
      <c r="F464" s="312" t="s">
        <v>106</v>
      </c>
      <c r="G464" s="312" t="s">
        <v>251</v>
      </c>
      <c r="H464" s="312" t="s">
        <v>251</v>
      </c>
      <c r="I464" s="312" t="s">
        <v>251</v>
      </c>
      <c r="J464" s="312" t="s">
        <v>251</v>
      </c>
      <c r="K464" s="313"/>
      <c r="L464" s="312" t="s">
        <v>251</v>
      </c>
      <c r="M464" s="312" t="s">
        <v>251</v>
      </c>
      <c r="N464" s="312" t="s">
        <v>444</v>
      </c>
      <c r="O464" s="312" t="s">
        <v>444</v>
      </c>
      <c r="P464" s="312" t="s">
        <v>491</v>
      </c>
      <c r="Q464" s="312" t="s">
        <v>491</v>
      </c>
      <c r="R464" s="72" t="s">
        <v>561</v>
      </c>
      <c r="S464" s="312" t="s">
        <v>603</v>
      </c>
      <c r="T464" s="312" t="s">
        <v>603</v>
      </c>
      <c r="U464" s="1"/>
      <c r="Z464" s="61"/>
      <c r="AC464" s="1"/>
    </row>
    <row r="465" spans="1:29" ht="14.25" customHeight="1" thickTop="1" x14ac:dyDescent="0.2">
      <c r="A465" s="314" t="s">
        <v>10</v>
      </c>
      <c r="B465" s="312" t="s">
        <v>75</v>
      </c>
      <c r="C465" s="312" t="s">
        <v>107</v>
      </c>
      <c r="D465" s="312" t="s">
        <v>115</v>
      </c>
      <c r="E465" s="312" t="s">
        <v>106</v>
      </c>
      <c r="F465" s="312" t="s">
        <v>244</v>
      </c>
      <c r="G465" s="312" t="s">
        <v>252</v>
      </c>
      <c r="H465" s="312" t="s">
        <v>259</v>
      </c>
      <c r="I465" s="312" t="s">
        <v>276</v>
      </c>
      <c r="J465" s="312" t="s">
        <v>336</v>
      </c>
      <c r="K465" s="1"/>
      <c r="L465" s="312" t="s">
        <v>412</v>
      </c>
      <c r="M465" s="312" t="s">
        <v>430</v>
      </c>
      <c r="N465" s="312" t="s">
        <v>445</v>
      </c>
      <c r="O465" s="312" t="s">
        <v>468</v>
      </c>
      <c r="P465" s="312" t="s">
        <v>492</v>
      </c>
      <c r="Q465" s="312" t="s">
        <v>539</v>
      </c>
      <c r="R465" s="312" t="s">
        <v>561</v>
      </c>
      <c r="S465" s="312" t="s">
        <v>604</v>
      </c>
      <c r="T465" s="312" t="s">
        <v>629</v>
      </c>
      <c r="U465" s="1"/>
      <c r="Z465" s="61"/>
      <c r="AC465" s="1"/>
    </row>
    <row r="466" spans="1:29" ht="13.5" thickBot="1" x14ac:dyDescent="0.25">
      <c r="A466" s="315"/>
      <c r="B466" s="312"/>
      <c r="C466" s="312"/>
      <c r="D466" s="312"/>
      <c r="E466" s="312"/>
      <c r="F466" s="312"/>
      <c r="G466" s="312"/>
      <c r="H466" s="312"/>
      <c r="I466" s="312"/>
      <c r="J466" s="312"/>
      <c r="K466" s="1"/>
      <c r="L466" s="312"/>
      <c r="M466" s="312"/>
      <c r="N466" s="312"/>
      <c r="O466" s="312"/>
      <c r="P466" s="312"/>
      <c r="Q466" s="312"/>
      <c r="R466" s="312"/>
      <c r="S466" s="312"/>
      <c r="T466" s="312"/>
      <c r="U466" s="1"/>
      <c r="Z466" s="61"/>
      <c r="AC466" s="1"/>
    </row>
    <row r="467" spans="1:29" ht="18" thickTop="1" thickBot="1" x14ac:dyDescent="0.25">
      <c r="A467" s="47" t="s">
        <v>13</v>
      </c>
      <c r="B467" s="53">
        <f>IFERROR(W22*1,"0")+IFERROR(W26*1,"0")+IFERROR(W27*1,"0")+IFERROR(W28*1,"0")+IFERROR(W29*1,"0")+IFERROR(W30*1,"0")+IFERROR(W31*1,"0")+IFERROR(W35*1,"0")+IFERROR(W39*1,"0")+IFERROR(W43*1,"0")</f>
        <v>1.1000000000000001</v>
      </c>
      <c r="C467" s="53">
        <f>IFERROR(W49*1,"0")+IFERROR(W50*1,"0")</f>
        <v>0</v>
      </c>
      <c r="D467" s="53">
        <f>IFERROR(W55*1,"0")+IFERROR(W56*1,"0")+IFERROR(W57*1,"0")+IFERROR(W58*1,"0")</f>
        <v>0</v>
      </c>
      <c r="E46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50.449999999999996</v>
      </c>
      <c r="F467" s="53">
        <f>IFERROR(W128*1,"0")+IFERROR(W129*1,"0")+IFERROR(W130*1,"0")</f>
        <v>8.1</v>
      </c>
      <c r="G467" s="53">
        <f>IFERROR(W136*1,"0")+IFERROR(W137*1,"0")+IFERROR(W138*1,"0")</f>
        <v>32.400000000000006</v>
      </c>
      <c r="H467" s="53">
        <f>IFERROR(W143*1,"0")+IFERROR(W144*1,"0")+IFERROR(W145*1,"0")+IFERROR(W146*1,"0")+IFERROR(W147*1,"0")+IFERROR(W148*1,"0")+IFERROR(W149*1,"0")+IFERROR(W150*1,"0")</f>
        <v>0</v>
      </c>
      <c r="I46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5.4</v>
      </c>
      <c r="J46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36.5</v>
      </c>
      <c r="K467" s="1"/>
      <c r="L467" s="53">
        <f>IFERROR(W256*1,"0")+IFERROR(W257*1,"0")+IFERROR(W258*1,"0")+IFERROR(W259*1,"0")+IFERROR(W260*1,"0")+IFERROR(W261*1,"0")+IFERROR(W262*1,"0")+IFERROR(W266*1,"0")+IFERROR(W267*1,"0")</f>
        <v>10</v>
      </c>
      <c r="M467" s="53">
        <f>IFERROR(W272*1,"0")+IFERROR(W276*1,"0")+IFERROR(W277*1,"0")+IFERROR(W278*1,"0")+IFERROR(W282*1,"0")+IFERROR(W286*1,"0")</f>
        <v>0</v>
      </c>
      <c r="N467" s="53">
        <f>IFERROR(W292*1,"0")+IFERROR(W293*1,"0")+IFERROR(W294*1,"0")+IFERROR(W295*1,"0")+IFERROR(W296*1,"0")+IFERROR(W297*1,"0")+IFERROR(W298*1,"0")+IFERROR(W299*1,"0")+IFERROR(W303*1,"0")+IFERROR(W304*1,"0")+IFERROR(W308*1,"0")+IFERROR(W312*1,"0")</f>
        <v>35</v>
      </c>
      <c r="O467" s="53">
        <f>IFERROR(W317*1,"0")+IFERROR(W318*1,"0")+IFERROR(W319*1,"0")+IFERROR(W320*1,"0")+IFERROR(W324*1,"0")+IFERROR(W325*1,"0")+IFERROR(W329*1,"0")+IFERROR(W330*1,"0")+IFERROR(W331*1,"0")+IFERROR(W332*1,"0")+IFERROR(W336*1,"0")</f>
        <v>40.94</v>
      </c>
      <c r="P467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4.2</v>
      </c>
      <c r="Q467" s="53">
        <f>IFERROR(W379*1,"0")+IFERROR(W380*1,"0")+IFERROR(W384*1,"0")+IFERROR(W385*1,"0")+IFERROR(W386*1,"0")+IFERROR(W387*1,"0")+IFERROR(W388*1,"0")+IFERROR(W389*1,"0")+IFERROR(W390*1,"0")+IFERROR(W394*1,"0")</f>
        <v>4.2</v>
      </c>
      <c r="R467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2.4</v>
      </c>
      <c r="S467" s="53">
        <f>IFERROR(W433*1,"0")+IFERROR(W434*1,"0")+IFERROR(W438*1,"0")+IFERROR(W439*1,"0")+IFERROR(W443*1,"0")+IFERROR(W444*1,"0")+IFERROR(W448*1,"0")+IFERROR(W449*1,"0")</f>
        <v>0</v>
      </c>
      <c r="T467" s="53">
        <f>IFERROR(W454*1,"0")</f>
        <v>7.8</v>
      </c>
      <c r="U467" s="1"/>
      <c r="Z467" s="61"/>
      <c r="AC467" s="1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N455:T455"/>
    <mergeCell ref="A455:M456"/>
    <mergeCell ref="N456:T456"/>
    <mergeCell ref="N457:T457"/>
    <mergeCell ref="A457:M462"/>
    <mergeCell ref="N458:T458"/>
    <mergeCell ref="N459:T459"/>
    <mergeCell ref="N460:T460"/>
    <mergeCell ref="N461:T461"/>
    <mergeCell ref="N462:T462"/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9"/>
    </row>
    <row r="3" spans="2:8" x14ac:dyDescent="0.2">
      <c r="B3" s="54" t="s">
        <v>633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635</v>
      </c>
      <c r="C6" s="54" t="s">
        <v>636</v>
      </c>
      <c r="D6" s="54" t="s">
        <v>637</v>
      </c>
      <c r="E6" s="54" t="s">
        <v>48</v>
      </c>
    </row>
    <row r="7" spans="2:8" x14ac:dyDescent="0.2">
      <c r="B7" s="54" t="s">
        <v>638</v>
      </c>
      <c r="C7" s="54" t="s">
        <v>639</v>
      </c>
      <c r="D7" s="54" t="s">
        <v>640</v>
      </c>
      <c r="E7" s="54" t="s">
        <v>48</v>
      </c>
    </row>
    <row r="8" spans="2:8" x14ac:dyDescent="0.2">
      <c r="B8" s="54" t="s">
        <v>641</v>
      </c>
      <c r="C8" s="54" t="s">
        <v>642</v>
      </c>
      <c r="D8" s="54" t="s">
        <v>643</v>
      </c>
      <c r="E8" s="54" t="s">
        <v>48</v>
      </c>
    </row>
    <row r="9" spans="2:8" x14ac:dyDescent="0.2">
      <c r="B9" s="54" t="s">
        <v>644</v>
      </c>
      <c r="C9" s="54" t="s">
        <v>645</v>
      </c>
      <c r="D9" s="54" t="s">
        <v>646</v>
      </c>
      <c r="E9" s="54" t="s">
        <v>48</v>
      </c>
    </row>
    <row r="11" spans="2:8" x14ac:dyDescent="0.2">
      <c r="B11" s="54" t="s">
        <v>647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648</v>
      </c>
      <c r="C13" s="54" t="s">
        <v>639</v>
      </c>
      <c r="D13" s="54" t="s">
        <v>48</v>
      </c>
      <c r="E13" s="54" t="s">
        <v>48</v>
      </c>
    </row>
    <row r="15" spans="2:8" x14ac:dyDescent="0.2">
      <c r="B15" s="54" t="s">
        <v>649</v>
      </c>
      <c r="C15" s="54" t="s">
        <v>642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645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660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661</v>
      </c>
      <c r="C29" s="54" t="s">
        <v>48</v>
      </c>
      <c r="D29" s="54" t="s">
        <v>48</v>
      </c>
      <c r="E29" s="54" t="s">
        <v>48</v>
      </c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bb0b2827-4eb3-461f-8866-28597c48f473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