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60" i="1" s="1"/>
  <c r="V456" i="1"/>
  <c r="W455" i="1"/>
  <c r="V455" i="1"/>
  <c r="W454" i="1"/>
  <c r="N454" i="1"/>
  <c r="V451" i="1"/>
  <c r="V450" i="1"/>
  <c r="W449" i="1"/>
  <c r="X449" i="1" s="1"/>
  <c r="X448" i="1"/>
  <c r="X450" i="1" s="1"/>
  <c r="W448" i="1"/>
  <c r="V446" i="1"/>
  <c r="V445" i="1"/>
  <c r="W444" i="1"/>
  <c r="X444" i="1" s="1"/>
  <c r="W443" i="1"/>
  <c r="W441" i="1"/>
  <c r="V441" i="1"/>
  <c r="V440" i="1"/>
  <c r="X439" i="1"/>
  <c r="W439" i="1"/>
  <c r="W438" i="1"/>
  <c r="W436" i="1"/>
  <c r="V436" i="1"/>
  <c r="V435" i="1"/>
  <c r="W434" i="1"/>
  <c r="X434" i="1" s="1"/>
  <c r="X433" i="1"/>
  <c r="X435" i="1" s="1"/>
  <c r="W433" i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W421" i="1"/>
  <c r="W423" i="1" s="1"/>
  <c r="W420" i="1"/>
  <c r="X420" i="1" s="1"/>
  <c r="W419" i="1"/>
  <c r="X419" i="1" s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W386" i="1"/>
  <c r="W392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X370" i="1"/>
  <c r="X371" i="1" s="1"/>
  <c r="W370" i="1"/>
  <c r="N370" i="1"/>
  <c r="V368" i="1"/>
  <c r="V367" i="1"/>
  <c r="W366" i="1"/>
  <c r="X366" i="1" s="1"/>
  <c r="X367" i="1" s="1"/>
  <c r="N366" i="1"/>
  <c r="W365" i="1"/>
  <c r="X365" i="1" s="1"/>
  <c r="N365" i="1"/>
  <c r="W364" i="1"/>
  <c r="X364" i="1" s="1"/>
  <c r="N364" i="1"/>
  <c r="X363" i="1"/>
  <c r="W363" i="1"/>
  <c r="N363" i="1"/>
  <c r="W361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W333" i="1"/>
  <c r="V333" i="1"/>
  <c r="W332" i="1"/>
  <c r="X332" i="1" s="1"/>
  <c r="N332" i="1"/>
  <c r="W331" i="1"/>
  <c r="X331" i="1" s="1"/>
  <c r="N331" i="1"/>
  <c r="X330" i="1"/>
  <c r="W330" i="1"/>
  <c r="N330" i="1"/>
  <c r="X329" i="1"/>
  <c r="X333" i="1" s="1"/>
  <c r="W329" i="1"/>
  <c r="W334" i="1" s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X312" i="1"/>
  <c r="X313" i="1" s="1"/>
  <c r="W312" i="1"/>
  <c r="N312" i="1"/>
  <c r="V310" i="1"/>
  <c r="V309" i="1"/>
  <c r="W308" i="1"/>
  <c r="N308" i="1"/>
  <c r="V306" i="1"/>
  <c r="V305" i="1"/>
  <c r="X304" i="1"/>
  <c r="W304" i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N286" i="1"/>
  <c r="V284" i="1"/>
  <c r="W283" i="1"/>
  <c r="V283" i="1"/>
  <c r="W282" i="1"/>
  <c r="N282" i="1"/>
  <c r="V280" i="1"/>
  <c r="V279" i="1"/>
  <c r="W278" i="1"/>
  <c r="X278" i="1" s="1"/>
  <c r="X277" i="1"/>
  <c r="W277" i="1"/>
  <c r="N277" i="1"/>
  <c r="W276" i="1"/>
  <c r="W280" i="1" s="1"/>
  <c r="N276" i="1"/>
  <c r="V274" i="1"/>
  <c r="X273" i="1"/>
  <c r="V273" i="1"/>
  <c r="X272" i="1"/>
  <c r="W272" i="1"/>
  <c r="N272" i="1"/>
  <c r="V269" i="1"/>
  <c r="V268" i="1"/>
  <c r="W267" i="1"/>
  <c r="X267" i="1" s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W258" i="1"/>
  <c r="X258" i="1" s="1"/>
  <c r="N258" i="1"/>
  <c r="X257" i="1"/>
  <c r="W257" i="1"/>
  <c r="N257" i="1"/>
  <c r="W256" i="1"/>
  <c r="N256" i="1"/>
  <c r="V253" i="1"/>
  <c r="V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X244" i="1"/>
  <c r="W244" i="1"/>
  <c r="W243" i="1"/>
  <c r="X243" i="1" s="1"/>
  <c r="X246" i="1" s="1"/>
  <c r="W241" i="1"/>
  <c r="V241" i="1"/>
  <c r="V240" i="1"/>
  <c r="W239" i="1"/>
  <c r="X239" i="1" s="1"/>
  <c r="N239" i="1"/>
  <c r="X238" i="1"/>
  <c r="W238" i="1"/>
  <c r="N238" i="1"/>
  <c r="X237" i="1"/>
  <c r="W237" i="1"/>
  <c r="W240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X220" i="1" s="1"/>
  <c r="X224" i="1" s="1"/>
  <c r="N220" i="1"/>
  <c r="V218" i="1"/>
  <c r="W217" i="1"/>
  <c r="V217" i="1"/>
  <c r="W216" i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X198" i="1"/>
  <c r="W198" i="1"/>
  <c r="N198" i="1"/>
  <c r="V195" i="1"/>
  <c r="V194" i="1"/>
  <c r="X193" i="1"/>
  <c r="W193" i="1"/>
  <c r="N193" i="1"/>
  <c r="W192" i="1"/>
  <c r="W194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N174" i="1"/>
  <c r="W173" i="1"/>
  <c r="X173" i="1" s="1"/>
  <c r="X172" i="1"/>
  <c r="X189" i="1" s="1"/>
  <c r="W172" i="1"/>
  <c r="N172" i="1"/>
  <c r="V170" i="1"/>
  <c r="V169" i="1"/>
  <c r="W168" i="1"/>
  <c r="X168" i="1" s="1"/>
  <c r="X169" i="1" s="1"/>
  <c r="N168" i="1"/>
  <c r="W167" i="1"/>
  <c r="X167" i="1" s="1"/>
  <c r="N167" i="1"/>
  <c r="W166" i="1"/>
  <c r="X166" i="1" s="1"/>
  <c r="N166" i="1"/>
  <c r="X165" i="1"/>
  <c r="W165" i="1"/>
  <c r="N165" i="1"/>
  <c r="W163" i="1"/>
  <c r="V163" i="1"/>
  <c r="V162" i="1"/>
  <c r="X161" i="1"/>
  <c r="W161" i="1"/>
  <c r="N161" i="1"/>
  <c r="W160" i="1"/>
  <c r="W162" i="1" s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W152" i="1" s="1"/>
  <c r="N144" i="1"/>
  <c r="W143" i="1"/>
  <c r="X143" i="1" s="1"/>
  <c r="N143" i="1"/>
  <c r="V140" i="1"/>
  <c r="V139" i="1"/>
  <c r="X138" i="1"/>
  <c r="W138" i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X129" i="1"/>
  <c r="W129" i="1"/>
  <c r="N129" i="1"/>
  <c r="W128" i="1"/>
  <c r="F467" i="1" s="1"/>
  <c r="N128" i="1"/>
  <c r="V125" i="1"/>
  <c r="V124" i="1"/>
  <c r="W123" i="1"/>
  <c r="X123" i="1" s="1"/>
  <c r="X122" i="1"/>
  <c r="W122" i="1"/>
  <c r="N122" i="1"/>
  <c r="X121" i="1"/>
  <c r="W121" i="1"/>
  <c r="W120" i="1"/>
  <c r="W124" i="1" s="1"/>
  <c r="N120" i="1"/>
  <c r="X119" i="1"/>
  <c r="W119" i="1"/>
  <c r="W125" i="1" s="1"/>
  <c r="N119" i="1"/>
  <c r="V117" i="1"/>
  <c r="V116" i="1"/>
  <c r="X115" i="1"/>
  <c r="W115" i="1"/>
  <c r="W114" i="1"/>
  <c r="W117" i="1" s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X108" i="1"/>
  <c r="W108" i="1"/>
  <c r="N108" i="1"/>
  <c r="X107" i="1"/>
  <c r="W107" i="1"/>
  <c r="W106" i="1"/>
  <c r="X106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W104" i="1" s="1"/>
  <c r="N94" i="1"/>
  <c r="W93" i="1"/>
  <c r="X93" i="1" s="1"/>
  <c r="N93" i="1"/>
  <c r="V91" i="1"/>
  <c r="W90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1" i="1" s="1"/>
  <c r="N84" i="1"/>
  <c r="X83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X65" i="1"/>
  <c r="W65" i="1"/>
  <c r="N65" i="1"/>
  <c r="W64" i="1"/>
  <c r="X64" i="1" s="1"/>
  <c r="N64" i="1"/>
  <c r="W63" i="1"/>
  <c r="V60" i="1"/>
  <c r="V59" i="1"/>
  <c r="X58" i="1"/>
  <c r="W58" i="1"/>
  <c r="W57" i="1"/>
  <c r="W60" i="1" s="1"/>
  <c r="N57" i="1"/>
  <c r="W56" i="1"/>
  <c r="X56" i="1" s="1"/>
  <c r="X55" i="1"/>
  <c r="W55" i="1"/>
  <c r="D467" i="1" s="1"/>
  <c r="N55" i="1"/>
  <c r="V52" i="1"/>
  <c r="V51" i="1"/>
  <c r="X50" i="1"/>
  <c r="W50" i="1"/>
  <c r="N50" i="1"/>
  <c r="W49" i="1"/>
  <c r="C46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W32" i="1" s="1"/>
  <c r="N26" i="1"/>
  <c r="V24" i="1"/>
  <c r="V457" i="1" s="1"/>
  <c r="W23" i="1"/>
  <c r="V23" i="1"/>
  <c r="W22" i="1"/>
  <c r="N22" i="1"/>
  <c r="H10" i="1"/>
  <c r="A9" i="1"/>
  <c r="H9" i="1" s="1"/>
  <c r="D7" i="1"/>
  <c r="O6" i="1"/>
  <c r="N2" i="1"/>
  <c r="X213" i="1" l="1"/>
  <c r="A10" i="1"/>
  <c r="B467" i="1"/>
  <c r="W458" i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67" i="1"/>
  <c r="W81" i="1"/>
  <c r="X94" i="1"/>
  <c r="X103" i="1" s="1"/>
  <c r="W103" i="1"/>
  <c r="X114" i="1"/>
  <c r="X116" i="1" s="1"/>
  <c r="W116" i="1"/>
  <c r="X128" i="1"/>
  <c r="X131" i="1" s="1"/>
  <c r="W131" i="1"/>
  <c r="X144" i="1"/>
  <c r="X151" i="1" s="1"/>
  <c r="X192" i="1"/>
  <c r="X194" i="1" s="1"/>
  <c r="J467" i="1"/>
  <c r="W247" i="1"/>
  <c r="L467" i="1"/>
  <c r="W264" i="1"/>
  <c r="X276" i="1"/>
  <c r="X279" i="1" s="1"/>
  <c r="W288" i="1"/>
  <c r="X286" i="1"/>
  <c r="X287" i="1" s="1"/>
  <c r="W300" i="1"/>
  <c r="W305" i="1"/>
  <c r="W306" i="1"/>
  <c r="X303" i="1"/>
  <c r="X305" i="1" s="1"/>
  <c r="W309" i="1"/>
  <c r="W310" i="1"/>
  <c r="O467" i="1"/>
  <c r="W322" i="1"/>
  <c r="W338" i="1"/>
  <c r="X336" i="1"/>
  <c r="X337" i="1" s="1"/>
  <c r="X386" i="1"/>
  <c r="X423" i="1"/>
  <c r="X421" i="1"/>
  <c r="J9" i="1"/>
  <c r="F9" i="1"/>
  <c r="F10" i="1"/>
  <c r="X22" i="1"/>
  <c r="X23" i="1" s="1"/>
  <c r="X26" i="1"/>
  <c r="X32" i="1" s="1"/>
  <c r="W33" i="1"/>
  <c r="W37" i="1"/>
  <c r="W41" i="1"/>
  <c r="W45" i="1"/>
  <c r="W51" i="1"/>
  <c r="W461" i="1" s="1"/>
  <c r="X63" i="1"/>
  <c r="X80" i="1" s="1"/>
  <c r="W80" i="1"/>
  <c r="X84" i="1"/>
  <c r="X90" i="1" s="1"/>
  <c r="X120" i="1"/>
  <c r="X124" i="1" s="1"/>
  <c r="G467" i="1"/>
  <c r="W140" i="1"/>
  <c r="W139" i="1"/>
  <c r="W151" i="1"/>
  <c r="W158" i="1"/>
  <c r="W157" i="1"/>
  <c r="X160" i="1"/>
  <c r="X162" i="1" s="1"/>
  <c r="W169" i="1"/>
  <c r="W213" i="1"/>
  <c r="W218" i="1"/>
  <c r="X216" i="1"/>
  <c r="X217" i="1" s="1"/>
  <c r="W224" i="1"/>
  <c r="W234" i="1"/>
  <c r="X256" i="1"/>
  <c r="X263" i="1" s="1"/>
  <c r="W263" i="1"/>
  <c r="W268" i="1"/>
  <c r="W269" i="1"/>
  <c r="X266" i="1"/>
  <c r="X268" i="1" s="1"/>
  <c r="W273" i="1"/>
  <c r="W274" i="1"/>
  <c r="X308" i="1"/>
  <c r="X309" i="1" s="1"/>
  <c r="X317" i="1"/>
  <c r="X321" i="1" s="1"/>
  <c r="W367" i="1"/>
  <c r="R467" i="1"/>
  <c r="W410" i="1"/>
  <c r="W424" i="1"/>
  <c r="W440" i="1"/>
  <c r="X438" i="1"/>
  <c r="X440" i="1" s="1"/>
  <c r="W451" i="1"/>
  <c r="W450" i="1"/>
  <c r="T467" i="1"/>
  <c r="W456" i="1"/>
  <c r="X454" i="1"/>
  <c r="X455" i="1" s="1"/>
  <c r="H467" i="1"/>
  <c r="V461" i="1"/>
  <c r="W24" i="1"/>
  <c r="W189" i="1"/>
  <c r="W190" i="1"/>
  <c r="W195" i="1"/>
  <c r="X240" i="1"/>
  <c r="W246" i="1"/>
  <c r="W252" i="1"/>
  <c r="W279" i="1"/>
  <c r="W284" i="1"/>
  <c r="X282" i="1"/>
  <c r="X283" i="1" s="1"/>
  <c r="W287" i="1"/>
  <c r="W301" i="1"/>
  <c r="N467" i="1"/>
  <c r="X292" i="1"/>
  <c r="X300" i="1" s="1"/>
  <c r="W313" i="1"/>
  <c r="W314" i="1"/>
  <c r="W321" i="1"/>
  <c r="W326" i="1"/>
  <c r="W327" i="1"/>
  <c r="X324" i="1"/>
  <c r="X326" i="1" s="1"/>
  <c r="W337" i="1"/>
  <c r="P467" i="1"/>
  <c r="W344" i="1"/>
  <c r="W345" i="1"/>
  <c r="X342" i="1"/>
  <c r="X344" i="1" s="1"/>
  <c r="W360" i="1"/>
  <c r="W371" i="1"/>
  <c r="W372" i="1"/>
  <c r="X409" i="1"/>
  <c r="S467" i="1"/>
  <c r="W435" i="1"/>
  <c r="W459" i="1"/>
  <c r="M467" i="1"/>
  <c r="W132" i="1"/>
  <c r="W225" i="1"/>
  <c r="X360" i="1"/>
  <c r="X391" i="1"/>
  <c r="W445" i="1"/>
  <c r="Q467" i="1"/>
  <c r="W170" i="1"/>
  <c r="W235" i="1"/>
  <c r="W253" i="1"/>
  <c r="W368" i="1"/>
  <c r="W391" i="1"/>
  <c r="W409" i="1"/>
  <c r="W446" i="1"/>
  <c r="I467" i="1"/>
  <c r="X155" i="1"/>
  <c r="X157" i="1" s="1"/>
  <c r="W214" i="1"/>
  <c r="X227" i="1"/>
  <c r="X234" i="1" s="1"/>
  <c r="X249" i="1"/>
  <c r="X252" i="1" s="1"/>
  <c r="X426" i="1"/>
  <c r="X428" i="1" s="1"/>
  <c r="X443" i="1"/>
  <c r="X445" i="1" s="1"/>
  <c r="W457" i="1" l="1"/>
  <c r="X462" i="1"/>
  <c r="W460" i="1"/>
</calcChain>
</file>

<file path=xl/sharedStrings.xml><?xml version="1.0" encoding="utf-8"?>
<sst xmlns="http://schemas.openxmlformats.org/spreadsheetml/2006/main" count="1928" uniqueCount="659">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</sst>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6" t="s">
        <v>0</v>
      </c>
      <c r="E1" s="407"/>
      <c r="F1" s="407"/>
      <c r="G1" s="12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36" t="s">
        <v>3</v>
      </c>
      <c r="Q1" s="407"/>
      <c r="R1" s="4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6" t="s">
        <v>8</v>
      </c>
      <c r="B5" s="356"/>
      <c r="C5" s="357"/>
      <c r="D5" s="337"/>
      <c r="E5" s="339"/>
      <c r="F5" s="591" t="s">
        <v>9</v>
      </c>
      <c r="G5" s="357"/>
      <c r="H5" s="337" t="s">
        <v>658</v>
      </c>
      <c r="I5" s="338"/>
      <c r="J5" s="338"/>
      <c r="K5" s="338"/>
      <c r="L5" s="339"/>
      <c r="N5" s="24" t="s">
        <v>10</v>
      </c>
      <c r="O5" s="527">
        <v>45241</v>
      </c>
      <c r="P5" s="392"/>
      <c r="R5" s="617" t="s">
        <v>11</v>
      </c>
      <c r="S5" s="362"/>
      <c r="T5" s="470" t="s">
        <v>12</v>
      </c>
      <c r="U5" s="392"/>
      <c r="Z5" s="51"/>
      <c r="AA5" s="51"/>
      <c r="AB5" s="51"/>
    </row>
    <row r="6" spans="1:29" s="303" customFormat="1" ht="24" customHeight="1" x14ac:dyDescent="0.2">
      <c r="A6" s="436" t="s">
        <v>13</v>
      </c>
      <c r="B6" s="356"/>
      <c r="C6" s="357"/>
      <c r="D6" s="555" t="s">
        <v>14</v>
      </c>
      <c r="E6" s="556"/>
      <c r="F6" s="556"/>
      <c r="G6" s="556"/>
      <c r="H6" s="556"/>
      <c r="I6" s="556"/>
      <c r="J6" s="556"/>
      <c r="K6" s="556"/>
      <c r="L6" s="392"/>
      <c r="N6" s="24" t="s">
        <v>15</v>
      </c>
      <c r="O6" s="421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1" t="s">
        <v>16</v>
      </c>
      <c r="S6" s="362"/>
      <c r="T6" s="474" t="s">
        <v>17</v>
      </c>
      <c r="U6" s="34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6" t="str">
        <f>IFERROR(VLOOKUP(DeliveryAddress,Table,3,0),1)</f>
        <v>2</v>
      </c>
      <c r="E7" s="497"/>
      <c r="F7" s="497"/>
      <c r="G7" s="497"/>
      <c r="H7" s="497"/>
      <c r="I7" s="497"/>
      <c r="J7" s="497"/>
      <c r="K7" s="497"/>
      <c r="L7" s="498"/>
      <c r="N7" s="24"/>
      <c r="O7" s="42"/>
      <c r="P7" s="42"/>
      <c r="R7" s="314"/>
      <c r="S7" s="362"/>
      <c r="T7" s="475"/>
      <c r="U7" s="476"/>
      <c r="Z7" s="51"/>
      <c r="AA7" s="51"/>
      <c r="AB7" s="51"/>
    </row>
    <row r="8" spans="1:29" s="303" customFormat="1" ht="25.5" customHeight="1" x14ac:dyDescent="0.2">
      <c r="A8" s="628" t="s">
        <v>18</v>
      </c>
      <c r="B8" s="316"/>
      <c r="C8" s="317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0.54166666666666663</v>
      </c>
      <c r="P8" s="392"/>
      <c r="R8" s="314"/>
      <c r="S8" s="362"/>
      <c r="T8" s="475"/>
      <c r="U8" s="476"/>
      <c r="Z8" s="51"/>
      <c r="AA8" s="51"/>
      <c r="AB8" s="51"/>
    </row>
    <row r="9" spans="1:29" s="30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2"/>
      <c r="E9" s="32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27"/>
      <c r="P9" s="392"/>
      <c r="R9" s="314"/>
      <c r="S9" s="362"/>
      <c r="T9" s="477"/>
      <c r="U9" s="47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2"/>
      <c r="E10" s="32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0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48" t="s">
        <v>23</v>
      </c>
      <c r="U10" s="34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9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1"/>
      <c r="P12" s="498"/>
      <c r="Q12" s="23"/>
      <c r="S12" s="24"/>
      <c r="T12" s="407"/>
      <c r="U12" s="314"/>
      <c r="Z12" s="51"/>
      <c r="AA12" s="51"/>
      <c r="AB12" s="51"/>
    </row>
    <row r="13" spans="1:29" s="303" customFormat="1" ht="23.25" customHeight="1" x14ac:dyDescent="0.2">
      <c r="A13" s="589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9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4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60" t="s">
        <v>34</v>
      </c>
      <c r="O15" s="407"/>
      <c r="P15" s="407"/>
      <c r="Q15" s="407"/>
      <c r="R15" s="4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2" t="s">
        <v>35</v>
      </c>
      <c r="B17" s="342" t="s">
        <v>36</v>
      </c>
      <c r="C17" s="447" t="s">
        <v>37</v>
      </c>
      <c r="D17" s="342" t="s">
        <v>38</v>
      </c>
      <c r="E17" s="415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414"/>
      <c r="P17" s="414"/>
      <c r="Q17" s="414"/>
      <c r="R17" s="415"/>
      <c r="S17" s="627" t="s">
        <v>48</v>
      </c>
      <c r="T17" s="357"/>
      <c r="U17" s="342" t="s">
        <v>49</v>
      </c>
      <c r="V17" s="342" t="s">
        <v>50</v>
      </c>
      <c r="W17" s="353" t="s">
        <v>51</v>
      </c>
      <c r="X17" s="342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38"/>
      <c r="BA17" s="365" t="s">
        <v>56</v>
      </c>
    </row>
    <row r="18" spans="1:53" ht="14.25" customHeight="1" x14ac:dyDescent="0.2">
      <c r="A18" s="343"/>
      <c r="B18" s="343"/>
      <c r="C18" s="343"/>
      <c r="D18" s="416"/>
      <c r="E18" s="418"/>
      <c r="F18" s="343"/>
      <c r="G18" s="343"/>
      <c r="H18" s="343"/>
      <c r="I18" s="343"/>
      <c r="J18" s="343"/>
      <c r="K18" s="343"/>
      <c r="L18" s="343"/>
      <c r="M18" s="343"/>
      <c r="N18" s="416"/>
      <c r="O18" s="417"/>
      <c r="P18" s="417"/>
      <c r="Q18" s="417"/>
      <c r="R18" s="418"/>
      <c r="S18" s="302" t="s">
        <v>57</v>
      </c>
      <c r="T18" s="302" t="s">
        <v>58</v>
      </c>
      <c r="U18" s="343"/>
      <c r="V18" s="343"/>
      <c r="W18" s="354"/>
      <c r="X18" s="343"/>
      <c r="Y18" s="531"/>
      <c r="Z18" s="531"/>
      <c r="AA18" s="375"/>
      <c r="AB18" s="376"/>
      <c r="AC18" s="377"/>
      <c r="AD18" s="439"/>
      <c r="BA18" s="314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0"/>
      <c r="Z20" s="300"/>
    </row>
    <row r="21" spans="1:53" ht="14.25" customHeight="1" x14ac:dyDescent="0.25">
      <c r="A21" s="322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2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22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2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2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0"/>
      <c r="Z47" s="300"/>
    </row>
    <row r="48" spans="1:53" ht="14.25" customHeight="1" x14ac:dyDescent="0.25">
      <c r="A48" s="322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0"/>
      <c r="Z53" s="300"/>
    </row>
    <row r="54" spans="1:53" ht="14.25" customHeight="1" x14ac:dyDescent="0.25">
      <c r="A54" s="322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47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0"/>
      <c r="Z61" s="300"/>
    </row>
    <row r="62" spans="1:53" ht="14.25" customHeight="1" x14ac:dyDescent="0.25">
      <c r="A62" s="322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1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12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12">
        <v>4680115882539</v>
      </c>
      <c r="E69" s="311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1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1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1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1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2">
        <v>4680115882577</v>
      </c>
      <c r="E74" s="311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4" t="s">
        <v>141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2">
        <v>4680115882720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9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7">
        <f>IFERROR(SUM(V63:V79),"0")</f>
        <v>0</v>
      </c>
      <c r="W81" s="307">
        <f>IFERROR(SUM(W63:W79),"0")</f>
        <v>0</v>
      </c>
      <c r="X81" s="37"/>
      <c r="Y81" s="308"/>
      <c r="Z81" s="308"/>
    </row>
    <row r="82" spans="1:53" ht="14.25" customHeight="1" x14ac:dyDescent="0.25">
      <c r="A82" s="322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9" t="s">
        <v>155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3" t="s">
        <v>160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4" t="s">
        <v>163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5" t="s">
        <v>167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9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22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7" t="s">
        <v>190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6" t="s">
        <v>190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9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9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22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5" t="s">
        <v>194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3" t="s">
        <v>196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7" t="s">
        <v>203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3" t="s">
        <v>206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4" t="s">
        <v>209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0" t="s">
        <v>217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9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9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7">
        <f>IFERROR(SUM(V106:V115),"0")</f>
        <v>0</v>
      </c>
      <c r="W117" s="307">
        <f>IFERROR(SUM(W106:W115),"0")</f>
        <v>0</v>
      </c>
      <c r="X117" s="37"/>
      <c r="Y117" s="308"/>
      <c r="Z117" s="308"/>
    </row>
    <row r="118" spans="1:53" ht="14.25" customHeight="1" x14ac:dyDescent="0.25">
      <c r="A118" s="322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99" t="s">
        <v>225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19" t="s">
        <v>230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9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9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0"/>
      <c r="Z126" s="300"/>
    </row>
    <row r="127" spans="1:53" ht="14.25" customHeight="1" x14ac:dyDescent="0.25">
      <c r="A127" s="322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9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9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0" t="s">
        <v>238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0"/>
      <c r="Z134" s="300"/>
    </row>
    <row r="135" spans="1:53" ht="14.25" customHeight="1" x14ac:dyDescent="0.25">
      <c r="A135" s="322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9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9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0"/>
      <c r="Z141" s="300"/>
    </row>
    <row r="142" spans="1:53" ht="14.25" customHeight="1" x14ac:dyDescent="0.25">
      <c r="A142" s="322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9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9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0"/>
      <c r="Z153" s="300"/>
    </row>
    <row r="154" spans="1:53" ht="14.25" customHeight="1" x14ac:dyDescent="0.25">
      <c r="A154" s="322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9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9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2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0" t="s">
        <v>270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9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9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22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9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9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22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1" t="s">
        <v>290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4" t="s">
        <v>300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2">
        <v>4680115882607</v>
      </c>
      <c r="E183" s="311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2">
        <v>4680115880092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2">
        <v>4680115880221</v>
      </c>
      <c r="E185" s="311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2">
        <v>4680115882942</v>
      </c>
      <c r="E186" s="311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2">
        <v>4680115880504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2">
        <v>4680115882164</v>
      </c>
      <c r="E188" s="311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8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9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8"/>
      <c r="Z189" s="308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9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7">
        <f>IFERROR(SUM(V172:V188),"0")</f>
        <v>0</v>
      </c>
      <c r="W190" s="307">
        <f>IFERROR(SUM(W172:W188),"0")</f>
        <v>0</v>
      </c>
      <c r="X190" s="37"/>
      <c r="Y190" s="308"/>
      <c r="Z190" s="308"/>
    </row>
    <row r="191" spans="1:53" ht="14.25" customHeight="1" x14ac:dyDescent="0.25">
      <c r="A191" s="322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2">
        <v>4680115880801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2">
        <v>4680115880818</v>
      </c>
      <c r="E193" s="311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8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9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7">
        <f>IFERROR(V192/H192,"0")+IFERROR(V193/H193,"0")</f>
        <v>0</v>
      </c>
      <c r="W194" s="307">
        <f>IFERROR(W192/H192,"0")+IFERROR(W193/H193,"0")</f>
        <v>0</v>
      </c>
      <c r="X194" s="307">
        <f>IFERROR(IF(X192="",0,X192),"0")+IFERROR(IF(X193="",0,X193),"0")</f>
        <v>0</v>
      </c>
      <c r="Y194" s="308"/>
      <c r="Z194" s="308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9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7">
        <f>IFERROR(SUM(V192:V193),"0")</f>
        <v>0</v>
      </c>
      <c r="W195" s="307">
        <f>IFERROR(SUM(W192:W193),"0")</f>
        <v>0</v>
      </c>
      <c r="X195" s="37"/>
      <c r="Y195" s="308"/>
      <c r="Z195" s="308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14.25" customHeight="1" x14ac:dyDescent="0.25">
      <c r="A197" s="322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2">
        <v>4607091387445</v>
      </c>
      <c r="E198" s="311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2">
        <v>4607091386004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2">
        <v>4607091386073</v>
      </c>
      <c r="E201" s="311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2">
        <v>4607091387322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2">
        <v>4607091387377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2">
        <v>4607091387353</v>
      </c>
      <c r="E205" s="311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2">
        <v>4607091386011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2">
        <v>4607091387308</v>
      </c>
      <c r="E207" s="311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2">
        <v>4607091387339</v>
      </c>
      <c r="E208" s="311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2">
        <v>4680115882638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2">
        <v>4680115881938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2">
        <v>4607091387346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2">
        <v>4607091389807</v>
      </c>
      <c r="E212" s="311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0"/>
      <c r="P212" s="310"/>
      <c r="Q212" s="310"/>
      <c r="R212" s="311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22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2">
        <v>4680115881914</v>
      </c>
      <c r="E216" s="311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9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9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22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2">
        <v>4607091387193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2">
        <v>4607091387230</v>
      </c>
      <c r="E221" s="311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2">
        <v>4607091387285</v>
      </c>
      <c r="E222" s="311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2">
        <v>4607091389845</v>
      </c>
      <c r="E223" s="311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9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7">
        <f>IFERROR(V220/H220,"0")+IFERROR(V221/H221,"0")+IFERROR(V222/H222,"0")+IFERROR(V223/H223,"0")</f>
        <v>0</v>
      </c>
      <c r="W224" s="307">
        <f>IFERROR(W220/H220,"0")+IFERROR(W221/H221,"0")+IFERROR(W222/H222,"0")+IFERROR(W223/H223,"0")</f>
        <v>0</v>
      </c>
      <c r="X224" s="307">
        <f>IFERROR(IF(X220="",0,X220),"0")+IFERROR(IF(X221="",0,X221),"0")+IFERROR(IF(X222="",0,X222),"0")+IFERROR(IF(X223="",0,X223),"0")</f>
        <v>0</v>
      </c>
      <c r="Y224" s="308"/>
      <c r="Z224" s="308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9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7">
        <f>IFERROR(SUM(V220:V223),"0")</f>
        <v>0</v>
      </c>
      <c r="W225" s="307">
        <f>IFERROR(SUM(W220:W223),"0")</f>
        <v>0</v>
      </c>
      <c r="X225" s="37"/>
      <c r="Y225" s="308"/>
      <c r="Z225" s="308"/>
    </row>
    <row r="226" spans="1:53" ht="14.25" customHeight="1" x14ac:dyDescent="0.25">
      <c r="A226" s="322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2">
        <v>4607091387766</v>
      </c>
      <c r="E227" s="311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2">
        <v>4607091387957</v>
      </c>
      <c r="E228" s="311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2">
        <v>4607091387964</v>
      </c>
      <c r="E229" s="311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2">
        <v>4607091381672</v>
      </c>
      <c r="E230" s="311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2">
        <v>4607091387537</v>
      </c>
      <c r="E231" s="311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2">
        <v>4607091387513</v>
      </c>
      <c r="E232" s="311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2">
        <v>4680115880511</v>
      </c>
      <c r="E233" s="311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8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9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9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22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2">
        <v>4607091380880</v>
      </c>
      <c r="E237" s="311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2">
        <v>4607091384482</v>
      </c>
      <c r="E238" s="311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2">
        <v>4607091380897</v>
      </c>
      <c r="E239" s="311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8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9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7">
        <f>IFERROR(V237/H237,"0")+IFERROR(V238/H238,"0")+IFERROR(V239/H239,"0")</f>
        <v>0</v>
      </c>
      <c r="W240" s="307">
        <f>IFERROR(W237/H237,"0")+IFERROR(W238/H238,"0")+IFERROR(W239/H239,"0")</f>
        <v>0</v>
      </c>
      <c r="X240" s="307">
        <f>IFERROR(IF(X237="",0,X237),"0")+IFERROR(IF(X238="",0,X238),"0")+IFERROR(IF(X239="",0,X239),"0")</f>
        <v>0</v>
      </c>
      <c r="Y240" s="308"/>
      <c r="Z240" s="308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9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7">
        <f>IFERROR(SUM(V237:V239),"0")</f>
        <v>0</v>
      </c>
      <c r="W241" s="307">
        <f>IFERROR(SUM(W237:W239),"0")</f>
        <v>0</v>
      </c>
      <c r="X241" s="37"/>
      <c r="Y241" s="308"/>
      <c r="Z241" s="308"/>
    </row>
    <row r="242" spans="1:53" ht="14.25" customHeight="1" x14ac:dyDescent="0.25">
      <c r="A242" s="322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2">
        <v>4607091388374</v>
      </c>
      <c r="E243" s="311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3" t="s">
        <v>384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2">
        <v>4607091388381</v>
      </c>
      <c r="E244" s="311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6" t="s">
        <v>387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2">
        <v>4607091388404</v>
      </c>
      <c r="E245" s="311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8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9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7">
        <f>IFERROR(V243/H243,"0")+IFERROR(V244/H244,"0")+IFERROR(V245/H245,"0")</f>
        <v>0</v>
      </c>
      <c r="W246" s="307">
        <f>IFERROR(W243/H243,"0")+IFERROR(W244/H244,"0")+IFERROR(W245/H245,"0")</f>
        <v>0</v>
      </c>
      <c r="X246" s="307">
        <f>IFERROR(IF(X243="",0,X243),"0")+IFERROR(IF(X244="",0,X244),"0")+IFERROR(IF(X245="",0,X245),"0")</f>
        <v>0</v>
      </c>
      <c r="Y246" s="308"/>
      <c r="Z246" s="308"/>
    </row>
    <row r="247" spans="1:53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9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7">
        <f>IFERROR(SUM(V243:V245),"0")</f>
        <v>0</v>
      </c>
      <c r="W247" s="307">
        <f>IFERROR(SUM(W243:W245),"0")</f>
        <v>0</v>
      </c>
      <c r="X247" s="37"/>
      <c r="Y247" s="308"/>
      <c r="Z247" s="308"/>
    </row>
    <row r="248" spans="1:53" ht="14.25" customHeight="1" x14ac:dyDescent="0.25">
      <c r="A248" s="322" t="s">
        <v>390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2">
        <v>4680115881808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2">
        <v>4680115881822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2">
        <v>4680115880016</v>
      </c>
      <c r="E251" s="311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8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9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9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13" t="s">
        <v>399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14.25" customHeight="1" x14ac:dyDescent="0.25">
      <c r="A255" s="322" t="s">
        <v>103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2">
        <v>4607091387421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12">
        <v>4607091387452</v>
      </c>
      <c r="E258" s="311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12">
        <v>4607091387452</v>
      </c>
      <c r="E259" s="311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2" t="s">
        <v>406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2">
        <v>4607091385984</v>
      </c>
      <c r="E260" s="311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2">
        <v>4607091387438</v>
      </c>
      <c r="E261" s="311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2">
        <v>4607091387469</v>
      </c>
      <c r="E262" s="311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8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9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9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22" t="s">
        <v>60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2">
        <v>4607091387292</v>
      </c>
      <c r="E266" s="311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2">
        <v>4607091387315</v>
      </c>
      <c r="E267" s="311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8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9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9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13" t="s">
        <v>417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14.25" customHeight="1" x14ac:dyDescent="0.25">
      <c r="A271" s="322" t="s">
        <v>60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2">
        <v>4607091383836</v>
      </c>
      <c r="E272" s="311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8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9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9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2" t="s">
        <v>68</v>
      </c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2">
        <v>4607091387919</v>
      </c>
      <c r="E276" s="311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2">
        <v>4607091383942</v>
      </c>
      <c r="E277" s="311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6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2">
        <v>4607091383959</v>
      </c>
      <c r="E278" s="311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4" t="s">
        <v>426</v>
      </c>
      <c r="O278" s="310"/>
      <c r="P278" s="310"/>
      <c r="Q278" s="310"/>
      <c r="R278" s="311"/>
      <c r="S278" s="34"/>
      <c r="T278" s="34"/>
      <c r="U278" s="35" t="s">
        <v>65</v>
      </c>
      <c r="V278" s="305">
        <v>0</v>
      </c>
      <c r="W278" s="30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7">
        <f>IFERROR(V276/H276,"0")+IFERROR(V277/H277,"0")+IFERROR(V278/H278,"0")</f>
        <v>0</v>
      </c>
      <c r="W279" s="307">
        <f>IFERROR(W276/H276,"0")+IFERROR(W277/H277,"0")+IFERROR(W278/H278,"0")</f>
        <v>0</v>
      </c>
      <c r="X279" s="307">
        <f>IFERROR(IF(X276="",0,X276),"0")+IFERROR(IF(X277="",0,X277),"0")+IFERROR(IF(X278="",0,X278),"0")</f>
        <v>0</v>
      </c>
      <c r="Y279" s="308"/>
      <c r="Z279" s="308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7">
        <f>IFERROR(SUM(V276:V278),"0")</f>
        <v>0</v>
      </c>
      <c r="W280" s="307">
        <f>IFERROR(SUM(W276:W278),"0")</f>
        <v>0</v>
      </c>
      <c r="X280" s="37"/>
      <c r="Y280" s="308"/>
      <c r="Z280" s="308"/>
    </row>
    <row r="281" spans="1:53" ht="14.25" customHeight="1" x14ac:dyDescent="0.25">
      <c r="A281" s="322" t="s">
        <v>218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2">
        <v>4607091388831</v>
      </c>
      <c r="E282" s="311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0"/>
      <c r="P282" s="310"/>
      <c r="Q282" s="310"/>
      <c r="R282" s="311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22" t="s">
        <v>81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2">
        <v>4607091383102</v>
      </c>
      <c r="E286" s="311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8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9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4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9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0" t="s">
        <v>431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48"/>
      <c r="Z289" s="48"/>
    </row>
    <row r="290" spans="1:53" ht="16.5" customHeight="1" x14ac:dyDescent="0.25">
      <c r="A290" s="313" t="s">
        <v>432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14.25" customHeight="1" x14ac:dyDescent="0.25">
      <c r="A291" s="322" t="s">
        <v>103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2">
        <v>4607091383997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2">
        <v>4607091384130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2">
        <v>4607091384147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06" t="s">
        <v>442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2">
        <v>4607091384154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2">
        <v>4607091384161</v>
      </c>
      <c r="E299" s="311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8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9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0</v>
      </c>
      <c r="W300" s="307">
        <f>IFERROR(W292/H292,"0")+IFERROR(W293/H293,"0")+IFERROR(W294/H294,"0")+IFERROR(W295/H295,"0")+IFERROR(W296/H296,"0")+IFERROR(W297/H297,"0")+IFERROR(W298/H298,"0")+IFERROR(W299/H299,"0")</f>
        <v>0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8"/>
      <c r="Z300" s="308"/>
    </row>
    <row r="301" spans="1:53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9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7">
        <f>IFERROR(SUM(V292:V299),"0")</f>
        <v>0</v>
      </c>
      <c r="W301" s="307">
        <f>IFERROR(SUM(W292:W299),"0")</f>
        <v>0</v>
      </c>
      <c r="X301" s="37"/>
      <c r="Y301" s="308"/>
      <c r="Z301" s="308"/>
    </row>
    <row r="302" spans="1:53" ht="14.25" customHeight="1" x14ac:dyDescent="0.25">
      <c r="A302" s="322" t="s">
        <v>95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2">
        <v>4607091383980</v>
      </c>
      <c r="E303" s="311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2">
        <v>4607091384178</v>
      </c>
      <c r="E304" s="311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0"/>
      <c r="P304" s="310"/>
      <c r="Q304" s="310"/>
      <c r="R304" s="311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8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9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7">
        <f>IFERROR(V303/H303,"0")+IFERROR(V304/H304,"0")</f>
        <v>0</v>
      </c>
      <c r="W305" s="307">
        <f>IFERROR(W303/H303,"0")+IFERROR(W304/H304,"0")</f>
        <v>0</v>
      </c>
      <c r="X305" s="307">
        <f>IFERROR(IF(X303="",0,X303),"0")+IFERROR(IF(X304="",0,X304),"0")</f>
        <v>0</v>
      </c>
      <c r="Y305" s="308"/>
      <c r="Z305" s="308"/>
    </row>
    <row r="306" spans="1:53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7">
        <f>IFERROR(SUM(V303:V304),"0")</f>
        <v>0</v>
      </c>
      <c r="W306" s="307">
        <f>IFERROR(SUM(W303:W304),"0")</f>
        <v>0</v>
      </c>
      <c r="X306" s="37"/>
      <c r="Y306" s="308"/>
      <c r="Z306" s="308"/>
    </row>
    <row r="307" spans="1:53" ht="14.25" customHeight="1" x14ac:dyDescent="0.25">
      <c r="A307" s="322" t="s">
        <v>68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2">
        <v>4607091384260</v>
      </c>
      <c r="E308" s="311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0"/>
      <c r="P308" s="310"/>
      <c r="Q308" s="310"/>
      <c r="R308" s="311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8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9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22" t="s">
        <v>218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2">
        <v>4607091384673</v>
      </c>
      <c r="E312" s="311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650</v>
      </c>
      <c r="W312" s="306">
        <f>IFERROR(IF(V312="",0,CEILING((V312/$H312),1)*$H312),"")</f>
        <v>655.19999999999993</v>
      </c>
      <c r="X312" s="36">
        <f>IFERROR(IF(W312=0,"",ROUNDUP(W312/H312,0)*0.02175),"")</f>
        <v>1.827</v>
      </c>
      <c r="Y312" s="56"/>
      <c r="Z312" s="57"/>
      <c r="AD312" s="58"/>
      <c r="BA312" s="227" t="s">
        <v>1</v>
      </c>
    </row>
    <row r="313" spans="1:53" x14ac:dyDescent="0.2">
      <c r="A313" s="318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9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7">
        <f>IFERROR(V312/H312,"0")</f>
        <v>83.333333333333329</v>
      </c>
      <c r="W313" s="307">
        <f>IFERROR(W312/H312,"0")</f>
        <v>84</v>
      </c>
      <c r="X313" s="307">
        <f>IFERROR(IF(X312="",0,X312),"0")</f>
        <v>1.827</v>
      </c>
      <c r="Y313" s="308"/>
      <c r="Z313" s="308"/>
    </row>
    <row r="314" spans="1:53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9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7">
        <f>IFERROR(SUM(V312:V312),"0")</f>
        <v>650</v>
      </c>
      <c r="W314" s="307">
        <f>IFERROR(SUM(W312:W312),"0")</f>
        <v>655.19999999999993</v>
      </c>
      <c r="X314" s="37"/>
      <c r="Y314" s="308"/>
      <c r="Z314" s="308"/>
    </row>
    <row r="315" spans="1:53" ht="16.5" customHeight="1" x14ac:dyDescent="0.25">
      <c r="A315" s="313" t="s">
        <v>455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14.25" customHeight="1" x14ac:dyDescent="0.25">
      <c r="A316" s="322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2">
        <v>4607091384185</v>
      </c>
      <c r="E317" s="311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2">
        <v>4607091384192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2">
        <v>4680115881907</v>
      </c>
      <c r="E319" s="311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2">
        <v>4607091384680</v>
      </c>
      <c r="E320" s="311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8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9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9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22" t="s">
        <v>60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2">
        <v>4607091384802</v>
      </c>
      <c r="E324" s="311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2">
        <v>4607091384826</v>
      </c>
      <c r="E325" s="311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8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9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7">
        <f>IFERROR(V324/H324,"0")+IFERROR(V325/H325,"0")</f>
        <v>0</v>
      </c>
      <c r="W326" s="307">
        <f>IFERROR(W324/H324,"0")+IFERROR(W325/H325,"0")</f>
        <v>0</v>
      </c>
      <c r="X326" s="307">
        <f>IFERROR(IF(X324="",0,X324),"0")+IFERROR(IF(X325="",0,X325),"0")</f>
        <v>0</v>
      </c>
      <c r="Y326" s="308"/>
      <c r="Z326" s="308"/>
    </row>
    <row r="327" spans="1:53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9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7">
        <f>IFERROR(SUM(V324:V325),"0")</f>
        <v>0</v>
      </c>
      <c r="W327" s="307">
        <f>IFERROR(SUM(W324:W325),"0")</f>
        <v>0</v>
      </c>
      <c r="X327" s="37"/>
      <c r="Y327" s="308"/>
      <c r="Z327" s="308"/>
    </row>
    <row r="328" spans="1:53" ht="14.25" customHeight="1" x14ac:dyDescent="0.25">
      <c r="A328" s="322" t="s">
        <v>68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2">
        <v>4607091384246</v>
      </c>
      <c r="E329" s="311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2">
        <v>4680115881976</v>
      </c>
      <c r="E330" s="311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2">
        <v>4607091384253</v>
      </c>
      <c r="E331" s="311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2">
        <v>4680115881969</v>
      </c>
      <c r="E332" s="311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0"/>
      <c r="P332" s="310"/>
      <c r="Q332" s="310"/>
      <c r="R332" s="311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8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9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7">
        <f>IFERROR(V329/H329,"0")+IFERROR(V330/H330,"0")+IFERROR(V331/H331,"0")+IFERROR(V332/H332,"0")</f>
        <v>0</v>
      </c>
      <c r="W333" s="307">
        <f>IFERROR(W329/H329,"0")+IFERROR(W330/H330,"0")+IFERROR(W331/H331,"0")+IFERROR(W332/H332,"0")</f>
        <v>0</v>
      </c>
      <c r="X333" s="307">
        <f>IFERROR(IF(X329="",0,X329),"0")+IFERROR(IF(X330="",0,X330),"0")+IFERROR(IF(X331="",0,X331),"0")+IFERROR(IF(X332="",0,X332),"0")</f>
        <v>0</v>
      </c>
      <c r="Y333" s="308"/>
      <c r="Z333" s="308"/>
    </row>
    <row r="334" spans="1:53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7">
        <f>IFERROR(SUM(V329:V332),"0")</f>
        <v>0</v>
      </c>
      <c r="W334" s="307">
        <f>IFERROR(SUM(W329:W332),"0")</f>
        <v>0</v>
      </c>
      <c r="X334" s="37"/>
      <c r="Y334" s="308"/>
      <c r="Z334" s="308"/>
    </row>
    <row r="335" spans="1:53" ht="14.25" customHeight="1" x14ac:dyDescent="0.25">
      <c r="A335" s="322" t="s">
        <v>218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2">
        <v>4607091389357</v>
      </c>
      <c r="E336" s="311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0"/>
      <c r="P336" s="310"/>
      <c r="Q336" s="310"/>
      <c r="R336" s="311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8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9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9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0" t="s">
        <v>478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48"/>
      <c r="Z339" s="48"/>
    </row>
    <row r="340" spans="1:53" ht="16.5" customHeight="1" x14ac:dyDescent="0.25">
      <c r="A340" s="313" t="s">
        <v>479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14.25" customHeight="1" x14ac:dyDescent="0.25">
      <c r="A341" s="322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2">
        <v>4607091389708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2">
        <v>4607091389692</v>
      </c>
      <c r="E343" s="311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8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9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9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22" t="s">
        <v>60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2">
        <v>4607091389753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2">
        <v>4607091389760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2">
        <v>4607091389746</v>
      </c>
      <c r="E349" s="311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2">
        <v>4680115882928</v>
      </c>
      <c r="E350" s="311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2">
        <v>4680115883147</v>
      </c>
      <c r="E351" s="311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2">
        <v>4607091384338</v>
      </c>
      <c r="E352" s="311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2">
        <v>4680115883154</v>
      </c>
      <c r="E353" s="311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2">
        <v>4607091389524</v>
      </c>
      <c r="E354" s="311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2">
        <v>4680115883161</v>
      </c>
      <c r="E355" s="311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2">
        <v>4607091384345</v>
      </c>
      <c r="E356" s="311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2">
        <v>4680115883178</v>
      </c>
      <c r="E357" s="311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2">
        <v>4607091389531</v>
      </c>
      <c r="E358" s="311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2">
        <v>4680115883185</v>
      </c>
      <c r="E359" s="311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8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9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8"/>
      <c r="Z360" s="308"/>
    </row>
    <row r="361" spans="1:53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9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7">
        <f>IFERROR(SUM(V347:V359),"0")</f>
        <v>0</v>
      </c>
      <c r="W361" s="307">
        <f>IFERROR(SUM(W347:W359),"0")</f>
        <v>0</v>
      </c>
      <c r="X361" s="37"/>
      <c r="Y361" s="308"/>
      <c r="Z361" s="308"/>
    </row>
    <row r="362" spans="1:53" ht="14.25" customHeight="1" x14ac:dyDescent="0.25">
      <c r="A362" s="322" t="s">
        <v>68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2">
        <v>4607091389685</v>
      </c>
      <c r="E363" s="311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2">
        <v>4607091389654</v>
      </c>
      <c r="E364" s="311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2">
        <v>4607091384352</v>
      </c>
      <c r="E365" s="311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2">
        <v>4607091389661</v>
      </c>
      <c r="E366" s="311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0"/>
      <c r="P366" s="310"/>
      <c r="Q366" s="310"/>
      <c r="R366" s="311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8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9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22" t="s">
        <v>218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2">
        <v>4680115881648</v>
      </c>
      <c r="E370" s="311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8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9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9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22" t="s">
        <v>90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2">
        <v>4680115882997</v>
      </c>
      <c r="E374" s="311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2" t="s">
        <v>525</v>
      </c>
      <c r="O374" s="310"/>
      <c r="P374" s="310"/>
      <c r="Q374" s="310"/>
      <c r="R374" s="311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13" t="s">
        <v>526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14.25" customHeight="1" x14ac:dyDescent="0.25">
      <c r="A378" s="322" t="s">
        <v>95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2">
        <v>4607091389388</v>
      </c>
      <c r="E379" s="311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2">
        <v>4607091389364</v>
      </c>
      <c r="E380" s="311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0"/>
      <c r="P380" s="310"/>
      <c r="Q380" s="310"/>
      <c r="R380" s="311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8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9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22" t="s">
        <v>60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2">
        <v>4607091389739</v>
      </c>
      <c r="E384" s="311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2">
        <v>4680115883048</v>
      </c>
      <c r="E385" s="311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2">
        <v>4607091389425</v>
      </c>
      <c r="E386" s="311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2">
        <v>4680115882911</v>
      </c>
      <c r="E387" s="311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3" t="s">
        <v>539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2">
        <v>4680115880771</v>
      </c>
      <c r="E388" s="311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2">
        <v>4607091389500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2">
        <v>4680115881983</v>
      </c>
      <c r="E390" s="311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9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7">
        <f>IFERROR(V384/H384,"0")+IFERROR(V385/H385,"0")+IFERROR(V386/H386,"0")+IFERROR(V387/H387,"0")+IFERROR(V388/H388,"0")+IFERROR(V389/H389,"0")+IFERROR(V390/H390,"0")</f>
        <v>0</v>
      </c>
      <c r="W391" s="307">
        <f>IFERROR(W384/H384,"0")+IFERROR(W385/H385,"0")+IFERROR(W386/H386,"0")+IFERROR(W387/H387,"0")+IFERROR(W388/H388,"0")+IFERROR(W389/H389,"0")+IFERROR(W390/H390,"0")</f>
        <v>0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8"/>
      <c r="Z391" s="308"/>
    </row>
    <row r="392" spans="1:53" x14ac:dyDescent="0.2">
      <c r="A392" s="314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9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7">
        <f>IFERROR(SUM(V384:V390),"0")</f>
        <v>0</v>
      </c>
      <c r="W392" s="307">
        <f>IFERROR(SUM(W384:W390),"0")</f>
        <v>0</v>
      </c>
      <c r="X392" s="37"/>
      <c r="Y392" s="308"/>
      <c r="Z392" s="308"/>
    </row>
    <row r="393" spans="1:53" ht="14.25" customHeight="1" x14ac:dyDescent="0.25">
      <c r="A393" s="322" t="s">
        <v>90</v>
      </c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2">
        <v>4680115882980</v>
      </c>
      <c r="E394" s="311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0"/>
      <c r="P394" s="310"/>
      <c r="Q394" s="310"/>
      <c r="R394" s="311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8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9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0" t="s">
        <v>548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48"/>
      <c r="Z397" s="48"/>
    </row>
    <row r="398" spans="1:53" ht="16.5" customHeight="1" x14ac:dyDescent="0.25">
      <c r="A398" s="313" t="s">
        <v>548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14.25" customHeight="1" x14ac:dyDescent="0.25">
      <c r="A399" s="322" t="s">
        <v>103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2">
        <v>4607091389067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3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2">
        <v>4607091383522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2">
        <v>4607091384437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2">
        <v>4607091389104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150</v>
      </c>
      <c r="W403" s="306">
        <f t="shared" si="18"/>
        <v>153.12</v>
      </c>
      <c r="X403" s="36">
        <f>IFERROR(IF(W403=0,"",ROUNDUP(W403/H403,0)*0.01196),"")</f>
        <v>0.34683999999999998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2">
        <v>4680115880603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2">
        <v>4607091389999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2">
        <v>4680115882782</v>
      </c>
      <c r="E406" s="311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2">
        <v>4607091389098</v>
      </c>
      <c r="E407" s="311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2">
        <v>4607091389982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8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9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28.409090909090907</v>
      </c>
      <c r="W409" s="307">
        <f>IFERROR(W400/H400,"0")+IFERROR(W401/H401,"0")+IFERROR(W402/H402,"0")+IFERROR(W403/H403,"0")+IFERROR(W404/H404,"0")+IFERROR(W405/H405,"0")+IFERROR(W406/H406,"0")+IFERROR(W407/H407,"0")+IFERROR(W408/H408,"0")</f>
        <v>29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0.34683999999999998</v>
      </c>
      <c r="Y409" s="308"/>
      <c r="Z409" s="308"/>
    </row>
    <row r="410" spans="1:53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9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7">
        <f>IFERROR(SUM(V400:V408),"0")</f>
        <v>150</v>
      </c>
      <c r="W410" s="307">
        <f>IFERROR(SUM(W400:W408),"0")</f>
        <v>153.12</v>
      </c>
      <c r="X410" s="37"/>
      <c r="Y410" s="308"/>
      <c r="Z410" s="308"/>
    </row>
    <row r="411" spans="1:53" ht="14.25" customHeight="1" x14ac:dyDescent="0.25">
      <c r="A411" s="322" t="s">
        <v>95</v>
      </c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2">
        <v>4607091388930</v>
      </c>
      <c r="E412" s="311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2">
        <v>4680115880054</v>
      </c>
      <c r="E413" s="311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0"/>
      <c r="P413" s="310"/>
      <c r="Q413" s="310"/>
      <c r="R413" s="311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7">
        <f>IFERROR(V412/H412,"0")+IFERROR(V413/H413,"0")</f>
        <v>0</v>
      </c>
      <c r="W414" s="307">
        <f>IFERROR(W412/H412,"0")+IFERROR(W413/H413,"0")</f>
        <v>0</v>
      </c>
      <c r="X414" s="307">
        <f>IFERROR(IF(X412="",0,X412),"0")+IFERROR(IF(X413="",0,X413),"0")</f>
        <v>0</v>
      </c>
      <c r="Y414" s="308"/>
      <c r="Z414" s="308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7">
        <f>IFERROR(SUM(V412:V413),"0")</f>
        <v>0</v>
      </c>
      <c r="W415" s="307">
        <f>IFERROR(SUM(W412:W413),"0")</f>
        <v>0</v>
      </c>
      <c r="X415" s="37"/>
      <c r="Y415" s="308"/>
      <c r="Z415" s="308"/>
    </row>
    <row r="416" spans="1:53" ht="14.25" customHeight="1" x14ac:dyDescent="0.25">
      <c r="A416" s="322" t="s">
        <v>60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2">
        <v>4680115883116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2">
        <v>4680115883093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2">
        <v>4680115883109</v>
      </c>
      <c r="E419" s="311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2">
        <v>4680115882072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88" t="s">
        <v>579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2">
        <v>4680115882102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0" t="s">
        <v>582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2">
        <v>4680115882096</v>
      </c>
      <c r="E422" s="311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7" t="s">
        <v>585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8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9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7">
        <f>IFERROR(V417/H417,"0")+IFERROR(V418/H418,"0")+IFERROR(V419/H419,"0")+IFERROR(V420/H420,"0")+IFERROR(V421/H421,"0")+IFERROR(V422/H422,"0")</f>
        <v>0</v>
      </c>
      <c r="W423" s="307">
        <f>IFERROR(W417/H417,"0")+IFERROR(W418/H418,"0")+IFERROR(W419/H419,"0")+IFERROR(W420/H420,"0")+IFERROR(W421/H421,"0")+IFERROR(W422/H422,"0")</f>
        <v>0</v>
      </c>
      <c r="X423" s="307">
        <f>IFERROR(IF(X417="",0,X417),"0")+IFERROR(IF(X418="",0,X418),"0")+IFERROR(IF(X419="",0,X419),"0")+IFERROR(IF(X420="",0,X420),"0")+IFERROR(IF(X421="",0,X421),"0")+IFERROR(IF(X422="",0,X422),"0")</f>
        <v>0</v>
      </c>
      <c r="Y423" s="308"/>
      <c r="Z423" s="308"/>
    </row>
    <row r="424" spans="1:53" x14ac:dyDescent="0.2">
      <c r="A424" s="314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9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7">
        <f>IFERROR(SUM(V417:V422),"0")</f>
        <v>0</v>
      </c>
      <c r="W424" s="307">
        <f>IFERROR(SUM(W417:W422),"0")</f>
        <v>0</v>
      </c>
      <c r="X424" s="37"/>
      <c r="Y424" s="308"/>
      <c r="Z424" s="308"/>
    </row>
    <row r="425" spans="1:53" ht="14.25" customHeight="1" x14ac:dyDescent="0.25">
      <c r="A425" s="322" t="s">
        <v>68</v>
      </c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2">
        <v>4607091383409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2">
        <v>4607091383416</v>
      </c>
      <c r="E427" s="311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0"/>
      <c r="P427" s="310"/>
      <c r="Q427" s="310"/>
      <c r="R427" s="311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0" t="s">
        <v>590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48"/>
      <c r="Z430" s="48"/>
    </row>
    <row r="431" spans="1:53" ht="16.5" customHeight="1" x14ac:dyDescent="0.25">
      <c r="A431" s="313" t="s">
        <v>591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14.25" customHeight="1" x14ac:dyDescent="0.25">
      <c r="A432" s="322" t="s">
        <v>103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2">
        <v>4640242180441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5" t="s">
        <v>594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2">
        <v>4640242180564</v>
      </c>
      <c r="E434" s="311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2" t="s">
        <v>597</v>
      </c>
      <c r="O434" s="310"/>
      <c r="P434" s="310"/>
      <c r="Q434" s="310"/>
      <c r="R434" s="311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8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9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4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9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22" t="s">
        <v>95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2">
        <v>4640242180526</v>
      </c>
      <c r="E438" s="311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79" t="s">
        <v>600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2">
        <v>4640242180519</v>
      </c>
      <c r="E439" s="311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1" t="s">
        <v>603</v>
      </c>
      <c r="O439" s="310"/>
      <c r="P439" s="310"/>
      <c r="Q439" s="310"/>
      <c r="R439" s="311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22" t="s">
        <v>60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2">
        <v>4640242180816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66" t="s">
        <v>606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2">
        <v>4640242180595</v>
      </c>
      <c r="E444" s="311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7" t="s">
        <v>609</v>
      </c>
      <c r="O444" s="310"/>
      <c r="P444" s="310"/>
      <c r="Q444" s="310"/>
      <c r="R444" s="311"/>
      <c r="S444" s="34"/>
      <c r="T444" s="34"/>
      <c r="U444" s="35" t="s">
        <v>65</v>
      </c>
      <c r="V444" s="305">
        <v>0</v>
      </c>
      <c r="W444" s="306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7">
        <f>IFERROR(V443/H443,"0")+IFERROR(V444/H444,"0")</f>
        <v>0</v>
      </c>
      <c r="W445" s="307">
        <f>IFERROR(W443/H443,"0")+IFERROR(W444/H444,"0")</f>
        <v>0</v>
      </c>
      <c r="X445" s="307">
        <f>IFERROR(IF(X443="",0,X443),"0")+IFERROR(IF(X444="",0,X444),"0")</f>
        <v>0</v>
      </c>
      <c r="Y445" s="308"/>
      <c r="Z445" s="308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7">
        <f>IFERROR(SUM(V443:V444),"0")</f>
        <v>0</v>
      </c>
      <c r="W446" s="307">
        <f>IFERROR(SUM(W443:W444),"0")</f>
        <v>0</v>
      </c>
      <c r="X446" s="37"/>
      <c r="Y446" s="308"/>
      <c r="Z446" s="308"/>
    </row>
    <row r="447" spans="1:53" ht="14.25" customHeight="1" x14ac:dyDescent="0.25">
      <c r="A447" s="322" t="s">
        <v>68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2">
        <v>4640242180540</v>
      </c>
      <c r="E448" s="311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05" t="s">
        <v>612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2">
        <v>4640242180557</v>
      </c>
      <c r="E449" s="311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56" t="s">
        <v>615</v>
      </c>
      <c r="O449" s="310"/>
      <c r="P449" s="310"/>
      <c r="Q449" s="310"/>
      <c r="R449" s="311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13" t="s">
        <v>616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4.25" customHeight="1" x14ac:dyDescent="0.25">
      <c r="A453" s="322" t="s">
        <v>68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12">
        <v>4680115880870</v>
      </c>
      <c r="E454" s="311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10"/>
      <c r="P454" s="310"/>
      <c r="Q454" s="310"/>
      <c r="R454" s="311"/>
      <c r="S454" s="34"/>
      <c r="T454" s="34"/>
      <c r="U454" s="35" t="s">
        <v>65</v>
      </c>
      <c r="V454" s="305">
        <v>0</v>
      </c>
      <c r="W454" s="306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297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7">
        <f>IFERROR(V454/H454,"0")</f>
        <v>0</v>
      </c>
      <c r="W455" s="307">
        <f>IFERROR(W454/H454,"0")</f>
        <v>0</v>
      </c>
      <c r="X455" s="307">
        <f>IFERROR(IF(X454="",0,X454),"0")</f>
        <v>0</v>
      </c>
      <c r="Y455" s="308"/>
      <c r="Z455" s="308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7">
        <f>IFERROR(SUM(V454:V454),"0")</f>
        <v>0</v>
      </c>
      <c r="W456" s="307">
        <f>IFERROR(SUM(W454:W454),"0")</f>
        <v>0</v>
      </c>
      <c r="X456" s="37"/>
      <c r="Y456" s="308"/>
      <c r="Z456" s="308"/>
    </row>
    <row r="457" spans="1:53" ht="15" customHeight="1" x14ac:dyDescent="0.2">
      <c r="A457" s="517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800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808.31999999999994</v>
      </c>
      <c r="X457" s="37"/>
      <c r="Y457" s="308"/>
      <c r="Z457" s="308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857.22727272727286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866.13599999999997</v>
      </c>
      <c r="X458" s="37"/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621</v>
      </c>
      <c r="O459" s="356"/>
      <c r="P459" s="356"/>
      <c r="Q459" s="356"/>
      <c r="R459" s="356"/>
      <c r="S459" s="356"/>
      <c r="T459" s="357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</v>
      </c>
      <c r="X459" s="37"/>
      <c r="Y459" s="308"/>
      <c r="Z459" s="308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65</v>
      </c>
      <c r="V460" s="307">
        <f>GrossWeightTotal+PalletQtyTotal*25</f>
        <v>907.22727272727286</v>
      </c>
      <c r="W460" s="307">
        <f>GrossWeightTotalR+PalletQtyTotalR*25</f>
        <v>916.13599999999997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111.74242424242424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113</v>
      </c>
      <c r="X461" s="37"/>
      <c r="Y461" s="308"/>
      <c r="Z461" s="308"/>
    </row>
    <row r="462" spans="1:53" ht="14.25" customHeight="1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2"/>
      <c r="N462" s="355" t="s">
        <v>625</v>
      </c>
      <c r="O462" s="356"/>
      <c r="P462" s="356"/>
      <c r="Q462" s="356"/>
      <c r="R462" s="356"/>
      <c r="S462" s="356"/>
      <c r="T462" s="357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2.1738399999999998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29" t="s">
        <v>93</v>
      </c>
      <c r="D464" s="594"/>
      <c r="E464" s="594"/>
      <c r="F464" s="352"/>
      <c r="G464" s="329" t="s">
        <v>238</v>
      </c>
      <c r="H464" s="594"/>
      <c r="I464" s="594"/>
      <c r="J464" s="594"/>
      <c r="K464" s="594"/>
      <c r="L464" s="594"/>
      <c r="M464" s="352"/>
      <c r="N464" s="329" t="s">
        <v>431</v>
      </c>
      <c r="O464" s="352"/>
      <c r="P464" s="329" t="s">
        <v>478</v>
      </c>
      <c r="Q464" s="352"/>
      <c r="R464" s="298" t="s">
        <v>548</v>
      </c>
      <c r="S464" s="329" t="s">
        <v>590</v>
      </c>
      <c r="T464" s="352"/>
      <c r="U464" s="299"/>
      <c r="Z464" s="52"/>
      <c r="AC464" s="299"/>
    </row>
    <row r="465" spans="1:29" ht="14.25" customHeight="1" thickTop="1" x14ac:dyDescent="0.2">
      <c r="A465" s="571" t="s">
        <v>628</v>
      </c>
      <c r="B465" s="329" t="s">
        <v>59</v>
      </c>
      <c r="C465" s="329" t="s">
        <v>94</v>
      </c>
      <c r="D465" s="329" t="s">
        <v>102</v>
      </c>
      <c r="E465" s="329" t="s">
        <v>93</v>
      </c>
      <c r="F465" s="329" t="s">
        <v>231</v>
      </c>
      <c r="G465" s="329" t="s">
        <v>239</v>
      </c>
      <c r="H465" s="329" t="s">
        <v>246</v>
      </c>
      <c r="I465" s="329" t="s">
        <v>263</v>
      </c>
      <c r="J465" s="329" t="s">
        <v>323</v>
      </c>
      <c r="K465" s="299"/>
      <c r="L465" s="329" t="s">
        <v>399</v>
      </c>
      <c r="M465" s="329" t="s">
        <v>417</v>
      </c>
      <c r="N465" s="329" t="s">
        <v>432</v>
      </c>
      <c r="O465" s="329" t="s">
        <v>455</v>
      </c>
      <c r="P465" s="329" t="s">
        <v>479</v>
      </c>
      <c r="Q465" s="329" t="s">
        <v>526</v>
      </c>
      <c r="R465" s="329" t="s">
        <v>548</v>
      </c>
      <c r="S465" s="329" t="s">
        <v>591</v>
      </c>
      <c r="T465" s="329" t="s">
        <v>616</v>
      </c>
      <c r="U465" s="299"/>
      <c r="Z465" s="52"/>
      <c r="AC465" s="299"/>
    </row>
    <row r="466" spans="1:29" ht="13.5" customHeight="1" thickBot="1" x14ac:dyDescent="0.25">
      <c r="A466" s="572"/>
      <c r="B466" s="330"/>
      <c r="C466" s="330"/>
      <c r="D466" s="330"/>
      <c r="E466" s="330"/>
      <c r="F466" s="330"/>
      <c r="G466" s="330"/>
      <c r="H466" s="330"/>
      <c r="I466" s="330"/>
      <c r="J466" s="330"/>
      <c r="K466" s="299"/>
      <c r="L466" s="330"/>
      <c r="M466" s="330"/>
      <c r="N466" s="330"/>
      <c r="O466" s="330"/>
      <c r="P466" s="330"/>
      <c r="Q466" s="330"/>
      <c r="R466" s="330"/>
      <c r="S466" s="330"/>
      <c r="T466" s="33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0</v>
      </c>
      <c r="C467" s="46">
        <f>IFERROR(W49*1,"0")+IFERROR(W50*1,"0")</f>
        <v>0</v>
      </c>
      <c r="D467" s="46">
        <f>IFERROR(W55*1,"0")+IFERROR(W56*1,"0")+IFERROR(W57*1,"0")+IFERROR(W58*1,"0")</f>
        <v>0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7" s="46">
        <f>IFERROR(W128*1,"0")+IFERROR(W129*1,"0")+IFERROR(W130*1,"0")</f>
        <v>0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0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0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655.19999999999993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46">
        <f>IFERROR(W379*1,"0")+IFERROR(W380*1,"0")+IFERROR(W384*1,"0")+IFERROR(W385*1,"0")+IFERROR(W386*1,"0")+IFERROR(W387*1,"0")+IFERROR(W388*1,"0")+IFERROR(W389*1,"0")+IFERROR(W390*1,"0")+IFERROR(W394*1,"0")</f>
        <v>0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153.12</v>
      </c>
      <c r="S467" s="46">
        <f>IFERROR(W433*1,"0")+IFERROR(W434*1,"0")+IFERROR(W438*1,"0")+IFERROR(W439*1,"0")+IFERROR(W443*1,"0")+IFERROR(W444*1,"0")+IFERROR(W448*1,"0")+IFERROR(W449*1,"0")</f>
        <v>0</v>
      </c>
      <c r="T467" s="46">
        <f>IFERROR(W454*1,"0")</f>
        <v>0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39:R39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8:L8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232:E232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26:R426"/>
    <mergeCell ref="N364:R364"/>
    <mergeCell ref="A450:M4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