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7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3" i="1" l="1"/>
  <c r="V462" i="1"/>
  <c r="V464" i="1" s="1"/>
  <c r="V460" i="1"/>
  <c r="W459" i="1"/>
  <c r="V459" i="1"/>
  <c r="W458" i="1"/>
  <c r="N458" i="1"/>
  <c r="V456" i="1"/>
  <c r="V455" i="1"/>
  <c r="W454" i="1"/>
  <c r="W455" i="1" s="1"/>
  <c r="N454" i="1"/>
  <c r="V451" i="1"/>
  <c r="W450" i="1"/>
  <c r="V450" i="1"/>
  <c r="W449" i="1"/>
  <c r="X449" i="1" s="1"/>
  <c r="X448" i="1"/>
  <c r="X450" i="1" s="1"/>
  <c r="W448" i="1"/>
  <c r="W451" i="1" s="1"/>
  <c r="V446" i="1"/>
  <c r="V445" i="1"/>
  <c r="X444" i="1"/>
  <c r="W444" i="1"/>
  <c r="W443" i="1"/>
  <c r="V441" i="1"/>
  <c r="V440" i="1"/>
  <c r="X439" i="1"/>
  <c r="W439" i="1"/>
  <c r="W438" i="1"/>
  <c r="W441" i="1" s="1"/>
  <c r="W436" i="1"/>
  <c r="V436" i="1"/>
  <c r="V435" i="1"/>
  <c r="W434" i="1"/>
  <c r="X434" i="1" s="1"/>
  <c r="W433" i="1"/>
  <c r="V429" i="1"/>
  <c r="V428" i="1"/>
  <c r="W427" i="1"/>
  <c r="X427" i="1" s="1"/>
  <c r="N427" i="1"/>
  <c r="W426" i="1"/>
  <c r="N426" i="1"/>
  <c r="W424" i="1"/>
  <c r="V424" i="1"/>
  <c r="V423" i="1"/>
  <c r="W422" i="1"/>
  <c r="X422" i="1" s="1"/>
  <c r="X421" i="1"/>
  <c r="W421" i="1"/>
  <c r="W420" i="1"/>
  <c r="X420" i="1" s="1"/>
  <c r="X419" i="1"/>
  <c r="W419" i="1"/>
  <c r="N419" i="1"/>
  <c r="W418" i="1"/>
  <c r="X418" i="1" s="1"/>
  <c r="N418" i="1"/>
  <c r="W417" i="1"/>
  <c r="X417" i="1" s="1"/>
  <c r="N417" i="1"/>
  <c r="W415" i="1"/>
  <c r="V415" i="1"/>
  <c r="W414" i="1"/>
  <c r="V414" i="1"/>
  <c r="W413" i="1"/>
  <c r="X413" i="1" s="1"/>
  <c r="N413" i="1"/>
  <c r="X412" i="1"/>
  <c r="X414" i="1" s="1"/>
  <c r="W412" i="1"/>
  <c r="N412" i="1"/>
  <c r="W410" i="1"/>
  <c r="V410" i="1"/>
  <c r="V409" i="1"/>
  <c r="X408" i="1"/>
  <c r="W408" i="1"/>
  <c r="N408" i="1"/>
  <c r="W407" i="1"/>
  <c r="X407" i="1" s="1"/>
  <c r="N407" i="1"/>
  <c r="W406" i="1"/>
  <c r="X406" i="1" s="1"/>
  <c r="N406" i="1"/>
  <c r="W405" i="1"/>
  <c r="X405" i="1" s="1"/>
  <c r="N405" i="1"/>
  <c r="X404" i="1"/>
  <c r="W404" i="1"/>
  <c r="N404" i="1"/>
  <c r="X403" i="1"/>
  <c r="W403" i="1"/>
  <c r="N403" i="1"/>
  <c r="W402" i="1"/>
  <c r="X402" i="1" s="1"/>
  <c r="N402" i="1"/>
  <c r="W401" i="1"/>
  <c r="X401" i="1" s="1"/>
  <c r="N401" i="1"/>
  <c r="X400" i="1"/>
  <c r="W400" i="1"/>
  <c r="R471" i="1" s="1"/>
  <c r="N400" i="1"/>
  <c r="W396" i="1"/>
  <c r="V396" i="1"/>
  <c r="W395" i="1"/>
  <c r="V395" i="1"/>
  <c r="X394" i="1"/>
  <c r="X395" i="1" s="1"/>
  <c r="W394" i="1"/>
  <c r="N394" i="1"/>
  <c r="V392" i="1"/>
  <c r="V391" i="1"/>
  <c r="X390" i="1"/>
  <c r="W390" i="1"/>
  <c r="N390" i="1"/>
  <c r="W389" i="1"/>
  <c r="X389" i="1" s="1"/>
  <c r="N389" i="1"/>
  <c r="W388" i="1"/>
  <c r="X388" i="1" s="1"/>
  <c r="N388" i="1"/>
  <c r="W387" i="1"/>
  <c r="X387" i="1" s="1"/>
  <c r="X386" i="1"/>
  <c r="W386" i="1"/>
  <c r="N386" i="1"/>
  <c r="W385" i="1"/>
  <c r="X385" i="1" s="1"/>
  <c r="N385" i="1"/>
  <c r="W384" i="1"/>
  <c r="X384" i="1" s="1"/>
  <c r="N384" i="1"/>
  <c r="W382" i="1"/>
  <c r="V382" i="1"/>
  <c r="W381" i="1"/>
  <c r="V381" i="1"/>
  <c r="W380" i="1"/>
  <c r="X380" i="1" s="1"/>
  <c r="N380" i="1"/>
  <c r="X379" i="1"/>
  <c r="W379" i="1"/>
  <c r="N379" i="1"/>
  <c r="W376" i="1"/>
  <c r="V376" i="1"/>
  <c r="W375" i="1"/>
  <c r="V375" i="1"/>
  <c r="X374" i="1"/>
  <c r="X375" i="1" s="1"/>
  <c r="W374" i="1"/>
  <c r="V372" i="1"/>
  <c r="X371" i="1"/>
  <c r="V371" i="1"/>
  <c r="X370" i="1"/>
  <c r="W370" i="1"/>
  <c r="N370" i="1"/>
  <c r="V368" i="1"/>
  <c r="V367" i="1"/>
  <c r="X366" i="1"/>
  <c r="W366" i="1"/>
  <c r="N366" i="1"/>
  <c r="W365" i="1"/>
  <c r="X365" i="1" s="1"/>
  <c r="N365" i="1"/>
  <c r="W364" i="1"/>
  <c r="X364" i="1" s="1"/>
  <c r="X367" i="1" s="1"/>
  <c r="N364" i="1"/>
  <c r="X363" i="1"/>
  <c r="W363" i="1"/>
  <c r="W367" i="1" s="1"/>
  <c r="N363" i="1"/>
  <c r="V361" i="1"/>
  <c r="V360" i="1"/>
  <c r="X359" i="1"/>
  <c r="W359" i="1"/>
  <c r="W358" i="1"/>
  <c r="X358" i="1" s="1"/>
  <c r="N358" i="1"/>
  <c r="W357" i="1"/>
  <c r="X357" i="1" s="1"/>
  <c r="N357" i="1"/>
  <c r="X356" i="1"/>
  <c r="W356" i="1"/>
  <c r="N356" i="1"/>
  <c r="X355" i="1"/>
  <c r="W355" i="1"/>
  <c r="N355" i="1"/>
  <c r="W354" i="1"/>
  <c r="X354" i="1" s="1"/>
  <c r="N354" i="1"/>
  <c r="W353" i="1"/>
  <c r="X353" i="1" s="1"/>
  <c r="N353" i="1"/>
  <c r="X352" i="1"/>
  <c r="W352" i="1"/>
  <c r="N352" i="1"/>
  <c r="X351" i="1"/>
  <c r="W351" i="1"/>
  <c r="N351" i="1"/>
  <c r="W350" i="1"/>
  <c r="X350" i="1" s="1"/>
  <c r="N350" i="1"/>
  <c r="W349" i="1"/>
  <c r="X349" i="1" s="1"/>
  <c r="N349" i="1"/>
  <c r="X348" i="1"/>
  <c r="W348" i="1"/>
  <c r="N348" i="1"/>
  <c r="X347" i="1"/>
  <c r="W347" i="1"/>
  <c r="N347" i="1"/>
  <c r="V345" i="1"/>
  <c r="V344" i="1"/>
  <c r="X343" i="1"/>
  <c r="W343" i="1"/>
  <c r="N343" i="1"/>
  <c r="W342" i="1"/>
  <c r="N342" i="1"/>
  <c r="V338" i="1"/>
  <c r="V337" i="1"/>
  <c r="W336" i="1"/>
  <c r="W337" i="1" s="1"/>
  <c r="N336" i="1"/>
  <c r="V334" i="1"/>
  <c r="X333" i="1"/>
  <c r="W333" i="1"/>
  <c r="V333" i="1"/>
  <c r="W332" i="1"/>
  <c r="X332" i="1" s="1"/>
  <c r="N332" i="1"/>
  <c r="W331" i="1"/>
  <c r="X331" i="1" s="1"/>
  <c r="N331" i="1"/>
  <c r="X330" i="1"/>
  <c r="W330" i="1"/>
  <c r="N330" i="1"/>
  <c r="X329" i="1"/>
  <c r="W329" i="1"/>
  <c r="W334" i="1" s="1"/>
  <c r="N329" i="1"/>
  <c r="V327" i="1"/>
  <c r="V326" i="1"/>
  <c r="X325" i="1"/>
  <c r="W325" i="1"/>
  <c r="N325" i="1"/>
  <c r="W324" i="1"/>
  <c r="N324" i="1"/>
  <c r="V322" i="1"/>
  <c r="V321" i="1"/>
  <c r="W320" i="1"/>
  <c r="X320" i="1" s="1"/>
  <c r="N320" i="1"/>
  <c r="W319" i="1"/>
  <c r="X319" i="1" s="1"/>
  <c r="N319" i="1"/>
  <c r="X318" i="1"/>
  <c r="W318" i="1"/>
  <c r="N318" i="1"/>
  <c r="X317" i="1"/>
  <c r="X321" i="1" s="1"/>
  <c r="W317" i="1"/>
  <c r="W321" i="1" s="1"/>
  <c r="N317" i="1"/>
  <c r="V314" i="1"/>
  <c r="X313" i="1"/>
  <c r="V313" i="1"/>
  <c r="X312" i="1"/>
  <c r="W312" i="1"/>
  <c r="N312" i="1"/>
  <c r="V310" i="1"/>
  <c r="V309" i="1"/>
  <c r="X308" i="1"/>
  <c r="X309" i="1" s="1"/>
  <c r="W308" i="1"/>
  <c r="N308" i="1"/>
  <c r="V306" i="1"/>
  <c r="V305" i="1"/>
  <c r="X304" i="1"/>
  <c r="W304" i="1"/>
  <c r="N304" i="1"/>
  <c r="W303" i="1"/>
  <c r="N303" i="1"/>
  <c r="V301" i="1"/>
  <c r="V300" i="1"/>
  <c r="W299" i="1"/>
  <c r="X299" i="1" s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X294" i="1"/>
  <c r="W294" i="1"/>
  <c r="N294" i="1"/>
  <c r="X293" i="1"/>
  <c r="W293" i="1"/>
  <c r="W300" i="1" s="1"/>
  <c r="N293" i="1"/>
  <c r="W292" i="1"/>
  <c r="N292" i="1"/>
  <c r="V288" i="1"/>
  <c r="V287" i="1"/>
  <c r="W286" i="1"/>
  <c r="W287" i="1" s="1"/>
  <c r="N286" i="1"/>
  <c r="V284" i="1"/>
  <c r="W283" i="1"/>
  <c r="V283" i="1"/>
  <c r="W282" i="1"/>
  <c r="N282" i="1"/>
  <c r="V280" i="1"/>
  <c r="V279" i="1"/>
  <c r="W278" i="1"/>
  <c r="X278" i="1" s="1"/>
  <c r="X277" i="1"/>
  <c r="W277" i="1"/>
  <c r="N277" i="1"/>
  <c r="X276" i="1"/>
  <c r="X279" i="1" s="1"/>
  <c r="W276" i="1"/>
  <c r="W279" i="1" s="1"/>
  <c r="N276" i="1"/>
  <c r="V274" i="1"/>
  <c r="V273" i="1"/>
  <c r="W272" i="1"/>
  <c r="M471" i="1" s="1"/>
  <c r="N272" i="1"/>
  <c r="V269" i="1"/>
  <c r="V268" i="1"/>
  <c r="X267" i="1"/>
  <c r="W267" i="1"/>
  <c r="N267" i="1"/>
  <c r="W266" i="1"/>
  <c r="N266" i="1"/>
  <c r="V264" i="1"/>
  <c r="V263" i="1"/>
  <c r="W262" i="1"/>
  <c r="X262" i="1" s="1"/>
  <c r="N262" i="1"/>
  <c r="W261" i="1"/>
  <c r="X261" i="1" s="1"/>
  <c r="N261" i="1"/>
  <c r="X260" i="1"/>
  <c r="W260" i="1"/>
  <c r="N260" i="1"/>
  <c r="X259" i="1"/>
  <c r="W259" i="1"/>
  <c r="N259" i="1"/>
  <c r="W258" i="1"/>
  <c r="X258" i="1" s="1"/>
  <c r="X257" i="1"/>
  <c r="W257" i="1"/>
  <c r="N257" i="1"/>
  <c r="X256" i="1"/>
  <c r="X263" i="1" s="1"/>
  <c r="W256" i="1"/>
  <c r="N256" i="1"/>
  <c r="V253" i="1"/>
  <c r="V252" i="1"/>
  <c r="X251" i="1"/>
  <c r="W251" i="1"/>
  <c r="N251" i="1"/>
  <c r="W250" i="1"/>
  <c r="X250" i="1" s="1"/>
  <c r="N250" i="1"/>
  <c r="W249" i="1"/>
  <c r="N249" i="1"/>
  <c r="V247" i="1"/>
  <c r="V246" i="1"/>
  <c r="W245" i="1"/>
  <c r="X245" i="1" s="1"/>
  <c r="N245" i="1"/>
  <c r="X244" i="1"/>
  <c r="W244" i="1"/>
  <c r="W243" i="1"/>
  <c r="X243" i="1" s="1"/>
  <c r="X246" i="1" s="1"/>
  <c r="V241" i="1"/>
  <c r="V240" i="1"/>
  <c r="W239" i="1"/>
  <c r="X239" i="1" s="1"/>
  <c r="N239" i="1"/>
  <c r="X238" i="1"/>
  <c r="W238" i="1"/>
  <c r="N238" i="1"/>
  <c r="W237" i="1"/>
  <c r="W240" i="1" s="1"/>
  <c r="N237" i="1"/>
  <c r="V235" i="1"/>
  <c r="V234" i="1"/>
  <c r="X233" i="1"/>
  <c r="W233" i="1"/>
  <c r="N233" i="1"/>
  <c r="W232" i="1"/>
  <c r="X232" i="1" s="1"/>
  <c r="N232" i="1"/>
  <c r="W231" i="1"/>
  <c r="X231" i="1" s="1"/>
  <c r="N231" i="1"/>
  <c r="X230" i="1"/>
  <c r="W230" i="1"/>
  <c r="N230" i="1"/>
  <c r="W229" i="1"/>
  <c r="X229" i="1" s="1"/>
  <c r="N229" i="1"/>
  <c r="W228" i="1"/>
  <c r="X228" i="1" s="1"/>
  <c r="N228" i="1"/>
  <c r="W227" i="1"/>
  <c r="W234" i="1" s="1"/>
  <c r="N227" i="1"/>
  <c r="V225" i="1"/>
  <c r="V224" i="1"/>
  <c r="W223" i="1"/>
  <c r="X223" i="1" s="1"/>
  <c r="N223" i="1"/>
  <c r="X222" i="1"/>
  <c r="W222" i="1"/>
  <c r="N222" i="1"/>
  <c r="W221" i="1"/>
  <c r="W224" i="1" s="1"/>
  <c r="N221" i="1"/>
  <c r="W220" i="1"/>
  <c r="X220" i="1" s="1"/>
  <c r="N220" i="1"/>
  <c r="V218" i="1"/>
  <c r="V217" i="1"/>
  <c r="W216" i="1"/>
  <c r="W217" i="1" s="1"/>
  <c r="N216" i="1"/>
  <c r="V214" i="1"/>
  <c r="V213" i="1"/>
  <c r="W212" i="1"/>
  <c r="X212" i="1" s="1"/>
  <c r="N212" i="1"/>
  <c r="W211" i="1"/>
  <c r="X211" i="1" s="1"/>
  <c r="N211" i="1"/>
  <c r="X210" i="1"/>
  <c r="W210" i="1"/>
  <c r="N210" i="1"/>
  <c r="X209" i="1"/>
  <c r="W209" i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X202" i="1"/>
  <c r="W202" i="1"/>
  <c r="N202" i="1"/>
  <c r="X201" i="1"/>
  <c r="W201" i="1"/>
  <c r="N201" i="1"/>
  <c r="W200" i="1"/>
  <c r="X200" i="1" s="1"/>
  <c r="N200" i="1"/>
  <c r="W199" i="1"/>
  <c r="X199" i="1" s="1"/>
  <c r="N199" i="1"/>
  <c r="X198" i="1"/>
  <c r="X213" i="1" s="1"/>
  <c r="W198" i="1"/>
  <c r="N198" i="1"/>
  <c r="V195" i="1"/>
  <c r="V194" i="1"/>
  <c r="X193" i="1"/>
  <c r="W193" i="1"/>
  <c r="N193" i="1"/>
  <c r="X192" i="1"/>
  <c r="X194" i="1" s="1"/>
  <c r="W192" i="1"/>
  <c r="W194" i="1" s="1"/>
  <c r="N192" i="1"/>
  <c r="V190" i="1"/>
  <c r="V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X184" i="1"/>
  <c r="W184" i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X178" i="1"/>
  <c r="W178" i="1"/>
  <c r="W177" i="1"/>
  <c r="X177" i="1" s="1"/>
  <c r="N177" i="1"/>
  <c r="W176" i="1"/>
  <c r="X176" i="1" s="1"/>
  <c r="N176" i="1"/>
  <c r="X175" i="1"/>
  <c r="W175" i="1"/>
  <c r="W174" i="1"/>
  <c r="X174" i="1" s="1"/>
  <c r="N174" i="1"/>
  <c r="W173" i="1"/>
  <c r="X173" i="1" s="1"/>
  <c r="X189" i="1" s="1"/>
  <c r="X172" i="1"/>
  <c r="W172" i="1"/>
  <c r="N172" i="1"/>
  <c r="V170" i="1"/>
  <c r="V169" i="1"/>
  <c r="X168" i="1"/>
  <c r="W168" i="1"/>
  <c r="N168" i="1"/>
  <c r="W167" i="1"/>
  <c r="X167" i="1" s="1"/>
  <c r="N167" i="1"/>
  <c r="W166" i="1"/>
  <c r="N166" i="1"/>
  <c r="X165" i="1"/>
  <c r="W165" i="1"/>
  <c r="N165" i="1"/>
  <c r="V163" i="1"/>
  <c r="W162" i="1"/>
  <c r="V162" i="1"/>
  <c r="X161" i="1"/>
  <c r="W161" i="1"/>
  <c r="N161" i="1"/>
  <c r="X160" i="1"/>
  <c r="X162" i="1" s="1"/>
  <c r="W160" i="1"/>
  <c r="W163" i="1" s="1"/>
  <c r="V158" i="1"/>
  <c r="V157" i="1"/>
  <c r="X156" i="1"/>
  <c r="W156" i="1"/>
  <c r="W157" i="1" s="1"/>
  <c r="N156" i="1"/>
  <c r="W155" i="1"/>
  <c r="N155" i="1"/>
  <c r="V152" i="1"/>
  <c r="V151" i="1"/>
  <c r="W150" i="1"/>
  <c r="X150" i="1" s="1"/>
  <c r="N150" i="1"/>
  <c r="X149" i="1"/>
  <c r="W149" i="1"/>
  <c r="N149" i="1"/>
  <c r="W148" i="1"/>
  <c r="W151" i="1" s="1"/>
  <c r="N148" i="1"/>
  <c r="X147" i="1"/>
  <c r="W147" i="1"/>
  <c r="N147" i="1"/>
  <c r="W146" i="1"/>
  <c r="X146" i="1" s="1"/>
  <c r="N146" i="1"/>
  <c r="X145" i="1"/>
  <c r="W145" i="1"/>
  <c r="N145" i="1"/>
  <c r="X144" i="1"/>
  <c r="W144" i="1"/>
  <c r="N144" i="1"/>
  <c r="X143" i="1"/>
  <c r="W143" i="1"/>
  <c r="H471" i="1" s="1"/>
  <c r="N143" i="1"/>
  <c r="V140" i="1"/>
  <c r="V139" i="1"/>
  <c r="X138" i="1"/>
  <c r="W138" i="1"/>
  <c r="N138" i="1"/>
  <c r="W137" i="1"/>
  <c r="X137" i="1" s="1"/>
  <c r="N137" i="1"/>
  <c r="X136" i="1"/>
  <c r="X139" i="1" s="1"/>
  <c r="W136" i="1"/>
  <c r="N136" i="1"/>
  <c r="V132" i="1"/>
  <c r="V131" i="1"/>
  <c r="X130" i="1"/>
  <c r="W130" i="1"/>
  <c r="N130" i="1"/>
  <c r="X129" i="1"/>
  <c r="W129" i="1"/>
  <c r="N129" i="1"/>
  <c r="W128" i="1"/>
  <c r="F471" i="1" s="1"/>
  <c r="N128" i="1"/>
  <c r="V125" i="1"/>
  <c r="V124" i="1"/>
  <c r="W123" i="1"/>
  <c r="X123" i="1" s="1"/>
  <c r="X122" i="1"/>
  <c r="W122" i="1"/>
  <c r="N122" i="1"/>
  <c r="X121" i="1"/>
  <c r="X124" i="1" s="1"/>
  <c r="W121" i="1"/>
  <c r="W124" i="1" s="1"/>
  <c r="X120" i="1"/>
  <c r="W120" i="1"/>
  <c r="N120" i="1"/>
  <c r="X119" i="1"/>
  <c r="W119" i="1"/>
  <c r="W125" i="1" s="1"/>
  <c r="N119" i="1"/>
  <c r="V117" i="1"/>
  <c r="V116" i="1"/>
  <c r="X115" i="1"/>
  <c r="W115" i="1"/>
  <c r="W114" i="1"/>
  <c r="W117" i="1" s="1"/>
  <c r="N114" i="1"/>
  <c r="X113" i="1"/>
  <c r="W113" i="1"/>
  <c r="X112" i="1"/>
  <c r="W112" i="1"/>
  <c r="X111" i="1"/>
  <c r="W111" i="1"/>
  <c r="X110" i="1"/>
  <c r="W110" i="1"/>
  <c r="X109" i="1"/>
  <c r="W109" i="1"/>
  <c r="N109" i="1"/>
  <c r="X108" i="1"/>
  <c r="W108" i="1"/>
  <c r="N108" i="1"/>
  <c r="X107" i="1"/>
  <c r="W107" i="1"/>
  <c r="X106" i="1"/>
  <c r="W106" i="1"/>
  <c r="W116" i="1" s="1"/>
  <c r="V104" i="1"/>
  <c r="V103" i="1"/>
  <c r="X102" i="1"/>
  <c r="W102" i="1"/>
  <c r="W101" i="1"/>
  <c r="X101" i="1" s="1"/>
  <c r="X100" i="1"/>
  <c r="W100" i="1"/>
  <c r="N100" i="1"/>
  <c r="X99" i="1"/>
  <c r="W99" i="1"/>
  <c r="N99" i="1"/>
  <c r="W98" i="1"/>
  <c r="X98" i="1" s="1"/>
  <c r="N98" i="1"/>
  <c r="X97" i="1"/>
  <c r="W97" i="1"/>
  <c r="N97" i="1"/>
  <c r="X96" i="1"/>
  <c r="W96" i="1"/>
  <c r="N96" i="1"/>
  <c r="X95" i="1"/>
  <c r="W95" i="1"/>
  <c r="N95" i="1"/>
  <c r="W94" i="1"/>
  <c r="W104" i="1" s="1"/>
  <c r="N94" i="1"/>
  <c r="X93" i="1"/>
  <c r="W93" i="1"/>
  <c r="W103" i="1" s="1"/>
  <c r="N93" i="1"/>
  <c r="V91" i="1"/>
  <c r="W90" i="1"/>
  <c r="V90" i="1"/>
  <c r="X89" i="1"/>
  <c r="W89" i="1"/>
  <c r="N89" i="1"/>
  <c r="X88" i="1"/>
  <c r="W88" i="1"/>
  <c r="N88" i="1"/>
  <c r="X87" i="1"/>
  <c r="W87" i="1"/>
  <c r="X86" i="1"/>
  <c r="W86" i="1"/>
  <c r="X85" i="1"/>
  <c r="W85" i="1"/>
  <c r="W91" i="1" s="1"/>
  <c r="X84" i="1"/>
  <c r="W84" i="1"/>
  <c r="N84" i="1"/>
  <c r="X83" i="1"/>
  <c r="X90" i="1" s="1"/>
  <c r="W83" i="1"/>
  <c r="V81" i="1"/>
  <c r="V80" i="1"/>
  <c r="X79" i="1"/>
  <c r="W79" i="1"/>
  <c r="N79" i="1"/>
  <c r="W78" i="1"/>
  <c r="X78" i="1" s="1"/>
  <c r="N78" i="1"/>
  <c r="X77" i="1"/>
  <c r="W77" i="1"/>
  <c r="N77" i="1"/>
  <c r="X76" i="1"/>
  <c r="W76" i="1"/>
  <c r="N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X70" i="1"/>
  <c r="W70" i="1"/>
  <c r="N70" i="1"/>
  <c r="X69" i="1"/>
  <c r="W69" i="1"/>
  <c r="N69" i="1"/>
  <c r="W68" i="1"/>
  <c r="X68" i="1" s="1"/>
  <c r="N68" i="1"/>
  <c r="X67" i="1"/>
  <c r="W67" i="1"/>
  <c r="N67" i="1"/>
  <c r="X66" i="1"/>
  <c r="W66" i="1"/>
  <c r="N66" i="1"/>
  <c r="X65" i="1"/>
  <c r="W65" i="1"/>
  <c r="N65" i="1"/>
  <c r="W64" i="1"/>
  <c r="X64" i="1" s="1"/>
  <c r="N64" i="1"/>
  <c r="X63" i="1"/>
  <c r="W63" i="1"/>
  <c r="V60" i="1"/>
  <c r="V59" i="1"/>
  <c r="X58" i="1"/>
  <c r="W58" i="1"/>
  <c r="W57" i="1"/>
  <c r="W60" i="1" s="1"/>
  <c r="N57" i="1"/>
  <c r="X56" i="1"/>
  <c r="W56" i="1"/>
  <c r="N56" i="1"/>
  <c r="X55" i="1"/>
  <c r="W55" i="1"/>
  <c r="D471" i="1" s="1"/>
  <c r="V52" i="1"/>
  <c r="V51" i="1"/>
  <c r="X50" i="1"/>
  <c r="W50" i="1"/>
  <c r="N50" i="1"/>
  <c r="W49" i="1"/>
  <c r="C47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X28" i="1"/>
  <c r="W28" i="1"/>
  <c r="N28" i="1"/>
  <c r="W27" i="1"/>
  <c r="W32" i="1" s="1"/>
  <c r="N27" i="1"/>
  <c r="X26" i="1"/>
  <c r="W26" i="1"/>
  <c r="N26" i="1"/>
  <c r="W24" i="1"/>
  <c r="V24" i="1"/>
  <c r="V461" i="1" s="1"/>
  <c r="W23" i="1"/>
  <c r="V23" i="1"/>
  <c r="X22" i="1"/>
  <c r="X23" i="1" s="1"/>
  <c r="W22" i="1"/>
  <c r="N22" i="1"/>
  <c r="H10" i="1"/>
  <c r="J9" i="1"/>
  <c r="H9" i="1"/>
  <c r="A9" i="1"/>
  <c r="F10" i="1" s="1"/>
  <c r="D7" i="1"/>
  <c r="O6" i="1"/>
  <c r="N2" i="1"/>
  <c r="X80" i="1" l="1"/>
  <c r="A10" i="1"/>
  <c r="B471" i="1"/>
  <c r="W462" i="1"/>
  <c r="X27" i="1"/>
  <c r="X32" i="1" s="1"/>
  <c r="X35" i="1"/>
  <c r="X36" i="1" s="1"/>
  <c r="X39" i="1"/>
  <c r="X40" i="1" s="1"/>
  <c r="X43" i="1"/>
  <c r="X44" i="1" s="1"/>
  <c r="X49" i="1"/>
  <c r="X51" i="1" s="1"/>
  <c r="W52" i="1"/>
  <c r="X57" i="1"/>
  <c r="X59" i="1" s="1"/>
  <c r="W59" i="1"/>
  <c r="E471" i="1"/>
  <c r="W81" i="1"/>
  <c r="X94" i="1"/>
  <c r="X103" i="1" s="1"/>
  <c r="X114" i="1"/>
  <c r="X116" i="1" s="1"/>
  <c r="X128" i="1"/>
  <c r="X131" i="1" s="1"/>
  <c r="W131" i="1"/>
  <c r="X148" i="1"/>
  <c r="X151" i="1" s="1"/>
  <c r="W158" i="1"/>
  <c r="X155" i="1"/>
  <c r="X157" i="1" s="1"/>
  <c r="I471" i="1"/>
  <c r="W189" i="1"/>
  <c r="W190" i="1"/>
  <c r="W195" i="1"/>
  <c r="X221" i="1"/>
  <c r="X237" i="1"/>
  <c r="X240" i="1" s="1"/>
  <c r="W246" i="1"/>
  <c r="W252" i="1"/>
  <c r="X272" i="1"/>
  <c r="X273" i="1" s="1"/>
  <c r="W284" i="1"/>
  <c r="X282" i="1"/>
  <c r="X283" i="1" s="1"/>
  <c r="W301" i="1"/>
  <c r="N471" i="1"/>
  <c r="X292" i="1"/>
  <c r="X300" i="1" s="1"/>
  <c r="W313" i="1"/>
  <c r="W314" i="1"/>
  <c r="W326" i="1"/>
  <c r="W327" i="1"/>
  <c r="X324" i="1"/>
  <c r="X326" i="1" s="1"/>
  <c r="P471" i="1"/>
  <c r="W344" i="1"/>
  <c r="W345" i="1"/>
  <c r="X342" i="1"/>
  <c r="X344" i="1" s="1"/>
  <c r="W360" i="1"/>
  <c r="W371" i="1"/>
  <c r="W372" i="1"/>
  <c r="X409" i="1"/>
  <c r="S471" i="1"/>
  <c r="W435" i="1"/>
  <c r="F9" i="1"/>
  <c r="W33" i="1"/>
  <c r="W461" i="1" s="1"/>
  <c r="W37" i="1"/>
  <c r="W41" i="1"/>
  <c r="W45" i="1"/>
  <c r="W51" i="1"/>
  <c r="W465" i="1" s="1"/>
  <c r="W80" i="1"/>
  <c r="G471" i="1"/>
  <c r="W140" i="1"/>
  <c r="W139" i="1"/>
  <c r="X166" i="1"/>
  <c r="X169" i="1" s="1"/>
  <c r="W170" i="1"/>
  <c r="X224" i="1"/>
  <c r="W225" i="1"/>
  <c r="W241" i="1"/>
  <c r="W280" i="1"/>
  <c r="X360" i="1"/>
  <c r="W361" i="1"/>
  <c r="X381" i="1"/>
  <c r="X391" i="1"/>
  <c r="W423" i="1"/>
  <c r="W429" i="1"/>
  <c r="W428" i="1"/>
  <c r="X433" i="1"/>
  <c r="X435" i="1" s="1"/>
  <c r="W445" i="1"/>
  <c r="W460" i="1"/>
  <c r="X458" i="1"/>
  <c r="X459" i="1" s="1"/>
  <c r="V465" i="1"/>
  <c r="W152" i="1"/>
  <c r="W169" i="1"/>
  <c r="J471" i="1"/>
  <c r="W247" i="1"/>
  <c r="L471" i="1"/>
  <c r="W264" i="1"/>
  <c r="W288" i="1"/>
  <c r="X286" i="1"/>
  <c r="X287" i="1" s="1"/>
  <c r="W305" i="1"/>
  <c r="W306" i="1"/>
  <c r="X303" i="1"/>
  <c r="X305" i="1" s="1"/>
  <c r="W309" i="1"/>
  <c r="W310" i="1"/>
  <c r="O471" i="1"/>
  <c r="W322" i="1"/>
  <c r="W338" i="1"/>
  <c r="X336" i="1"/>
  <c r="X337" i="1" s="1"/>
  <c r="W392" i="1"/>
  <c r="X423" i="1"/>
  <c r="W463" i="1"/>
  <c r="W132" i="1"/>
  <c r="W213" i="1"/>
  <c r="W218" i="1"/>
  <c r="X216" i="1"/>
  <c r="X217" i="1" s="1"/>
  <c r="W263" i="1"/>
  <c r="W268" i="1"/>
  <c r="W269" i="1"/>
  <c r="X266" i="1"/>
  <c r="X268" i="1" s="1"/>
  <c r="W273" i="1"/>
  <c r="W274" i="1"/>
  <c r="W440" i="1"/>
  <c r="X438" i="1"/>
  <c r="X440" i="1" s="1"/>
  <c r="T471" i="1"/>
  <c r="W456" i="1"/>
  <c r="X454" i="1"/>
  <c r="X455" i="1" s="1"/>
  <c r="Q471" i="1"/>
  <c r="W235" i="1"/>
  <c r="W253" i="1"/>
  <c r="W368" i="1"/>
  <c r="W391" i="1"/>
  <c r="W409" i="1"/>
  <c r="W446" i="1"/>
  <c r="W214" i="1"/>
  <c r="X227" i="1"/>
  <c r="X234" i="1" s="1"/>
  <c r="X249" i="1"/>
  <c r="X252" i="1" s="1"/>
  <c r="X426" i="1"/>
  <c r="X428" i="1" s="1"/>
  <c r="X443" i="1"/>
  <c r="X445" i="1" s="1"/>
  <c r="X466" i="1" l="1"/>
  <c r="W464" i="1"/>
</calcChain>
</file>

<file path=xl/sharedStrings.xml><?xml version="1.0" encoding="utf-8"?>
<sst xmlns="http://schemas.openxmlformats.org/spreadsheetml/2006/main" count="1929" uniqueCount="653">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</sst>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0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1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4" customWidth="1"/>
    <col min="17" max="17" width="6.140625" style="30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4" customWidth="1"/>
    <col min="23" max="23" width="11" style="304" customWidth="1"/>
    <col min="24" max="24" width="10" style="304" customWidth="1"/>
    <col min="25" max="25" width="11.5703125" style="304" customWidth="1"/>
    <col min="26" max="26" width="10.42578125" style="30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4" customWidth="1"/>
    <col min="31" max="31" width="9.140625" style="304" customWidth="1"/>
    <col min="32" max="16384" width="9.140625" style="304"/>
  </cols>
  <sheetData>
    <row r="1" spans="1:29" s="299" customFormat="1" ht="45" customHeight="1" x14ac:dyDescent="0.2">
      <c r="A1" s="41"/>
      <c r="B1" s="41"/>
      <c r="C1" s="41"/>
      <c r="D1" s="408" t="s">
        <v>0</v>
      </c>
      <c r="E1" s="409"/>
      <c r="F1" s="409"/>
      <c r="G1" s="12" t="s">
        <v>1</v>
      </c>
      <c r="H1" s="408" t="s">
        <v>2</v>
      </c>
      <c r="I1" s="409"/>
      <c r="J1" s="409"/>
      <c r="K1" s="409"/>
      <c r="L1" s="409"/>
      <c r="M1" s="409"/>
      <c r="N1" s="409"/>
      <c r="O1" s="409"/>
      <c r="P1" s="637" t="s">
        <v>3</v>
      </c>
      <c r="Q1" s="409"/>
      <c r="R1" s="40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5"/>
      <c r="P2" s="315"/>
      <c r="Q2" s="315"/>
      <c r="R2" s="315"/>
      <c r="S2" s="315"/>
      <c r="T2" s="315"/>
      <c r="U2" s="315"/>
      <c r="V2" s="16"/>
      <c r="W2" s="16"/>
      <c r="X2" s="16"/>
      <c r="Y2" s="16"/>
      <c r="Z2" s="51"/>
      <c r="AA2" s="51"/>
      <c r="AB2" s="51"/>
    </row>
    <row r="3" spans="1:29" s="29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5"/>
      <c r="O3" s="315"/>
      <c r="P3" s="315"/>
      <c r="Q3" s="315"/>
      <c r="R3" s="315"/>
      <c r="S3" s="315"/>
      <c r="T3" s="315"/>
      <c r="U3" s="315"/>
      <c r="V3" s="16"/>
      <c r="W3" s="16"/>
      <c r="X3" s="16"/>
      <c r="Y3" s="16"/>
      <c r="Z3" s="51"/>
      <c r="AA3" s="51"/>
      <c r="AB3" s="51"/>
    </row>
    <row r="4" spans="1:29" s="29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9" customFormat="1" ht="23.45" customHeight="1" x14ac:dyDescent="0.2">
      <c r="A5" s="440" t="s">
        <v>8</v>
      </c>
      <c r="B5" s="342"/>
      <c r="C5" s="343"/>
      <c r="D5" s="336"/>
      <c r="E5" s="338"/>
      <c r="F5" s="594" t="s">
        <v>9</v>
      </c>
      <c r="G5" s="343"/>
      <c r="H5" s="336" t="s">
        <v>652</v>
      </c>
      <c r="I5" s="337"/>
      <c r="J5" s="337"/>
      <c r="K5" s="337"/>
      <c r="L5" s="338"/>
      <c r="N5" s="24" t="s">
        <v>10</v>
      </c>
      <c r="O5" s="532">
        <v>45241</v>
      </c>
      <c r="P5" s="394"/>
      <c r="R5" s="619" t="s">
        <v>11</v>
      </c>
      <c r="S5" s="362"/>
      <c r="T5" s="475" t="s">
        <v>12</v>
      </c>
      <c r="U5" s="394"/>
      <c r="Z5" s="51"/>
      <c r="AA5" s="51"/>
      <c r="AB5" s="51"/>
    </row>
    <row r="6" spans="1:29" s="299" customFormat="1" ht="24" customHeight="1" x14ac:dyDescent="0.2">
      <c r="A6" s="440" t="s">
        <v>13</v>
      </c>
      <c r="B6" s="342"/>
      <c r="C6" s="343"/>
      <c r="D6" s="560" t="s">
        <v>14</v>
      </c>
      <c r="E6" s="561"/>
      <c r="F6" s="561"/>
      <c r="G6" s="561"/>
      <c r="H6" s="561"/>
      <c r="I6" s="561"/>
      <c r="J6" s="561"/>
      <c r="K6" s="561"/>
      <c r="L6" s="394"/>
      <c r="N6" s="24" t="s">
        <v>15</v>
      </c>
      <c r="O6" s="424" t="str">
        <f>IF(O5=0," ",CHOOSE(WEEKDAY(O5,2),"Понедельник","Вторник","Среда","Четверг","Пятница","Суббота","Воскресенье"))</f>
        <v>Суббота</v>
      </c>
      <c r="P6" s="312"/>
      <c r="R6" s="361" t="s">
        <v>16</v>
      </c>
      <c r="S6" s="362"/>
      <c r="T6" s="480" t="s">
        <v>17</v>
      </c>
      <c r="U6" s="351"/>
      <c r="Z6" s="51"/>
      <c r="AA6" s="51"/>
      <c r="AB6" s="51"/>
    </row>
    <row r="7" spans="1:29" s="299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5"/>
      <c r="N7" s="24"/>
      <c r="O7" s="42"/>
      <c r="P7" s="42"/>
      <c r="R7" s="315"/>
      <c r="S7" s="362"/>
      <c r="T7" s="481"/>
      <c r="U7" s="482"/>
      <c r="Z7" s="51"/>
      <c r="AA7" s="51"/>
      <c r="AB7" s="51"/>
    </row>
    <row r="8" spans="1:29" s="299" customFormat="1" ht="25.5" customHeight="1" x14ac:dyDescent="0.2">
      <c r="A8" s="630" t="s">
        <v>18</v>
      </c>
      <c r="B8" s="317"/>
      <c r="C8" s="318"/>
      <c r="D8" s="401"/>
      <c r="E8" s="402"/>
      <c r="F8" s="402"/>
      <c r="G8" s="402"/>
      <c r="H8" s="402"/>
      <c r="I8" s="402"/>
      <c r="J8" s="402"/>
      <c r="K8" s="402"/>
      <c r="L8" s="403"/>
      <c r="N8" s="24" t="s">
        <v>19</v>
      </c>
      <c r="O8" s="393">
        <v>0.54166666666666663</v>
      </c>
      <c r="P8" s="394"/>
      <c r="R8" s="315"/>
      <c r="S8" s="362"/>
      <c r="T8" s="481"/>
      <c r="U8" s="482"/>
      <c r="Z8" s="51"/>
      <c r="AA8" s="51"/>
      <c r="AB8" s="51"/>
    </row>
    <row r="9" spans="1:29" s="299" customFormat="1" ht="39.950000000000003" customHeight="1" x14ac:dyDescent="0.2">
      <c r="A9" s="4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56"/>
      <c r="E9" s="324"/>
      <c r="F9" s="4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32"/>
      <c r="P9" s="394"/>
      <c r="R9" s="315"/>
      <c r="S9" s="362"/>
      <c r="T9" s="483"/>
      <c r="U9" s="484"/>
      <c r="V9" s="43"/>
      <c r="W9" s="43"/>
      <c r="X9" s="43"/>
      <c r="Y9" s="43"/>
      <c r="Z9" s="51"/>
      <c r="AA9" s="51"/>
      <c r="AB9" s="51"/>
    </row>
    <row r="10" spans="1:29" s="299" customFormat="1" ht="26.45" customHeight="1" x14ac:dyDescent="0.2">
      <c r="A10" s="4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56"/>
      <c r="E10" s="324"/>
      <c r="F10" s="4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545" t="str">
        <f>IFERROR(VLOOKUP($D$10,Proxy,2,FALSE),"")</f>
        <v/>
      </c>
      <c r="I10" s="315"/>
      <c r="J10" s="315"/>
      <c r="K10" s="315"/>
      <c r="L10" s="315"/>
      <c r="N10" s="26" t="s">
        <v>21</v>
      </c>
      <c r="O10" s="393"/>
      <c r="P10" s="394"/>
      <c r="S10" s="24" t="s">
        <v>22</v>
      </c>
      <c r="T10" s="350" t="s">
        <v>23</v>
      </c>
      <c r="U10" s="351"/>
      <c r="V10" s="44"/>
      <c r="W10" s="44"/>
      <c r="X10" s="44"/>
      <c r="Y10" s="44"/>
      <c r="Z10" s="51"/>
      <c r="AA10" s="51"/>
      <c r="AB10" s="51"/>
    </row>
    <row r="11" spans="1:29" s="29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3"/>
      <c r="P11" s="394"/>
      <c r="S11" s="24" t="s">
        <v>26</v>
      </c>
      <c r="T11" s="563" t="s">
        <v>27</v>
      </c>
      <c r="U11" s="564"/>
      <c r="V11" s="45"/>
      <c r="W11" s="45"/>
      <c r="X11" s="45"/>
      <c r="Y11" s="45"/>
      <c r="Z11" s="51"/>
      <c r="AA11" s="51"/>
      <c r="AB11" s="51"/>
    </row>
    <row r="12" spans="1:29" s="299" customFormat="1" ht="18.600000000000001" customHeight="1" x14ac:dyDescent="0.2">
      <c r="A12" s="592" t="s">
        <v>28</v>
      </c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3"/>
      <c r="N12" s="24" t="s">
        <v>29</v>
      </c>
      <c r="O12" s="556"/>
      <c r="P12" s="505"/>
      <c r="Q12" s="23"/>
      <c r="S12" s="24"/>
      <c r="T12" s="409"/>
      <c r="U12" s="315"/>
      <c r="Z12" s="51"/>
      <c r="AA12" s="51"/>
      <c r="AB12" s="51"/>
    </row>
    <row r="13" spans="1:29" s="299" customFormat="1" ht="23.25" customHeight="1" x14ac:dyDescent="0.2">
      <c r="A13" s="592" t="s">
        <v>30</v>
      </c>
      <c r="B13" s="342"/>
      <c r="C13" s="342"/>
      <c r="D13" s="342"/>
      <c r="E13" s="342"/>
      <c r="F13" s="342"/>
      <c r="G13" s="342"/>
      <c r="H13" s="342"/>
      <c r="I13" s="342"/>
      <c r="J13" s="342"/>
      <c r="K13" s="342"/>
      <c r="L13" s="343"/>
      <c r="M13" s="26"/>
      <c r="N13" s="26" t="s">
        <v>31</v>
      </c>
      <c r="O13" s="563"/>
      <c r="P13" s="564"/>
      <c r="Q13" s="23"/>
      <c r="V13" s="49"/>
      <c r="W13" s="49"/>
      <c r="X13" s="49"/>
      <c r="Y13" s="49"/>
      <c r="Z13" s="51"/>
      <c r="AA13" s="51"/>
      <c r="AB13" s="51"/>
    </row>
    <row r="14" spans="1:29" s="299" customFormat="1" ht="18.600000000000001" customHeight="1" x14ac:dyDescent="0.2">
      <c r="A14" s="592" t="s">
        <v>32</v>
      </c>
      <c r="B14" s="342"/>
      <c r="C14" s="342"/>
      <c r="D14" s="342"/>
      <c r="E14" s="342"/>
      <c r="F14" s="342"/>
      <c r="G14" s="342"/>
      <c r="H14" s="342"/>
      <c r="I14" s="342"/>
      <c r="J14" s="342"/>
      <c r="K14" s="342"/>
      <c r="L14" s="343"/>
      <c r="V14" s="50"/>
      <c r="W14" s="50"/>
      <c r="X14" s="50"/>
      <c r="Y14" s="50"/>
      <c r="Z14" s="51"/>
      <c r="AA14" s="51"/>
      <c r="AB14" s="51"/>
    </row>
    <row r="15" spans="1:29" s="299" customFormat="1" ht="22.5" customHeight="1" x14ac:dyDescent="0.2">
      <c r="A15" s="616" t="s">
        <v>33</v>
      </c>
      <c r="B15" s="342"/>
      <c r="C15" s="342"/>
      <c r="D15" s="342"/>
      <c r="E15" s="342"/>
      <c r="F15" s="342"/>
      <c r="G15" s="342"/>
      <c r="H15" s="342"/>
      <c r="I15" s="342"/>
      <c r="J15" s="342"/>
      <c r="K15" s="342"/>
      <c r="L15" s="343"/>
      <c r="N15" s="464" t="s">
        <v>34</v>
      </c>
      <c r="O15" s="409"/>
      <c r="P15" s="409"/>
      <c r="Q15" s="409"/>
      <c r="R15" s="40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5"/>
      <c r="O16" s="465"/>
      <c r="P16" s="465"/>
      <c r="Q16" s="465"/>
      <c r="R16" s="46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4" t="s">
        <v>35</v>
      </c>
      <c r="B17" s="344" t="s">
        <v>36</v>
      </c>
      <c r="C17" s="452" t="s">
        <v>37</v>
      </c>
      <c r="D17" s="344" t="s">
        <v>38</v>
      </c>
      <c r="E17" s="418"/>
      <c r="F17" s="344" t="s">
        <v>39</v>
      </c>
      <c r="G17" s="344" t="s">
        <v>40</v>
      </c>
      <c r="H17" s="344" t="s">
        <v>41</v>
      </c>
      <c r="I17" s="344" t="s">
        <v>42</v>
      </c>
      <c r="J17" s="344" t="s">
        <v>43</v>
      </c>
      <c r="K17" s="344" t="s">
        <v>44</v>
      </c>
      <c r="L17" s="344" t="s">
        <v>45</v>
      </c>
      <c r="M17" s="344" t="s">
        <v>46</v>
      </c>
      <c r="N17" s="344" t="s">
        <v>47</v>
      </c>
      <c r="O17" s="417"/>
      <c r="P17" s="417"/>
      <c r="Q17" s="417"/>
      <c r="R17" s="418"/>
      <c r="S17" s="629" t="s">
        <v>48</v>
      </c>
      <c r="T17" s="343"/>
      <c r="U17" s="344" t="s">
        <v>49</v>
      </c>
      <c r="V17" s="344" t="s">
        <v>50</v>
      </c>
      <c r="W17" s="356" t="s">
        <v>51</v>
      </c>
      <c r="X17" s="344" t="s">
        <v>52</v>
      </c>
      <c r="Y17" s="372" t="s">
        <v>53</v>
      </c>
      <c r="Z17" s="372" t="s">
        <v>54</v>
      </c>
      <c r="AA17" s="372" t="s">
        <v>55</v>
      </c>
      <c r="AB17" s="373"/>
      <c r="AC17" s="374"/>
      <c r="AD17" s="442"/>
      <c r="BA17" s="366" t="s">
        <v>56</v>
      </c>
    </row>
    <row r="18" spans="1:53" ht="14.25" customHeight="1" x14ac:dyDescent="0.2">
      <c r="A18" s="345"/>
      <c r="B18" s="345"/>
      <c r="C18" s="345"/>
      <c r="D18" s="419"/>
      <c r="E18" s="421"/>
      <c r="F18" s="345"/>
      <c r="G18" s="345"/>
      <c r="H18" s="345"/>
      <c r="I18" s="345"/>
      <c r="J18" s="345"/>
      <c r="K18" s="345"/>
      <c r="L18" s="345"/>
      <c r="M18" s="345"/>
      <c r="N18" s="419"/>
      <c r="O18" s="420"/>
      <c r="P18" s="420"/>
      <c r="Q18" s="420"/>
      <c r="R18" s="421"/>
      <c r="S18" s="300" t="s">
        <v>57</v>
      </c>
      <c r="T18" s="300" t="s">
        <v>58</v>
      </c>
      <c r="U18" s="345"/>
      <c r="V18" s="345"/>
      <c r="W18" s="357"/>
      <c r="X18" s="345"/>
      <c r="Y18" s="536"/>
      <c r="Z18" s="536"/>
      <c r="AA18" s="375"/>
      <c r="AB18" s="376"/>
      <c r="AC18" s="377"/>
      <c r="AD18" s="443"/>
      <c r="BA18" s="315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14" t="s">
        <v>59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01"/>
      <c r="Z20" s="301"/>
    </row>
    <row r="21" spans="1:53" ht="14.25" customHeight="1" x14ac:dyDescent="0.25">
      <c r="A21" s="325" t="s">
        <v>60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2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1"/>
      <c r="P22" s="311"/>
      <c r="Q22" s="311"/>
      <c r="R22" s="312"/>
      <c r="S22" s="34"/>
      <c r="T22" s="34"/>
      <c r="U22" s="35" t="s">
        <v>65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20"/>
      <c r="N23" s="316" t="s">
        <v>66</v>
      </c>
      <c r="O23" s="317"/>
      <c r="P23" s="317"/>
      <c r="Q23" s="317"/>
      <c r="R23" s="317"/>
      <c r="S23" s="317"/>
      <c r="T23" s="318"/>
      <c r="U23" s="37" t="s">
        <v>67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20"/>
      <c r="N24" s="316" t="s">
        <v>66</v>
      </c>
      <c r="O24" s="317"/>
      <c r="P24" s="317"/>
      <c r="Q24" s="317"/>
      <c r="R24" s="317"/>
      <c r="S24" s="317"/>
      <c r="T24" s="318"/>
      <c r="U24" s="37" t="s">
        <v>65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customHeight="1" x14ac:dyDescent="0.25">
      <c r="A25" s="325" t="s">
        <v>68</v>
      </c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2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1"/>
      <c r="P26" s="311"/>
      <c r="Q26" s="311"/>
      <c r="R26" s="312"/>
      <c r="S26" s="34"/>
      <c r="T26" s="34"/>
      <c r="U26" s="35" t="s">
        <v>65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2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1"/>
      <c r="P27" s="311"/>
      <c r="Q27" s="311"/>
      <c r="R27" s="312"/>
      <c r="S27" s="34"/>
      <c r="T27" s="34"/>
      <c r="U27" s="35" t="s">
        <v>65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2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1"/>
      <c r="P28" s="311"/>
      <c r="Q28" s="311"/>
      <c r="R28" s="312"/>
      <c r="S28" s="34"/>
      <c r="T28" s="34"/>
      <c r="U28" s="35" t="s">
        <v>65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2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1"/>
      <c r="P29" s="311"/>
      <c r="Q29" s="311"/>
      <c r="R29" s="312"/>
      <c r="S29" s="34"/>
      <c r="T29" s="34"/>
      <c r="U29" s="35" t="s">
        <v>65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2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1"/>
      <c r="P30" s="311"/>
      <c r="Q30" s="311"/>
      <c r="R30" s="312"/>
      <c r="S30" s="34"/>
      <c r="T30" s="34"/>
      <c r="U30" s="35" t="s">
        <v>65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2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1"/>
      <c r="P31" s="311"/>
      <c r="Q31" s="311"/>
      <c r="R31" s="312"/>
      <c r="S31" s="34"/>
      <c r="T31" s="34"/>
      <c r="U31" s="35" t="s">
        <v>65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20"/>
      <c r="N32" s="316" t="s">
        <v>66</v>
      </c>
      <c r="O32" s="317"/>
      <c r="P32" s="317"/>
      <c r="Q32" s="317"/>
      <c r="R32" s="317"/>
      <c r="S32" s="317"/>
      <c r="T32" s="318"/>
      <c r="U32" s="37" t="s">
        <v>67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20"/>
      <c r="N33" s="316" t="s">
        <v>66</v>
      </c>
      <c r="O33" s="317"/>
      <c r="P33" s="317"/>
      <c r="Q33" s="317"/>
      <c r="R33" s="317"/>
      <c r="S33" s="317"/>
      <c r="T33" s="318"/>
      <c r="U33" s="37" t="s">
        <v>65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customHeight="1" x14ac:dyDescent="0.25">
      <c r="A34" s="325" t="s">
        <v>81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2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1"/>
      <c r="P35" s="311"/>
      <c r="Q35" s="311"/>
      <c r="R35" s="312"/>
      <c r="S35" s="34"/>
      <c r="T35" s="34"/>
      <c r="U35" s="35" t="s">
        <v>65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5"/>
      <c r="C36" s="315"/>
      <c r="D36" s="315"/>
      <c r="E36" s="315"/>
      <c r="F36" s="315"/>
      <c r="G36" s="315"/>
      <c r="H36" s="315"/>
      <c r="I36" s="315"/>
      <c r="J36" s="315"/>
      <c r="K36" s="315"/>
      <c r="L36" s="315"/>
      <c r="M36" s="320"/>
      <c r="N36" s="316" t="s">
        <v>66</v>
      </c>
      <c r="O36" s="317"/>
      <c r="P36" s="317"/>
      <c r="Q36" s="317"/>
      <c r="R36" s="317"/>
      <c r="S36" s="317"/>
      <c r="T36" s="318"/>
      <c r="U36" s="37" t="s">
        <v>67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x14ac:dyDescent="0.2">
      <c r="A37" s="315"/>
      <c r="B37" s="315"/>
      <c r="C37" s="315"/>
      <c r="D37" s="315"/>
      <c r="E37" s="315"/>
      <c r="F37" s="315"/>
      <c r="G37" s="315"/>
      <c r="H37" s="315"/>
      <c r="I37" s="315"/>
      <c r="J37" s="315"/>
      <c r="K37" s="315"/>
      <c r="L37" s="315"/>
      <c r="M37" s="320"/>
      <c r="N37" s="316" t="s">
        <v>66</v>
      </c>
      <c r="O37" s="317"/>
      <c r="P37" s="317"/>
      <c r="Q37" s="317"/>
      <c r="R37" s="317"/>
      <c r="S37" s="317"/>
      <c r="T37" s="318"/>
      <c r="U37" s="37" t="s">
        <v>65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customHeight="1" x14ac:dyDescent="0.25">
      <c r="A38" s="325" t="s">
        <v>86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2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1"/>
      <c r="P39" s="311"/>
      <c r="Q39" s="311"/>
      <c r="R39" s="312"/>
      <c r="S39" s="34"/>
      <c r="T39" s="34"/>
      <c r="U39" s="35" t="s">
        <v>65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20"/>
      <c r="N40" s="316" t="s">
        <v>66</v>
      </c>
      <c r="O40" s="317"/>
      <c r="P40" s="317"/>
      <c r="Q40" s="317"/>
      <c r="R40" s="317"/>
      <c r="S40" s="317"/>
      <c r="T40" s="318"/>
      <c r="U40" s="37" t="s">
        <v>67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x14ac:dyDescent="0.2">
      <c r="A41" s="315"/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20"/>
      <c r="N41" s="316" t="s">
        <v>66</v>
      </c>
      <c r="O41" s="317"/>
      <c r="P41" s="317"/>
      <c r="Q41" s="317"/>
      <c r="R41" s="317"/>
      <c r="S41" s="317"/>
      <c r="T41" s="318"/>
      <c r="U41" s="37" t="s">
        <v>65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customHeight="1" x14ac:dyDescent="0.25">
      <c r="A42" s="325" t="s">
        <v>90</v>
      </c>
      <c r="B42" s="315"/>
      <c r="C42" s="315"/>
      <c r="D42" s="315"/>
      <c r="E42" s="315"/>
      <c r="F42" s="315"/>
      <c r="G42" s="315"/>
      <c r="H42" s="315"/>
      <c r="I42" s="315"/>
      <c r="J42" s="315"/>
      <c r="K42" s="315"/>
      <c r="L42" s="315"/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2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1"/>
      <c r="P43" s="311"/>
      <c r="Q43" s="311"/>
      <c r="R43" s="312"/>
      <c r="S43" s="34"/>
      <c r="T43" s="34"/>
      <c r="U43" s="35" t="s">
        <v>65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20"/>
      <c r="N44" s="316" t="s">
        <v>66</v>
      </c>
      <c r="O44" s="317"/>
      <c r="P44" s="317"/>
      <c r="Q44" s="317"/>
      <c r="R44" s="317"/>
      <c r="S44" s="317"/>
      <c r="T44" s="318"/>
      <c r="U44" s="37" t="s">
        <v>67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x14ac:dyDescent="0.2">
      <c r="A45" s="315"/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20"/>
      <c r="N45" s="316" t="s">
        <v>66</v>
      </c>
      <c r="O45" s="317"/>
      <c r="P45" s="317"/>
      <c r="Q45" s="317"/>
      <c r="R45" s="317"/>
      <c r="S45" s="317"/>
      <c r="T45" s="318"/>
      <c r="U45" s="37" t="s">
        <v>65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14" t="s">
        <v>94</v>
      </c>
      <c r="B47" s="315"/>
      <c r="C47" s="315"/>
      <c r="D47" s="315"/>
      <c r="E47" s="315"/>
      <c r="F47" s="315"/>
      <c r="G47" s="315"/>
      <c r="H47" s="315"/>
      <c r="I47" s="315"/>
      <c r="J47" s="315"/>
      <c r="K47" s="315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01"/>
      <c r="Z47" s="301"/>
    </row>
    <row r="48" spans="1:53" ht="14.25" customHeight="1" x14ac:dyDescent="0.25">
      <c r="A48" s="325" t="s">
        <v>95</v>
      </c>
      <c r="B48" s="315"/>
      <c r="C48" s="315"/>
      <c r="D48" s="315"/>
      <c r="E48" s="315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2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1"/>
      <c r="P49" s="311"/>
      <c r="Q49" s="311"/>
      <c r="R49" s="312"/>
      <c r="S49" s="34"/>
      <c r="T49" s="34"/>
      <c r="U49" s="35" t="s">
        <v>65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2"/>
      <c r="F50" s="305">
        <v>0.45</v>
      </c>
      <c r="G50" s="32">
        <v>6</v>
      </c>
      <c r="H50" s="305">
        <v>2.7</v>
      </c>
      <c r="I50" s="305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1"/>
      <c r="P50" s="311"/>
      <c r="Q50" s="311"/>
      <c r="R50" s="312"/>
      <c r="S50" s="34"/>
      <c r="T50" s="34"/>
      <c r="U50" s="35" t="s">
        <v>65</v>
      </c>
      <c r="V50" s="306">
        <v>0</v>
      </c>
      <c r="W50" s="307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9"/>
      <c r="B51" s="315"/>
      <c r="C51" s="315"/>
      <c r="D51" s="315"/>
      <c r="E51" s="315"/>
      <c r="F51" s="315"/>
      <c r="G51" s="315"/>
      <c r="H51" s="315"/>
      <c r="I51" s="315"/>
      <c r="J51" s="315"/>
      <c r="K51" s="315"/>
      <c r="L51" s="315"/>
      <c r="M51" s="320"/>
      <c r="N51" s="316" t="s">
        <v>66</v>
      </c>
      <c r="O51" s="317"/>
      <c r="P51" s="317"/>
      <c r="Q51" s="317"/>
      <c r="R51" s="317"/>
      <c r="S51" s="317"/>
      <c r="T51" s="318"/>
      <c r="U51" s="37" t="s">
        <v>67</v>
      </c>
      <c r="V51" s="308">
        <f>IFERROR(V49/H49,"0")+IFERROR(V50/H50,"0")</f>
        <v>0</v>
      </c>
      <c r="W51" s="308">
        <f>IFERROR(W49/H49,"0")+IFERROR(W50/H50,"0")</f>
        <v>0</v>
      </c>
      <c r="X51" s="308">
        <f>IFERROR(IF(X49="",0,X49),"0")+IFERROR(IF(X50="",0,X50),"0")</f>
        <v>0</v>
      </c>
      <c r="Y51" s="309"/>
      <c r="Z51" s="309"/>
    </row>
    <row r="52" spans="1:53" x14ac:dyDescent="0.2">
      <c r="A52" s="315"/>
      <c r="B52" s="315"/>
      <c r="C52" s="315"/>
      <c r="D52" s="315"/>
      <c r="E52" s="315"/>
      <c r="F52" s="315"/>
      <c r="G52" s="315"/>
      <c r="H52" s="315"/>
      <c r="I52" s="315"/>
      <c r="J52" s="315"/>
      <c r="K52" s="315"/>
      <c r="L52" s="315"/>
      <c r="M52" s="320"/>
      <c r="N52" s="316" t="s">
        <v>66</v>
      </c>
      <c r="O52" s="317"/>
      <c r="P52" s="317"/>
      <c r="Q52" s="317"/>
      <c r="R52" s="317"/>
      <c r="S52" s="317"/>
      <c r="T52" s="318"/>
      <c r="U52" s="37" t="s">
        <v>65</v>
      </c>
      <c r="V52" s="308">
        <f>IFERROR(SUM(V49:V50),"0")</f>
        <v>0</v>
      </c>
      <c r="W52" s="308">
        <f>IFERROR(SUM(W49:W50),"0")</f>
        <v>0</v>
      </c>
      <c r="X52" s="37"/>
      <c r="Y52" s="309"/>
      <c r="Z52" s="309"/>
    </row>
    <row r="53" spans="1:53" ht="16.5" customHeight="1" x14ac:dyDescent="0.25">
      <c r="A53" s="314" t="s">
        <v>102</v>
      </c>
      <c r="B53" s="315"/>
      <c r="C53" s="315"/>
      <c r="D53" s="315"/>
      <c r="E53" s="315"/>
      <c r="F53" s="315"/>
      <c r="G53" s="315"/>
      <c r="H53" s="315"/>
      <c r="I53" s="315"/>
      <c r="J53" s="315"/>
      <c r="K53" s="315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01"/>
      <c r="Z53" s="301"/>
    </row>
    <row r="54" spans="1:53" ht="14.25" customHeight="1" x14ac:dyDescent="0.25">
      <c r="A54" s="325" t="s">
        <v>103</v>
      </c>
      <c r="B54" s="315"/>
      <c r="C54" s="315"/>
      <c r="D54" s="315"/>
      <c r="E54" s="315"/>
      <c r="F54" s="315"/>
      <c r="G54" s="315"/>
      <c r="H54" s="315"/>
      <c r="I54" s="315"/>
      <c r="J54" s="315"/>
      <c r="K54" s="315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2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5" t="s">
        <v>107</v>
      </c>
      <c r="O55" s="311"/>
      <c r="P55" s="311"/>
      <c r="Q55" s="311"/>
      <c r="R55" s="312"/>
      <c r="S55" s="34"/>
      <c r="T55" s="34"/>
      <c r="U55" s="35" t="s">
        <v>65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2"/>
      <c r="F56" s="305">
        <v>1.35</v>
      </c>
      <c r="G56" s="32">
        <v>8</v>
      </c>
      <c r="H56" s="305">
        <v>10.8</v>
      </c>
      <c r="I56" s="305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1"/>
      <c r="P56" s="311"/>
      <c r="Q56" s="311"/>
      <c r="R56" s="312"/>
      <c r="S56" s="34"/>
      <c r="T56" s="34"/>
      <c r="U56" s="35" t="s">
        <v>65</v>
      </c>
      <c r="V56" s="306">
        <v>0</v>
      </c>
      <c r="W56" s="307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2"/>
      <c r="F57" s="305">
        <v>0.45</v>
      </c>
      <c r="G57" s="32">
        <v>10</v>
      </c>
      <c r="H57" s="305">
        <v>4.5</v>
      </c>
      <c r="I57" s="305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1"/>
      <c r="P57" s="311"/>
      <c r="Q57" s="311"/>
      <c r="R57" s="312"/>
      <c r="S57" s="34"/>
      <c r="T57" s="34"/>
      <c r="U57" s="35" t="s">
        <v>65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2"/>
      <c r="F58" s="305">
        <v>0.4</v>
      </c>
      <c r="G58" s="32">
        <v>10</v>
      </c>
      <c r="H58" s="305">
        <v>4</v>
      </c>
      <c r="I58" s="305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7" t="s">
        <v>113</v>
      </c>
      <c r="O58" s="311"/>
      <c r="P58" s="311"/>
      <c r="Q58" s="311"/>
      <c r="R58" s="312"/>
      <c r="S58" s="34"/>
      <c r="T58" s="34"/>
      <c r="U58" s="35" t="s">
        <v>65</v>
      </c>
      <c r="V58" s="306">
        <v>0</v>
      </c>
      <c r="W58" s="307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9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20"/>
      <c r="N59" s="316" t="s">
        <v>66</v>
      </c>
      <c r="O59" s="317"/>
      <c r="P59" s="317"/>
      <c r="Q59" s="317"/>
      <c r="R59" s="317"/>
      <c r="S59" s="317"/>
      <c r="T59" s="318"/>
      <c r="U59" s="37" t="s">
        <v>67</v>
      </c>
      <c r="V59" s="308">
        <f>IFERROR(V55/H55,"0")+IFERROR(V56/H56,"0")+IFERROR(V57/H57,"0")+IFERROR(V58/H58,"0")</f>
        <v>0</v>
      </c>
      <c r="W59" s="308">
        <f>IFERROR(W55/H55,"0")+IFERROR(W56/H56,"0")+IFERROR(W57/H57,"0")+IFERROR(W58/H58,"0")</f>
        <v>0</v>
      </c>
      <c r="X59" s="308">
        <f>IFERROR(IF(X55="",0,X55),"0")+IFERROR(IF(X56="",0,X56),"0")+IFERROR(IF(X57="",0,X57),"0")+IFERROR(IF(X58="",0,X58),"0")</f>
        <v>0</v>
      </c>
      <c r="Y59" s="309"/>
      <c r="Z59" s="309"/>
    </row>
    <row r="60" spans="1:53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0"/>
      <c r="N60" s="316" t="s">
        <v>66</v>
      </c>
      <c r="O60" s="317"/>
      <c r="P60" s="317"/>
      <c r="Q60" s="317"/>
      <c r="R60" s="317"/>
      <c r="S60" s="317"/>
      <c r="T60" s="318"/>
      <c r="U60" s="37" t="s">
        <v>65</v>
      </c>
      <c r="V60" s="308">
        <f>IFERROR(SUM(V55:V58),"0")</f>
        <v>0</v>
      </c>
      <c r="W60" s="308">
        <f>IFERROR(SUM(W55:W58),"0")</f>
        <v>0</v>
      </c>
      <c r="X60" s="37"/>
      <c r="Y60" s="309"/>
      <c r="Z60" s="309"/>
    </row>
    <row r="61" spans="1:53" ht="16.5" customHeight="1" x14ac:dyDescent="0.25">
      <c r="A61" s="314" t="s">
        <v>93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01"/>
      <c r="Z61" s="301"/>
    </row>
    <row r="62" spans="1:53" ht="14.25" customHeight="1" x14ac:dyDescent="0.25">
      <c r="A62" s="325" t="s">
        <v>103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2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3" t="s">
        <v>116</v>
      </c>
      <c r="O63" s="311"/>
      <c r="P63" s="311"/>
      <c r="Q63" s="311"/>
      <c r="R63" s="312"/>
      <c r="S63" s="34"/>
      <c r="T63" s="34"/>
      <c r="U63" s="35" t="s">
        <v>65</v>
      </c>
      <c r="V63" s="306">
        <v>0</v>
      </c>
      <c r="W63" s="307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3">
        <v>4607091385670</v>
      </c>
      <c r="E64" s="312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1"/>
      <c r="P64" s="311"/>
      <c r="Q64" s="311"/>
      <c r="R64" s="312"/>
      <c r="S64" s="34"/>
      <c r="T64" s="34"/>
      <c r="U64" s="35" t="s">
        <v>65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3">
        <v>4680115881327</v>
      </c>
      <c r="E65" s="312"/>
      <c r="F65" s="305">
        <v>1.35</v>
      </c>
      <c r="G65" s="32">
        <v>8</v>
      </c>
      <c r="H65" s="305">
        <v>10.8</v>
      </c>
      <c r="I65" s="305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1"/>
      <c r="P65" s="311"/>
      <c r="Q65" s="311"/>
      <c r="R65" s="312"/>
      <c r="S65" s="34"/>
      <c r="T65" s="34"/>
      <c r="U65" s="35" t="s">
        <v>65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3">
        <v>4680115882133</v>
      </c>
      <c r="E66" s="312"/>
      <c r="F66" s="305">
        <v>1.35</v>
      </c>
      <c r="G66" s="32">
        <v>8</v>
      </c>
      <c r="H66" s="305">
        <v>10.8</v>
      </c>
      <c r="I66" s="305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4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1"/>
      <c r="P66" s="311"/>
      <c r="Q66" s="311"/>
      <c r="R66" s="312"/>
      <c r="S66" s="34"/>
      <c r="T66" s="34"/>
      <c r="U66" s="35" t="s">
        <v>65</v>
      </c>
      <c r="V66" s="306">
        <v>0</v>
      </c>
      <c r="W66" s="307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3">
        <v>4607091382952</v>
      </c>
      <c r="E67" s="312"/>
      <c r="F67" s="305">
        <v>0.5</v>
      </c>
      <c r="G67" s="32">
        <v>6</v>
      </c>
      <c r="H67" s="305">
        <v>3</v>
      </c>
      <c r="I67" s="305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7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1"/>
      <c r="P67" s="311"/>
      <c r="Q67" s="311"/>
      <c r="R67" s="312"/>
      <c r="S67" s="34"/>
      <c r="T67" s="34"/>
      <c r="U67" s="35" t="s">
        <v>65</v>
      </c>
      <c r="V67" s="306">
        <v>0</v>
      </c>
      <c r="W67" s="307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3">
        <v>4680115882539</v>
      </c>
      <c r="E68" s="312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1"/>
      <c r="P68" s="311"/>
      <c r="Q68" s="311"/>
      <c r="R68" s="312"/>
      <c r="S68" s="34"/>
      <c r="T68" s="34"/>
      <c r="U68" s="35" t="s">
        <v>65</v>
      </c>
      <c r="V68" s="306">
        <v>0</v>
      </c>
      <c r="W68" s="307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3">
        <v>4607091385687</v>
      </c>
      <c r="E69" s="312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1"/>
      <c r="P69" s="311"/>
      <c r="Q69" s="311"/>
      <c r="R69" s="312"/>
      <c r="S69" s="34"/>
      <c r="T69" s="34"/>
      <c r="U69" s="35" t="s">
        <v>65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3">
        <v>4607091384604</v>
      </c>
      <c r="E70" s="312"/>
      <c r="F70" s="305">
        <v>0.4</v>
      </c>
      <c r="G70" s="32">
        <v>10</v>
      </c>
      <c r="H70" s="305">
        <v>4</v>
      </c>
      <c r="I70" s="305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1"/>
      <c r="P70" s="311"/>
      <c r="Q70" s="311"/>
      <c r="R70" s="312"/>
      <c r="S70" s="34"/>
      <c r="T70" s="34"/>
      <c r="U70" s="35" t="s">
        <v>65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3">
        <v>4680115880283</v>
      </c>
      <c r="E71" s="312"/>
      <c r="F71" s="305">
        <v>0.6</v>
      </c>
      <c r="G71" s="32">
        <v>8</v>
      </c>
      <c r="H71" s="305">
        <v>4.8</v>
      </c>
      <c r="I71" s="305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1"/>
      <c r="P71" s="311"/>
      <c r="Q71" s="311"/>
      <c r="R71" s="312"/>
      <c r="S71" s="34"/>
      <c r="T71" s="34"/>
      <c r="U71" s="35" t="s">
        <v>65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3">
        <v>4680115881518</v>
      </c>
      <c r="E72" s="312"/>
      <c r="F72" s="305">
        <v>0.4</v>
      </c>
      <c r="G72" s="32">
        <v>10</v>
      </c>
      <c r="H72" s="305">
        <v>4</v>
      </c>
      <c r="I72" s="305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1"/>
      <c r="P72" s="311"/>
      <c r="Q72" s="311"/>
      <c r="R72" s="312"/>
      <c r="S72" s="34"/>
      <c r="T72" s="34"/>
      <c r="U72" s="35" t="s">
        <v>65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3">
        <v>4680115881303</v>
      </c>
      <c r="E73" s="312"/>
      <c r="F73" s="305">
        <v>0.45</v>
      </c>
      <c r="G73" s="32">
        <v>10</v>
      </c>
      <c r="H73" s="305">
        <v>4.5</v>
      </c>
      <c r="I73" s="305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1"/>
      <c r="P73" s="311"/>
      <c r="Q73" s="311"/>
      <c r="R73" s="312"/>
      <c r="S73" s="34"/>
      <c r="T73" s="34"/>
      <c r="U73" s="35" t="s">
        <v>65</v>
      </c>
      <c r="V73" s="306">
        <v>0</v>
      </c>
      <c r="W73" s="307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3">
        <v>4680115882577</v>
      </c>
      <c r="E74" s="312"/>
      <c r="F74" s="305">
        <v>0.4</v>
      </c>
      <c r="G74" s="32">
        <v>8</v>
      </c>
      <c r="H74" s="305">
        <v>3.2</v>
      </c>
      <c r="I74" s="305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69" t="s">
        <v>141</v>
      </c>
      <c r="O74" s="311"/>
      <c r="P74" s="311"/>
      <c r="Q74" s="311"/>
      <c r="R74" s="312"/>
      <c r="S74" s="34"/>
      <c r="T74" s="34"/>
      <c r="U74" s="35" t="s">
        <v>65</v>
      </c>
      <c r="V74" s="306">
        <v>0</v>
      </c>
      <c r="W74" s="307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3">
        <v>4680115882720</v>
      </c>
      <c r="E75" s="312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6" t="s">
        <v>144</v>
      </c>
      <c r="O75" s="311"/>
      <c r="P75" s="311"/>
      <c r="Q75" s="311"/>
      <c r="R75" s="312"/>
      <c r="S75" s="34"/>
      <c r="T75" s="34"/>
      <c r="U75" s="35" t="s">
        <v>65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3">
        <v>4607091388466</v>
      </c>
      <c r="E76" s="312"/>
      <c r="F76" s="305">
        <v>0.45</v>
      </c>
      <c r="G76" s="32">
        <v>6</v>
      </c>
      <c r="H76" s="305">
        <v>2.7</v>
      </c>
      <c r="I76" s="305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1"/>
      <c r="P76" s="311"/>
      <c r="Q76" s="311"/>
      <c r="R76" s="312"/>
      <c r="S76" s="34"/>
      <c r="T76" s="34"/>
      <c r="U76" s="35" t="s">
        <v>65</v>
      </c>
      <c r="V76" s="306">
        <v>0</v>
      </c>
      <c r="W76" s="307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3">
        <v>4680115880269</v>
      </c>
      <c r="E77" s="312"/>
      <c r="F77" s="305">
        <v>0.375</v>
      </c>
      <c r="G77" s="32">
        <v>10</v>
      </c>
      <c r="H77" s="305">
        <v>3.75</v>
      </c>
      <c r="I77" s="305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1"/>
      <c r="P77" s="311"/>
      <c r="Q77" s="311"/>
      <c r="R77" s="312"/>
      <c r="S77" s="34"/>
      <c r="T77" s="34"/>
      <c r="U77" s="35" t="s">
        <v>65</v>
      </c>
      <c r="V77" s="306">
        <v>0</v>
      </c>
      <c r="W77" s="307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3">
        <v>4680115880429</v>
      </c>
      <c r="E78" s="312"/>
      <c r="F78" s="305">
        <v>0.45</v>
      </c>
      <c r="G78" s="32">
        <v>10</v>
      </c>
      <c r="H78" s="305">
        <v>4.5</v>
      </c>
      <c r="I78" s="305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1"/>
      <c r="P78" s="311"/>
      <c r="Q78" s="311"/>
      <c r="R78" s="312"/>
      <c r="S78" s="34"/>
      <c r="T78" s="34"/>
      <c r="U78" s="35" t="s">
        <v>65</v>
      </c>
      <c r="V78" s="306">
        <v>0</v>
      </c>
      <c r="W78" s="307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3">
        <v>4680115881457</v>
      </c>
      <c r="E79" s="312"/>
      <c r="F79" s="305">
        <v>0.75</v>
      </c>
      <c r="G79" s="32">
        <v>6</v>
      </c>
      <c r="H79" s="305">
        <v>4.5</v>
      </c>
      <c r="I79" s="305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3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1"/>
      <c r="P79" s="311"/>
      <c r="Q79" s="311"/>
      <c r="R79" s="312"/>
      <c r="S79" s="34"/>
      <c r="T79" s="34"/>
      <c r="U79" s="35" t="s">
        <v>65</v>
      </c>
      <c r="V79" s="306">
        <v>0</v>
      </c>
      <c r="W79" s="307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9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20"/>
      <c r="N80" s="316" t="s">
        <v>66</v>
      </c>
      <c r="O80" s="317"/>
      <c r="P80" s="317"/>
      <c r="Q80" s="317"/>
      <c r="R80" s="317"/>
      <c r="S80" s="317"/>
      <c r="T80" s="318"/>
      <c r="U80" s="37" t="s">
        <v>67</v>
      </c>
      <c r="V80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9"/>
      <c r="Z80" s="309"/>
    </row>
    <row r="81" spans="1:53" x14ac:dyDescent="0.2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20"/>
      <c r="N81" s="316" t="s">
        <v>66</v>
      </c>
      <c r="O81" s="317"/>
      <c r="P81" s="317"/>
      <c r="Q81" s="317"/>
      <c r="R81" s="317"/>
      <c r="S81" s="317"/>
      <c r="T81" s="318"/>
      <c r="U81" s="37" t="s">
        <v>65</v>
      </c>
      <c r="V81" s="308">
        <f>IFERROR(SUM(V63:V79),"0")</f>
        <v>0</v>
      </c>
      <c r="W81" s="308">
        <f>IFERROR(SUM(W63:W79),"0")</f>
        <v>0</v>
      </c>
      <c r="X81" s="37"/>
      <c r="Y81" s="309"/>
      <c r="Z81" s="309"/>
    </row>
    <row r="82" spans="1:53" ht="14.25" customHeight="1" x14ac:dyDescent="0.25">
      <c r="A82" s="325" t="s">
        <v>95</v>
      </c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3">
        <v>4607091384789</v>
      </c>
      <c r="E83" s="312"/>
      <c r="F83" s="305">
        <v>1</v>
      </c>
      <c r="G83" s="32">
        <v>6</v>
      </c>
      <c r="H83" s="305">
        <v>6</v>
      </c>
      <c r="I83" s="305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1" t="s">
        <v>155</v>
      </c>
      <c r="O83" s="311"/>
      <c r="P83" s="311"/>
      <c r="Q83" s="311"/>
      <c r="R83" s="312"/>
      <c r="S83" s="34"/>
      <c r="T83" s="34"/>
      <c r="U83" s="35" t="s">
        <v>65</v>
      </c>
      <c r="V83" s="306">
        <v>0</v>
      </c>
      <c r="W83" s="307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3">
        <v>4680115881488</v>
      </c>
      <c r="E84" s="312"/>
      <c r="F84" s="305">
        <v>1.35</v>
      </c>
      <c r="G84" s="32">
        <v>8</v>
      </c>
      <c r="H84" s="305">
        <v>10.8</v>
      </c>
      <c r="I84" s="305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1"/>
      <c r="P84" s="311"/>
      <c r="Q84" s="311"/>
      <c r="R84" s="312"/>
      <c r="S84" s="34"/>
      <c r="T84" s="34"/>
      <c r="U84" s="35" t="s">
        <v>65</v>
      </c>
      <c r="V84" s="306">
        <v>0</v>
      </c>
      <c r="W84" s="307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3">
        <v>4607091384765</v>
      </c>
      <c r="E85" s="312"/>
      <c r="F85" s="305">
        <v>0.42</v>
      </c>
      <c r="G85" s="32">
        <v>6</v>
      </c>
      <c r="H85" s="305">
        <v>2.52</v>
      </c>
      <c r="I85" s="305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5" t="s">
        <v>160</v>
      </c>
      <c r="O85" s="311"/>
      <c r="P85" s="311"/>
      <c r="Q85" s="311"/>
      <c r="R85" s="312"/>
      <c r="S85" s="34"/>
      <c r="T85" s="34"/>
      <c r="U85" s="35" t="s">
        <v>65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3">
        <v>4680115882751</v>
      </c>
      <c r="E86" s="312"/>
      <c r="F86" s="305">
        <v>0.45</v>
      </c>
      <c r="G86" s="32">
        <v>10</v>
      </c>
      <c r="H86" s="305">
        <v>4.5</v>
      </c>
      <c r="I86" s="305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58" t="s">
        <v>163</v>
      </c>
      <c r="O86" s="311"/>
      <c r="P86" s="311"/>
      <c r="Q86" s="311"/>
      <c r="R86" s="312"/>
      <c r="S86" s="34"/>
      <c r="T86" s="34"/>
      <c r="U86" s="35" t="s">
        <v>65</v>
      </c>
      <c r="V86" s="306">
        <v>0</v>
      </c>
      <c r="W86" s="307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3">
        <v>4680115882775</v>
      </c>
      <c r="E87" s="312"/>
      <c r="F87" s="305">
        <v>0.3</v>
      </c>
      <c r="G87" s="32">
        <v>8</v>
      </c>
      <c r="H87" s="305">
        <v>2.4</v>
      </c>
      <c r="I87" s="305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4" t="s">
        <v>167</v>
      </c>
      <c r="O87" s="311"/>
      <c r="P87" s="311"/>
      <c r="Q87" s="311"/>
      <c r="R87" s="312"/>
      <c r="S87" s="34"/>
      <c r="T87" s="34"/>
      <c r="U87" s="35" t="s">
        <v>65</v>
      </c>
      <c r="V87" s="306">
        <v>0</v>
      </c>
      <c r="W87" s="307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3">
        <v>4680115880658</v>
      </c>
      <c r="E88" s="312"/>
      <c r="F88" s="305">
        <v>0.4</v>
      </c>
      <c r="G88" s="32">
        <v>6</v>
      </c>
      <c r="H88" s="305">
        <v>2.4</v>
      </c>
      <c r="I88" s="305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1"/>
      <c r="P88" s="311"/>
      <c r="Q88" s="311"/>
      <c r="R88" s="312"/>
      <c r="S88" s="34"/>
      <c r="T88" s="34"/>
      <c r="U88" s="35" t="s">
        <v>65</v>
      </c>
      <c r="V88" s="306">
        <v>0</v>
      </c>
      <c r="W88" s="307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3">
        <v>4607091381962</v>
      </c>
      <c r="E89" s="312"/>
      <c r="F89" s="305">
        <v>0.5</v>
      </c>
      <c r="G89" s="32">
        <v>6</v>
      </c>
      <c r="H89" s="305">
        <v>3</v>
      </c>
      <c r="I89" s="305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1"/>
      <c r="P89" s="311"/>
      <c r="Q89" s="311"/>
      <c r="R89" s="312"/>
      <c r="S89" s="34"/>
      <c r="T89" s="34"/>
      <c r="U89" s="35" t="s">
        <v>65</v>
      </c>
      <c r="V89" s="306">
        <v>0</v>
      </c>
      <c r="W89" s="307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9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20"/>
      <c r="N90" s="316" t="s">
        <v>66</v>
      </c>
      <c r="O90" s="317"/>
      <c r="P90" s="317"/>
      <c r="Q90" s="317"/>
      <c r="R90" s="317"/>
      <c r="S90" s="317"/>
      <c r="T90" s="318"/>
      <c r="U90" s="37" t="s">
        <v>67</v>
      </c>
      <c r="V90" s="308">
        <f>IFERROR(V83/H83,"0")+IFERROR(V84/H84,"0")+IFERROR(V85/H85,"0")+IFERROR(V86/H86,"0")+IFERROR(V87/H87,"0")+IFERROR(V88/H88,"0")+IFERROR(V89/H89,"0")</f>
        <v>0</v>
      </c>
      <c r="W90" s="308">
        <f>IFERROR(W83/H83,"0")+IFERROR(W84/H84,"0")+IFERROR(W85/H85,"0")+IFERROR(W86/H86,"0")+IFERROR(W87/H87,"0")+IFERROR(W88/H88,"0")+IFERROR(W89/H89,"0")</f>
        <v>0</v>
      </c>
      <c r="X90" s="308">
        <f>IFERROR(IF(X83="",0,X83),"0")+IFERROR(IF(X84="",0,X84),"0")+IFERROR(IF(X85="",0,X85),"0")+IFERROR(IF(X86="",0,X86),"0")+IFERROR(IF(X87="",0,X87),"0")+IFERROR(IF(X88="",0,X88),"0")+IFERROR(IF(X89="",0,X89),"0")</f>
        <v>0</v>
      </c>
      <c r="Y90" s="309"/>
      <c r="Z90" s="309"/>
    </row>
    <row r="91" spans="1:53" x14ac:dyDescent="0.2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20"/>
      <c r="N91" s="316" t="s">
        <v>66</v>
      </c>
      <c r="O91" s="317"/>
      <c r="P91" s="317"/>
      <c r="Q91" s="317"/>
      <c r="R91" s="317"/>
      <c r="S91" s="317"/>
      <c r="T91" s="318"/>
      <c r="U91" s="37" t="s">
        <v>65</v>
      </c>
      <c r="V91" s="308">
        <f>IFERROR(SUM(V83:V89),"0")</f>
        <v>0</v>
      </c>
      <c r="W91" s="308">
        <f>IFERROR(SUM(W83:W89),"0")</f>
        <v>0</v>
      </c>
      <c r="X91" s="37"/>
      <c r="Y91" s="309"/>
      <c r="Z91" s="309"/>
    </row>
    <row r="92" spans="1:53" ht="14.25" customHeight="1" x14ac:dyDescent="0.25">
      <c r="A92" s="325" t="s">
        <v>60</v>
      </c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3">
        <v>4607091387667</v>
      </c>
      <c r="E93" s="312"/>
      <c r="F93" s="305">
        <v>0.9</v>
      </c>
      <c r="G93" s="32">
        <v>10</v>
      </c>
      <c r="H93" s="305">
        <v>9</v>
      </c>
      <c r="I93" s="305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1"/>
      <c r="P93" s="311"/>
      <c r="Q93" s="311"/>
      <c r="R93" s="312"/>
      <c r="S93" s="34"/>
      <c r="T93" s="34"/>
      <c r="U93" s="35" t="s">
        <v>65</v>
      </c>
      <c r="V93" s="306">
        <v>0</v>
      </c>
      <c r="W93" s="307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3">
        <v>4607091387636</v>
      </c>
      <c r="E94" s="312"/>
      <c r="F94" s="305">
        <v>0.7</v>
      </c>
      <c r="G94" s="32">
        <v>6</v>
      </c>
      <c r="H94" s="305">
        <v>4.2</v>
      </c>
      <c r="I94" s="305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1"/>
      <c r="P94" s="311"/>
      <c r="Q94" s="311"/>
      <c r="R94" s="312"/>
      <c r="S94" s="34"/>
      <c r="T94" s="34"/>
      <c r="U94" s="35" t="s">
        <v>65</v>
      </c>
      <c r="V94" s="306">
        <v>0</v>
      </c>
      <c r="W94" s="307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3">
        <v>4607091384727</v>
      </c>
      <c r="E95" s="312"/>
      <c r="F95" s="305">
        <v>0.8</v>
      </c>
      <c r="G95" s="32">
        <v>6</v>
      </c>
      <c r="H95" s="305">
        <v>4.8</v>
      </c>
      <c r="I95" s="305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1"/>
      <c r="P95" s="311"/>
      <c r="Q95" s="311"/>
      <c r="R95" s="312"/>
      <c r="S95" s="34"/>
      <c r="T95" s="34"/>
      <c r="U95" s="35" t="s">
        <v>65</v>
      </c>
      <c r="V95" s="306">
        <v>0</v>
      </c>
      <c r="W95" s="307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3">
        <v>4607091386745</v>
      </c>
      <c r="E96" s="312"/>
      <c r="F96" s="305">
        <v>0.8</v>
      </c>
      <c r="G96" s="32">
        <v>6</v>
      </c>
      <c r="H96" s="305">
        <v>4.8</v>
      </c>
      <c r="I96" s="305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1"/>
      <c r="P96" s="311"/>
      <c r="Q96" s="311"/>
      <c r="R96" s="312"/>
      <c r="S96" s="34"/>
      <c r="T96" s="34"/>
      <c r="U96" s="35" t="s">
        <v>65</v>
      </c>
      <c r="V96" s="306">
        <v>0</v>
      </c>
      <c r="W96" s="307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3">
        <v>4607091382426</v>
      </c>
      <c r="E97" s="312"/>
      <c r="F97" s="305">
        <v>0.9</v>
      </c>
      <c r="G97" s="32">
        <v>10</v>
      </c>
      <c r="H97" s="305">
        <v>9</v>
      </c>
      <c r="I97" s="305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1"/>
      <c r="P97" s="311"/>
      <c r="Q97" s="311"/>
      <c r="R97" s="312"/>
      <c r="S97" s="34"/>
      <c r="T97" s="34"/>
      <c r="U97" s="35" t="s">
        <v>65</v>
      </c>
      <c r="V97" s="306">
        <v>0</v>
      </c>
      <c r="W97" s="307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3">
        <v>4607091386547</v>
      </c>
      <c r="E98" s="312"/>
      <c r="F98" s="305">
        <v>0.35</v>
      </c>
      <c r="G98" s="32">
        <v>8</v>
      </c>
      <c r="H98" s="305">
        <v>2.8</v>
      </c>
      <c r="I98" s="305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1"/>
      <c r="P98" s="311"/>
      <c r="Q98" s="311"/>
      <c r="R98" s="312"/>
      <c r="S98" s="34"/>
      <c r="T98" s="34"/>
      <c r="U98" s="35" t="s">
        <v>65</v>
      </c>
      <c r="V98" s="306">
        <v>0</v>
      </c>
      <c r="W98" s="307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3">
        <v>4607091384734</v>
      </c>
      <c r="E99" s="312"/>
      <c r="F99" s="305">
        <v>0.35</v>
      </c>
      <c r="G99" s="32">
        <v>6</v>
      </c>
      <c r="H99" s="305">
        <v>2.1</v>
      </c>
      <c r="I99" s="305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1"/>
      <c r="P99" s="311"/>
      <c r="Q99" s="311"/>
      <c r="R99" s="312"/>
      <c r="S99" s="34"/>
      <c r="T99" s="34"/>
      <c r="U99" s="35" t="s">
        <v>65</v>
      </c>
      <c r="V99" s="306">
        <v>0</v>
      </c>
      <c r="W99" s="307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3">
        <v>4607091382464</v>
      </c>
      <c r="E100" s="312"/>
      <c r="F100" s="305">
        <v>0.35</v>
      </c>
      <c r="G100" s="32">
        <v>8</v>
      </c>
      <c r="H100" s="305">
        <v>2.8</v>
      </c>
      <c r="I100" s="305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1"/>
      <c r="P100" s="311"/>
      <c r="Q100" s="311"/>
      <c r="R100" s="312"/>
      <c r="S100" s="34"/>
      <c r="T100" s="34"/>
      <c r="U100" s="35" t="s">
        <v>65</v>
      </c>
      <c r="V100" s="306">
        <v>0</v>
      </c>
      <c r="W100" s="307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3">
        <v>4680115883444</v>
      </c>
      <c r="E101" s="312"/>
      <c r="F101" s="305">
        <v>0.35</v>
      </c>
      <c r="G101" s="32">
        <v>8</v>
      </c>
      <c r="H101" s="305">
        <v>2.8</v>
      </c>
      <c r="I101" s="305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2" t="s">
        <v>190</v>
      </c>
      <c r="O101" s="311"/>
      <c r="P101" s="311"/>
      <c r="Q101" s="311"/>
      <c r="R101" s="312"/>
      <c r="S101" s="34"/>
      <c r="T101" s="34"/>
      <c r="U101" s="35" t="s">
        <v>65</v>
      </c>
      <c r="V101" s="306">
        <v>0</v>
      </c>
      <c r="W101" s="307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3">
        <v>4680115883444</v>
      </c>
      <c r="E102" s="312"/>
      <c r="F102" s="305">
        <v>0.35</v>
      </c>
      <c r="G102" s="32">
        <v>8</v>
      </c>
      <c r="H102" s="305">
        <v>2.8</v>
      </c>
      <c r="I102" s="305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9" t="s">
        <v>190</v>
      </c>
      <c r="O102" s="311"/>
      <c r="P102" s="311"/>
      <c r="Q102" s="311"/>
      <c r="R102" s="312"/>
      <c r="S102" s="34"/>
      <c r="T102" s="34"/>
      <c r="U102" s="35" t="s">
        <v>65</v>
      </c>
      <c r="V102" s="306">
        <v>0</v>
      </c>
      <c r="W102" s="307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9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20"/>
      <c r="N103" s="316" t="s">
        <v>66</v>
      </c>
      <c r="O103" s="317"/>
      <c r="P103" s="317"/>
      <c r="Q103" s="317"/>
      <c r="R103" s="317"/>
      <c r="S103" s="317"/>
      <c r="T103" s="318"/>
      <c r="U103" s="37" t="s">
        <v>67</v>
      </c>
      <c r="V103" s="308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8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9"/>
      <c r="Z103" s="309"/>
    </row>
    <row r="104" spans="1:53" x14ac:dyDescent="0.2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20"/>
      <c r="N104" s="316" t="s">
        <v>66</v>
      </c>
      <c r="O104" s="317"/>
      <c r="P104" s="317"/>
      <c r="Q104" s="317"/>
      <c r="R104" s="317"/>
      <c r="S104" s="317"/>
      <c r="T104" s="318"/>
      <c r="U104" s="37" t="s">
        <v>65</v>
      </c>
      <c r="V104" s="308">
        <f>IFERROR(SUM(V93:V102),"0")</f>
        <v>0</v>
      </c>
      <c r="W104" s="308">
        <f>IFERROR(SUM(W93:W102),"0")</f>
        <v>0</v>
      </c>
      <c r="X104" s="37"/>
      <c r="Y104" s="309"/>
      <c r="Z104" s="309"/>
    </row>
    <row r="105" spans="1:53" ht="14.25" customHeight="1" x14ac:dyDescent="0.25">
      <c r="A105" s="325" t="s">
        <v>68</v>
      </c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3">
        <v>4607091386967</v>
      </c>
      <c r="E106" s="312"/>
      <c r="F106" s="305">
        <v>1.35</v>
      </c>
      <c r="G106" s="32">
        <v>6</v>
      </c>
      <c r="H106" s="305">
        <v>8.1</v>
      </c>
      <c r="I106" s="305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47" t="s">
        <v>194</v>
      </c>
      <c r="O106" s="311"/>
      <c r="P106" s="311"/>
      <c r="Q106" s="311"/>
      <c r="R106" s="312"/>
      <c r="S106" s="34"/>
      <c r="T106" s="34"/>
      <c r="U106" s="35" t="s">
        <v>65</v>
      </c>
      <c r="V106" s="306">
        <v>0</v>
      </c>
      <c r="W106" s="307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3">
        <v>4607091386967</v>
      </c>
      <c r="E107" s="312"/>
      <c r="F107" s="305">
        <v>1.4</v>
      </c>
      <c r="G107" s="32">
        <v>6</v>
      </c>
      <c r="H107" s="305">
        <v>8.4</v>
      </c>
      <c r="I107" s="305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77" t="s">
        <v>196</v>
      </c>
      <c r="O107" s="311"/>
      <c r="P107" s="311"/>
      <c r="Q107" s="311"/>
      <c r="R107" s="312"/>
      <c r="S107" s="34"/>
      <c r="T107" s="34"/>
      <c r="U107" s="35" t="s">
        <v>65</v>
      </c>
      <c r="V107" s="306">
        <v>50</v>
      </c>
      <c r="W107" s="307">
        <f t="shared" si="6"/>
        <v>50.400000000000006</v>
      </c>
      <c r="X107" s="36">
        <f>IFERROR(IF(W107=0,"",ROUNDUP(W107/H107,0)*0.02175),"")</f>
        <v>0.1305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3">
        <v>4607091385304</v>
      </c>
      <c r="E108" s="312"/>
      <c r="F108" s="305">
        <v>1.35</v>
      </c>
      <c r="G108" s="32">
        <v>6</v>
      </c>
      <c r="H108" s="305">
        <v>8.1</v>
      </c>
      <c r="I108" s="305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1"/>
      <c r="P108" s="311"/>
      <c r="Q108" s="311"/>
      <c r="R108" s="312"/>
      <c r="S108" s="34"/>
      <c r="T108" s="34"/>
      <c r="U108" s="35" t="s">
        <v>65</v>
      </c>
      <c r="V108" s="306">
        <v>0</v>
      </c>
      <c r="W108" s="307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3">
        <v>4607091386264</v>
      </c>
      <c r="E109" s="312"/>
      <c r="F109" s="305">
        <v>0.5</v>
      </c>
      <c r="G109" s="32">
        <v>6</v>
      </c>
      <c r="H109" s="305">
        <v>3</v>
      </c>
      <c r="I109" s="305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1"/>
      <c r="P109" s="311"/>
      <c r="Q109" s="311"/>
      <c r="R109" s="312"/>
      <c r="S109" s="34"/>
      <c r="T109" s="34"/>
      <c r="U109" s="35" t="s">
        <v>65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3">
        <v>4680115882584</v>
      </c>
      <c r="E110" s="312"/>
      <c r="F110" s="305">
        <v>0.33</v>
      </c>
      <c r="G110" s="32">
        <v>8</v>
      </c>
      <c r="H110" s="305">
        <v>2.64</v>
      </c>
      <c r="I110" s="305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1" t="s">
        <v>203</v>
      </c>
      <c r="O110" s="311"/>
      <c r="P110" s="311"/>
      <c r="Q110" s="311"/>
      <c r="R110" s="312"/>
      <c r="S110" s="34"/>
      <c r="T110" s="34"/>
      <c r="U110" s="35" t="s">
        <v>65</v>
      </c>
      <c r="V110" s="306">
        <v>0</v>
      </c>
      <c r="W110" s="307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3">
        <v>4607091385731</v>
      </c>
      <c r="E111" s="312"/>
      <c r="F111" s="305">
        <v>0.45</v>
      </c>
      <c r="G111" s="32">
        <v>6</v>
      </c>
      <c r="H111" s="305">
        <v>2.7</v>
      </c>
      <c r="I111" s="305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38" t="s">
        <v>206</v>
      </c>
      <c r="O111" s="311"/>
      <c r="P111" s="311"/>
      <c r="Q111" s="311"/>
      <c r="R111" s="312"/>
      <c r="S111" s="34"/>
      <c r="T111" s="34"/>
      <c r="U111" s="35" t="s">
        <v>65</v>
      </c>
      <c r="V111" s="306">
        <v>0</v>
      </c>
      <c r="W111" s="307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3">
        <v>4680115880214</v>
      </c>
      <c r="E112" s="312"/>
      <c r="F112" s="305">
        <v>0.45</v>
      </c>
      <c r="G112" s="32">
        <v>6</v>
      </c>
      <c r="H112" s="305">
        <v>2.7</v>
      </c>
      <c r="I112" s="305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46" t="s">
        <v>209</v>
      </c>
      <c r="O112" s="311"/>
      <c r="P112" s="311"/>
      <c r="Q112" s="311"/>
      <c r="R112" s="312"/>
      <c r="S112" s="34"/>
      <c r="T112" s="34"/>
      <c r="U112" s="35" t="s">
        <v>65</v>
      </c>
      <c r="V112" s="306">
        <v>0</v>
      </c>
      <c r="W112" s="307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3">
        <v>4680115880894</v>
      </c>
      <c r="E113" s="312"/>
      <c r="F113" s="305">
        <v>0.33</v>
      </c>
      <c r="G113" s="32">
        <v>6</v>
      </c>
      <c r="H113" s="305">
        <v>1.98</v>
      </c>
      <c r="I113" s="305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67" t="s">
        <v>212</v>
      </c>
      <c r="O113" s="311"/>
      <c r="P113" s="311"/>
      <c r="Q113" s="311"/>
      <c r="R113" s="312"/>
      <c r="S113" s="34"/>
      <c r="T113" s="34"/>
      <c r="U113" s="35" t="s">
        <v>65</v>
      </c>
      <c r="V113" s="306">
        <v>0</v>
      </c>
      <c r="W113" s="307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3">
        <v>4607091385427</v>
      </c>
      <c r="E114" s="312"/>
      <c r="F114" s="305">
        <v>0.5</v>
      </c>
      <c r="G114" s="32">
        <v>6</v>
      </c>
      <c r="H114" s="305">
        <v>3</v>
      </c>
      <c r="I114" s="305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1"/>
      <c r="P114" s="311"/>
      <c r="Q114" s="311"/>
      <c r="R114" s="312"/>
      <c r="S114" s="34"/>
      <c r="T114" s="34"/>
      <c r="U114" s="35" t="s">
        <v>65</v>
      </c>
      <c r="V114" s="306">
        <v>0</v>
      </c>
      <c r="W114" s="307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3">
        <v>4680115882645</v>
      </c>
      <c r="E115" s="312"/>
      <c r="F115" s="305">
        <v>0.3</v>
      </c>
      <c r="G115" s="32">
        <v>6</v>
      </c>
      <c r="H115" s="305">
        <v>1.8</v>
      </c>
      <c r="I115" s="305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7" t="s">
        <v>217</v>
      </c>
      <c r="O115" s="311"/>
      <c r="P115" s="311"/>
      <c r="Q115" s="311"/>
      <c r="R115" s="312"/>
      <c r="S115" s="34"/>
      <c r="T115" s="34"/>
      <c r="U115" s="35" t="s">
        <v>65</v>
      </c>
      <c r="V115" s="306">
        <v>0</v>
      </c>
      <c r="W115" s="307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9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20"/>
      <c r="N116" s="316" t="s">
        <v>66</v>
      </c>
      <c r="O116" s="317"/>
      <c r="P116" s="317"/>
      <c r="Q116" s="317"/>
      <c r="R116" s="317"/>
      <c r="S116" s="317"/>
      <c r="T116" s="318"/>
      <c r="U116" s="37" t="s">
        <v>67</v>
      </c>
      <c r="V116" s="308">
        <f>IFERROR(V106/H106,"0")+IFERROR(V107/H107,"0")+IFERROR(V108/H108,"0")+IFERROR(V109/H109,"0")+IFERROR(V110/H110,"0")+IFERROR(V111/H111,"0")+IFERROR(V112/H112,"0")+IFERROR(V113/H113,"0")+IFERROR(V114/H114,"0")+IFERROR(V115/H115,"0")</f>
        <v>5.9523809523809526</v>
      </c>
      <c r="W116" s="308">
        <f>IFERROR(W106/H106,"0")+IFERROR(W107/H107,"0")+IFERROR(W108/H108,"0")+IFERROR(W109/H109,"0")+IFERROR(W110/H110,"0")+IFERROR(W111/H111,"0")+IFERROR(W112/H112,"0")+IFERROR(W113/H113,"0")+IFERROR(W114/H114,"0")+IFERROR(W115/H115,"0")</f>
        <v>6</v>
      </c>
      <c r="X116" s="30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0.1305</v>
      </c>
      <c r="Y116" s="309"/>
      <c r="Z116" s="309"/>
    </row>
    <row r="117" spans="1:53" x14ac:dyDescent="0.2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20"/>
      <c r="N117" s="316" t="s">
        <v>66</v>
      </c>
      <c r="O117" s="317"/>
      <c r="P117" s="317"/>
      <c r="Q117" s="317"/>
      <c r="R117" s="317"/>
      <c r="S117" s="317"/>
      <c r="T117" s="318"/>
      <c r="U117" s="37" t="s">
        <v>65</v>
      </c>
      <c r="V117" s="308">
        <f>IFERROR(SUM(V106:V115),"0")</f>
        <v>50</v>
      </c>
      <c r="W117" s="308">
        <f>IFERROR(SUM(W106:W115),"0")</f>
        <v>50.400000000000006</v>
      </c>
      <c r="X117" s="37"/>
      <c r="Y117" s="309"/>
      <c r="Z117" s="309"/>
    </row>
    <row r="118" spans="1:53" ht="14.25" customHeight="1" x14ac:dyDescent="0.25">
      <c r="A118" s="325" t="s">
        <v>218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3">
        <v>4607091383065</v>
      </c>
      <c r="E119" s="312"/>
      <c r="F119" s="305">
        <v>0.83</v>
      </c>
      <c r="G119" s="32">
        <v>4</v>
      </c>
      <c r="H119" s="305">
        <v>3.32</v>
      </c>
      <c r="I119" s="305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3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1"/>
      <c r="P119" s="311"/>
      <c r="Q119" s="311"/>
      <c r="R119" s="312"/>
      <c r="S119" s="34"/>
      <c r="T119" s="34"/>
      <c r="U119" s="35" t="s">
        <v>65</v>
      </c>
      <c r="V119" s="306">
        <v>0</v>
      </c>
      <c r="W119" s="307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3">
        <v>4680115881532</v>
      </c>
      <c r="E120" s="312"/>
      <c r="F120" s="305">
        <v>1.35</v>
      </c>
      <c r="G120" s="32">
        <v>6</v>
      </c>
      <c r="H120" s="305">
        <v>8.1</v>
      </c>
      <c r="I120" s="305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1"/>
      <c r="P120" s="311"/>
      <c r="Q120" s="311"/>
      <c r="R120" s="312"/>
      <c r="S120" s="34"/>
      <c r="T120" s="34"/>
      <c r="U120" s="35" t="s">
        <v>65</v>
      </c>
      <c r="V120" s="306">
        <v>0</v>
      </c>
      <c r="W120" s="307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3">
        <v>4680115882652</v>
      </c>
      <c r="E121" s="312"/>
      <c r="F121" s="305">
        <v>0.33</v>
      </c>
      <c r="G121" s="32">
        <v>6</v>
      </c>
      <c r="H121" s="305">
        <v>1.98</v>
      </c>
      <c r="I121" s="305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6" t="s">
        <v>225</v>
      </c>
      <c r="O121" s="311"/>
      <c r="P121" s="311"/>
      <c r="Q121" s="311"/>
      <c r="R121" s="312"/>
      <c r="S121" s="34"/>
      <c r="T121" s="34"/>
      <c r="U121" s="35" t="s">
        <v>65</v>
      </c>
      <c r="V121" s="306">
        <v>0</v>
      </c>
      <c r="W121" s="307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3">
        <v>4680115880238</v>
      </c>
      <c r="E122" s="312"/>
      <c r="F122" s="305">
        <v>0.33</v>
      </c>
      <c r="G122" s="32">
        <v>6</v>
      </c>
      <c r="H122" s="305">
        <v>1.98</v>
      </c>
      <c r="I122" s="305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1"/>
      <c r="P122" s="311"/>
      <c r="Q122" s="311"/>
      <c r="R122" s="312"/>
      <c r="S122" s="34"/>
      <c r="T122" s="34"/>
      <c r="U122" s="35" t="s">
        <v>65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3">
        <v>4680115881464</v>
      </c>
      <c r="E123" s="312"/>
      <c r="F123" s="305">
        <v>0.4</v>
      </c>
      <c r="G123" s="32">
        <v>6</v>
      </c>
      <c r="H123" s="305">
        <v>2.4</v>
      </c>
      <c r="I123" s="305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4" t="s">
        <v>230</v>
      </c>
      <c r="O123" s="311"/>
      <c r="P123" s="311"/>
      <c r="Q123" s="311"/>
      <c r="R123" s="312"/>
      <c r="S123" s="34"/>
      <c r="T123" s="34"/>
      <c r="U123" s="35" t="s">
        <v>65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9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20"/>
      <c r="N124" s="316" t="s">
        <v>66</v>
      </c>
      <c r="O124" s="317"/>
      <c r="P124" s="317"/>
      <c r="Q124" s="317"/>
      <c r="R124" s="317"/>
      <c r="S124" s="317"/>
      <c r="T124" s="318"/>
      <c r="U124" s="37" t="s">
        <v>67</v>
      </c>
      <c r="V124" s="308">
        <f>IFERROR(V119/H119,"0")+IFERROR(V120/H120,"0")+IFERROR(V121/H121,"0")+IFERROR(V122/H122,"0")+IFERROR(V123/H123,"0")</f>
        <v>0</v>
      </c>
      <c r="W124" s="308">
        <f>IFERROR(W119/H119,"0")+IFERROR(W120/H120,"0")+IFERROR(W121/H121,"0")+IFERROR(W122/H122,"0")+IFERROR(W123/H123,"0")</f>
        <v>0</v>
      </c>
      <c r="X124" s="308">
        <f>IFERROR(IF(X119="",0,X119),"0")+IFERROR(IF(X120="",0,X120),"0")+IFERROR(IF(X121="",0,X121),"0")+IFERROR(IF(X122="",0,X122),"0")+IFERROR(IF(X123="",0,X123),"0")</f>
        <v>0</v>
      </c>
      <c r="Y124" s="309"/>
      <c r="Z124" s="309"/>
    </row>
    <row r="125" spans="1:53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20"/>
      <c r="N125" s="316" t="s">
        <v>66</v>
      </c>
      <c r="O125" s="317"/>
      <c r="P125" s="317"/>
      <c r="Q125" s="317"/>
      <c r="R125" s="317"/>
      <c r="S125" s="317"/>
      <c r="T125" s="318"/>
      <c r="U125" s="37" t="s">
        <v>65</v>
      </c>
      <c r="V125" s="308">
        <f>IFERROR(SUM(V119:V123),"0")</f>
        <v>0</v>
      </c>
      <c r="W125" s="308">
        <f>IFERROR(SUM(W119:W123),"0")</f>
        <v>0</v>
      </c>
      <c r="X125" s="37"/>
      <c r="Y125" s="309"/>
      <c r="Z125" s="309"/>
    </row>
    <row r="126" spans="1:53" ht="16.5" customHeight="1" x14ac:dyDescent="0.25">
      <c r="A126" s="314" t="s">
        <v>231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01"/>
      <c r="Z126" s="301"/>
    </row>
    <row r="127" spans="1:53" ht="14.25" customHeight="1" x14ac:dyDescent="0.25">
      <c r="A127" s="325" t="s">
        <v>68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3">
        <v>4607091385168</v>
      </c>
      <c r="E128" s="312"/>
      <c r="F128" s="305">
        <v>1.35</v>
      </c>
      <c r="G128" s="32">
        <v>6</v>
      </c>
      <c r="H128" s="305">
        <v>8.1</v>
      </c>
      <c r="I128" s="305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1"/>
      <c r="P128" s="311"/>
      <c r="Q128" s="311"/>
      <c r="R128" s="312"/>
      <c r="S128" s="34"/>
      <c r="T128" s="34"/>
      <c r="U128" s="35" t="s">
        <v>65</v>
      </c>
      <c r="V128" s="306">
        <v>0</v>
      </c>
      <c r="W128" s="307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3">
        <v>4607091383256</v>
      </c>
      <c r="E129" s="312"/>
      <c r="F129" s="305">
        <v>0.33</v>
      </c>
      <c r="G129" s="32">
        <v>6</v>
      </c>
      <c r="H129" s="305">
        <v>1.98</v>
      </c>
      <c r="I129" s="305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1"/>
      <c r="P129" s="311"/>
      <c r="Q129" s="311"/>
      <c r="R129" s="312"/>
      <c r="S129" s="34"/>
      <c r="T129" s="34"/>
      <c r="U129" s="35" t="s">
        <v>65</v>
      </c>
      <c r="V129" s="306">
        <v>0</v>
      </c>
      <c r="W129" s="307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3">
        <v>4607091385748</v>
      </c>
      <c r="E130" s="312"/>
      <c r="F130" s="305">
        <v>0.45</v>
      </c>
      <c r="G130" s="32">
        <v>6</v>
      </c>
      <c r="H130" s="305">
        <v>2.7</v>
      </c>
      <c r="I130" s="305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4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1"/>
      <c r="P130" s="311"/>
      <c r="Q130" s="311"/>
      <c r="R130" s="312"/>
      <c r="S130" s="34"/>
      <c r="T130" s="34"/>
      <c r="U130" s="35" t="s">
        <v>65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9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20"/>
      <c r="N131" s="316" t="s">
        <v>66</v>
      </c>
      <c r="O131" s="317"/>
      <c r="P131" s="317"/>
      <c r="Q131" s="317"/>
      <c r="R131" s="317"/>
      <c r="S131" s="317"/>
      <c r="T131" s="318"/>
      <c r="U131" s="37" t="s">
        <v>67</v>
      </c>
      <c r="V131" s="308">
        <f>IFERROR(V128/H128,"0")+IFERROR(V129/H129,"0")+IFERROR(V130/H130,"0")</f>
        <v>0</v>
      </c>
      <c r="W131" s="308">
        <f>IFERROR(W128/H128,"0")+IFERROR(W129/H129,"0")+IFERROR(W130/H130,"0")</f>
        <v>0</v>
      </c>
      <c r="X131" s="308">
        <f>IFERROR(IF(X128="",0,X128),"0")+IFERROR(IF(X129="",0,X129),"0")+IFERROR(IF(X130="",0,X130),"0")</f>
        <v>0</v>
      </c>
      <c r="Y131" s="309"/>
      <c r="Z131" s="309"/>
    </row>
    <row r="132" spans="1:53" x14ac:dyDescent="0.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20"/>
      <c r="N132" s="316" t="s">
        <v>66</v>
      </c>
      <c r="O132" s="317"/>
      <c r="P132" s="317"/>
      <c r="Q132" s="317"/>
      <c r="R132" s="317"/>
      <c r="S132" s="317"/>
      <c r="T132" s="318"/>
      <c r="U132" s="37" t="s">
        <v>65</v>
      </c>
      <c r="V132" s="308">
        <f>IFERROR(SUM(V128:V130),"0")</f>
        <v>0</v>
      </c>
      <c r="W132" s="308">
        <f>IFERROR(SUM(W128:W130),"0")</f>
        <v>0</v>
      </c>
      <c r="X132" s="37"/>
      <c r="Y132" s="309"/>
      <c r="Z132" s="309"/>
    </row>
    <row r="133" spans="1:53" ht="27.75" customHeight="1" x14ac:dyDescent="0.2">
      <c r="A133" s="321" t="s">
        <v>238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14" t="s">
        <v>239</v>
      </c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01"/>
      <c r="Z134" s="301"/>
    </row>
    <row r="135" spans="1:53" ht="14.25" customHeight="1" x14ac:dyDescent="0.25">
      <c r="A135" s="325" t="s">
        <v>103</v>
      </c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3">
        <v>4607091383423</v>
      </c>
      <c r="E136" s="312"/>
      <c r="F136" s="305">
        <v>1.35</v>
      </c>
      <c r="G136" s="32">
        <v>8</v>
      </c>
      <c r="H136" s="305">
        <v>10.8</v>
      </c>
      <c r="I136" s="305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1"/>
      <c r="P136" s="311"/>
      <c r="Q136" s="311"/>
      <c r="R136" s="312"/>
      <c r="S136" s="34"/>
      <c r="T136" s="34"/>
      <c r="U136" s="35" t="s">
        <v>65</v>
      </c>
      <c r="V136" s="306">
        <v>0</v>
      </c>
      <c r="W136" s="307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3">
        <v>4607091381405</v>
      </c>
      <c r="E137" s="312"/>
      <c r="F137" s="305">
        <v>1.35</v>
      </c>
      <c r="G137" s="32">
        <v>8</v>
      </c>
      <c r="H137" s="305">
        <v>10.8</v>
      </c>
      <c r="I137" s="305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1"/>
      <c r="P137" s="311"/>
      <c r="Q137" s="311"/>
      <c r="R137" s="312"/>
      <c r="S137" s="34"/>
      <c r="T137" s="34"/>
      <c r="U137" s="35" t="s">
        <v>65</v>
      </c>
      <c r="V137" s="306">
        <v>0</v>
      </c>
      <c r="W137" s="307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3">
        <v>4607091386516</v>
      </c>
      <c r="E138" s="312"/>
      <c r="F138" s="305">
        <v>1.4</v>
      </c>
      <c r="G138" s="32">
        <v>8</v>
      </c>
      <c r="H138" s="305">
        <v>11.2</v>
      </c>
      <c r="I138" s="305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1"/>
      <c r="P138" s="311"/>
      <c r="Q138" s="311"/>
      <c r="R138" s="312"/>
      <c r="S138" s="34"/>
      <c r="T138" s="34"/>
      <c r="U138" s="35" t="s">
        <v>65</v>
      </c>
      <c r="V138" s="306">
        <v>0</v>
      </c>
      <c r="W138" s="307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9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20"/>
      <c r="N139" s="316" t="s">
        <v>66</v>
      </c>
      <c r="O139" s="317"/>
      <c r="P139" s="317"/>
      <c r="Q139" s="317"/>
      <c r="R139" s="317"/>
      <c r="S139" s="317"/>
      <c r="T139" s="318"/>
      <c r="U139" s="37" t="s">
        <v>67</v>
      </c>
      <c r="V139" s="308">
        <f>IFERROR(V136/H136,"0")+IFERROR(V137/H137,"0")+IFERROR(V138/H138,"0")</f>
        <v>0</v>
      </c>
      <c r="W139" s="308">
        <f>IFERROR(W136/H136,"0")+IFERROR(W137/H137,"0")+IFERROR(W138/H138,"0")</f>
        <v>0</v>
      </c>
      <c r="X139" s="308">
        <f>IFERROR(IF(X136="",0,X136),"0")+IFERROR(IF(X137="",0,X137),"0")+IFERROR(IF(X138="",0,X138),"0")</f>
        <v>0</v>
      </c>
      <c r="Y139" s="309"/>
      <c r="Z139" s="309"/>
    </row>
    <row r="140" spans="1:53" x14ac:dyDescent="0.2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20"/>
      <c r="N140" s="316" t="s">
        <v>66</v>
      </c>
      <c r="O140" s="317"/>
      <c r="P140" s="317"/>
      <c r="Q140" s="317"/>
      <c r="R140" s="317"/>
      <c r="S140" s="317"/>
      <c r="T140" s="318"/>
      <c r="U140" s="37" t="s">
        <v>65</v>
      </c>
      <c r="V140" s="308">
        <f>IFERROR(SUM(V136:V138),"0")</f>
        <v>0</v>
      </c>
      <c r="W140" s="308">
        <f>IFERROR(SUM(W136:W138),"0")</f>
        <v>0</v>
      </c>
      <c r="X140" s="37"/>
      <c r="Y140" s="309"/>
      <c r="Z140" s="309"/>
    </row>
    <row r="141" spans="1:53" ht="16.5" customHeight="1" x14ac:dyDescent="0.25">
      <c r="A141" s="314" t="s">
        <v>246</v>
      </c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01"/>
      <c r="Z141" s="301"/>
    </row>
    <row r="142" spans="1:53" ht="14.25" customHeight="1" x14ac:dyDescent="0.25">
      <c r="A142" s="325" t="s">
        <v>60</v>
      </c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3">
        <v>4680115880993</v>
      </c>
      <c r="E143" s="312"/>
      <c r="F143" s="305">
        <v>0.7</v>
      </c>
      <c r="G143" s="32">
        <v>6</v>
      </c>
      <c r="H143" s="305">
        <v>4.2</v>
      </c>
      <c r="I143" s="305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1"/>
      <c r="P143" s="311"/>
      <c r="Q143" s="311"/>
      <c r="R143" s="312"/>
      <c r="S143" s="34"/>
      <c r="T143" s="34"/>
      <c r="U143" s="35" t="s">
        <v>65</v>
      </c>
      <c r="V143" s="306">
        <v>0</v>
      </c>
      <c r="W143" s="307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3">
        <v>4680115881761</v>
      </c>
      <c r="E144" s="312"/>
      <c r="F144" s="305">
        <v>0.7</v>
      </c>
      <c r="G144" s="32">
        <v>6</v>
      </c>
      <c r="H144" s="305">
        <v>4.2</v>
      </c>
      <c r="I144" s="305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1"/>
      <c r="P144" s="311"/>
      <c r="Q144" s="311"/>
      <c r="R144" s="312"/>
      <c r="S144" s="34"/>
      <c r="T144" s="34"/>
      <c r="U144" s="35" t="s">
        <v>65</v>
      </c>
      <c r="V144" s="306">
        <v>0</v>
      </c>
      <c r="W144" s="307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3">
        <v>4680115881563</v>
      </c>
      <c r="E145" s="312"/>
      <c r="F145" s="305">
        <v>0.7</v>
      </c>
      <c r="G145" s="32">
        <v>6</v>
      </c>
      <c r="H145" s="305">
        <v>4.2</v>
      </c>
      <c r="I145" s="305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1"/>
      <c r="P145" s="311"/>
      <c r="Q145" s="311"/>
      <c r="R145" s="312"/>
      <c r="S145" s="34"/>
      <c r="T145" s="34"/>
      <c r="U145" s="35" t="s">
        <v>65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3">
        <v>4680115880986</v>
      </c>
      <c r="E146" s="312"/>
      <c r="F146" s="305">
        <v>0.35</v>
      </c>
      <c r="G146" s="32">
        <v>6</v>
      </c>
      <c r="H146" s="305">
        <v>2.1</v>
      </c>
      <c r="I146" s="305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5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1"/>
      <c r="P146" s="311"/>
      <c r="Q146" s="311"/>
      <c r="R146" s="312"/>
      <c r="S146" s="34"/>
      <c r="T146" s="34"/>
      <c r="U146" s="35" t="s">
        <v>65</v>
      </c>
      <c r="V146" s="306">
        <v>0</v>
      </c>
      <c r="W146" s="307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3">
        <v>4680115880207</v>
      </c>
      <c r="E147" s="312"/>
      <c r="F147" s="305">
        <v>0.4</v>
      </c>
      <c r="G147" s="32">
        <v>6</v>
      </c>
      <c r="H147" s="305">
        <v>2.4</v>
      </c>
      <c r="I147" s="305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1"/>
      <c r="P147" s="311"/>
      <c r="Q147" s="311"/>
      <c r="R147" s="312"/>
      <c r="S147" s="34"/>
      <c r="T147" s="34"/>
      <c r="U147" s="35" t="s">
        <v>65</v>
      </c>
      <c r="V147" s="306">
        <v>0</v>
      </c>
      <c r="W147" s="307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3">
        <v>4680115881785</v>
      </c>
      <c r="E148" s="312"/>
      <c r="F148" s="305">
        <v>0.35</v>
      </c>
      <c r="G148" s="32">
        <v>6</v>
      </c>
      <c r="H148" s="305">
        <v>2.1</v>
      </c>
      <c r="I148" s="305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1"/>
      <c r="P148" s="311"/>
      <c r="Q148" s="311"/>
      <c r="R148" s="312"/>
      <c r="S148" s="34"/>
      <c r="T148" s="34"/>
      <c r="U148" s="35" t="s">
        <v>65</v>
      </c>
      <c r="V148" s="306">
        <v>0</v>
      </c>
      <c r="W148" s="307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3">
        <v>4680115881679</v>
      </c>
      <c r="E149" s="312"/>
      <c r="F149" s="305">
        <v>0.35</v>
      </c>
      <c r="G149" s="32">
        <v>6</v>
      </c>
      <c r="H149" s="305">
        <v>2.1</v>
      </c>
      <c r="I149" s="305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1"/>
      <c r="P149" s="311"/>
      <c r="Q149" s="311"/>
      <c r="R149" s="312"/>
      <c r="S149" s="34"/>
      <c r="T149" s="34"/>
      <c r="U149" s="35" t="s">
        <v>65</v>
      </c>
      <c r="V149" s="306">
        <v>0</v>
      </c>
      <c r="W149" s="307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3">
        <v>4680115880191</v>
      </c>
      <c r="E150" s="312"/>
      <c r="F150" s="305">
        <v>0.4</v>
      </c>
      <c r="G150" s="32">
        <v>6</v>
      </c>
      <c r="H150" s="305">
        <v>2.4</v>
      </c>
      <c r="I150" s="305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1"/>
      <c r="P150" s="311"/>
      <c r="Q150" s="311"/>
      <c r="R150" s="312"/>
      <c r="S150" s="34"/>
      <c r="T150" s="34"/>
      <c r="U150" s="35" t="s">
        <v>65</v>
      </c>
      <c r="V150" s="306">
        <v>0</v>
      </c>
      <c r="W150" s="307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9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20"/>
      <c r="N151" s="316" t="s">
        <v>66</v>
      </c>
      <c r="O151" s="317"/>
      <c r="P151" s="317"/>
      <c r="Q151" s="317"/>
      <c r="R151" s="317"/>
      <c r="S151" s="317"/>
      <c r="T151" s="318"/>
      <c r="U151" s="37" t="s">
        <v>67</v>
      </c>
      <c r="V151" s="308">
        <f>IFERROR(V143/H143,"0")+IFERROR(V144/H144,"0")+IFERROR(V145/H145,"0")+IFERROR(V146/H146,"0")+IFERROR(V147/H147,"0")+IFERROR(V148/H148,"0")+IFERROR(V149/H149,"0")+IFERROR(V150/H150,"0")</f>
        <v>0</v>
      </c>
      <c r="W151" s="308">
        <f>IFERROR(W143/H143,"0")+IFERROR(W144/H144,"0")+IFERROR(W145/H145,"0")+IFERROR(W146/H146,"0")+IFERROR(W147/H147,"0")+IFERROR(W148/H148,"0")+IFERROR(W149/H149,"0")+IFERROR(W150/H150,"0")</f>
        <v>0</v>
      </c>
      <c r="X151" s="30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9"/>
      <c r="Z151" s="309"/>
    </row>
    <row r="152" spans="1:53" x14ac:dyDescent="0.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20"/>
      <c r="N152" s="316" t="s">
        <v>66</v>
      </c>
      <c r="O152" s="317"/>
      <c r="P152" s="317"/>
      <c r="Q152" s="317"/>
      <c r="R152" s="317"/>
      <c r="S152" s="317"/>
      <c r="T152" s="318"/>
      <c r="U152" s="37" t="s">
        <v>65</v>
      </c>
      <c r="V152" s="308">
        <f>IFERROR(SUM(V143:V150),"0")</f>
        <v>0</v>
      </c>
      <c r="W152" s="308">
        <f>IFERROR(SUM(W143:W150),"0")</f>
        <v>0</v>
      </c>
      <c r="X152" s="37"/>
      <c r="Y152" s="309"/>
      <c r="Z152" s="309"/>
    </row>
    <row r="153" spans="1:53" ht="16.5" customHeight="1" x14ac:dyDescent="0.25">
      <c r="A153" s="314" t="s">
        <v>263</v>
      </c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01"/>
      <c r="Z153" s="301"/>
    </row>
    <row r="154" spans="1:53" ht="14.25" customHeight="1" x14ac:dyDescent="0.25">
      <c r="A154" s="325" t="s">
        <v>103</v>
      </c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3">
        <v>4680115881402</v>
      </c>
      <c r="E155" s="312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1"/>
      <c r="P155" s="311"/>
      <c r="Q155" s="311"/>
      <c r="R155" s="312"/>
      <c r="S155" s="34"/>
      <c r="T155" s="34"/>
      <c r="U155" s="35" t="s">
        <v>65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3">
        <v>4680115881396</v>
      </c>
      <c r="E156" s="312"/>
      <c r="F156" s="305">
        <v>0.45</v>
      </c>
      <c r="G156" s="32">
        <v>6</v>
      </c>
      <c r="H156" s="305">
        <v>2.7</v>
      </c>
      <c r="I156" s="305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1"/>
      <c r="P156" s="311"/>
      <c r="Q156" s="311"/>
      <c r="R156" s="312"/>
      <c r="S156" s="34"/>
      <c r="T156" s="34"/>
      <c r="U156" s="35" t="s">
        <v>65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9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20"/>
      <c r="N157" s="316" t="s">
        <v>66</v>
      </c>
      <c r="O157" s="317"/>
      <c r="P157" s="317"/>
      <c r="Q157" s="317"/>
      <c r="R157" s="317"/>
      <c r="S157" s="317"/>
      <c r="T157" s="318"/>
      <c r="U157" s="37" t="s">
        <v>67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x14ac:dyDescent="0.2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20"/>
      <c r="N158" s="316" t="s">
        <v>66</v>
      </c>
      <c r="O158" s="317"/>
      <c r="P158" s="317"/>
      <c r="Q158" s="317"/>
      <c r="R158" s="317"/>
      <c r="S158" s="317"/>
      <c r="T158" s="318"/>
      <c r="U158" s="37" t="s">
        <v>65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customHeight="1" x14ac:dyDescent="0.25">
      <c r="A159" s="325" t="s">
        <v>95</v>
      </c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3">
        <v>4680115882935</v>
      </c>
      <c r="E160" s="312"/>
      <c r="F160" s="305">
        <v>1.35</v>
      </c>
      <c r="G160" s="32">
        <v>8</v>
      </c>
      <c r="H160" s="305">
        <v>10.8</v>
      </c>
      <c r="I160" s="305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2" t="s">
        <v>270</v>
      </c>
      <c r="O160" s="311"/>
      <c r="P160" s="311"/>
      <c r="Q160" s="311"/>
      <c r="R160" s="312"/>
      <c r="S160" s="34"/>
      <c r="T160" s="34"/>
      <c r="U160" s="35" t="s">
        <v>65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3">
        <v>4680115880764</v>
      </c>
      <c r="E161" s="312"/>
      <c r="F161" s="305">
        <v>0.35</v>
      </c>
      <c r="G161" s="32">
        <v>6</v>
      </c>
      <c r="H161" s="305">
        <v>2.1</v>
      </c>
      <c r="I161" s="305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1"/>
      <c r="P161" s="311"/>
      <c r="Q161" s="311"/>
      <c r="R161" s="312"/>
      <c r="S161" s="34"/>
      <c r="T161" s="34"/>
      <c r="U161" s="35" t="s">
        <v>65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9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20"/>
      <c r="N162" s="316" t="s">
        <v>66</v>
      </c>
      <c r="O162" s="317"/>
      <c r="P162" s="317"/>
      <c r="Q162" s="317"/>
      <c r="R162" s="317"/>
      <c r="S162" s="317"/>
      <c r="T162" s="318"/>
      <c r="U162" s="37" t="s">
        <v>67</v>
      </c>
      <c r="V162" s="308">
        <f>IFERROR(V160/H160,"0")+IFERROR(V161/H161,"0")</f>
        <v>0</v>
      </c>
      <c r="W162" s="308">
        <f>IFERROR(W160/H160,"0")+IFERROR(W161/H161,"0")</f>
        <v>0</v>
      </c>
      <c r="X162" s="308">
        <f>IFERROR(IF(X160="",0,X160),"0")+IFERROR(IF(X161="",0,X161),"0")</f>
        <v>0</v>
      </c>
      <c r="Y162" s="309"/>
      <c r="Z162" s="309"/>
    </row>
    <row r="163" spans="1:53" x14ac:dyDescent="0.2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20"/>
      <c r="N163" s="316" t="s">
        <v>66</v>
      </c>
      <c r="O163" s="317"/>
      <c r="P163" s="317"/>
      <c r="Q163" s="317"/>
      <c r="R163" s="317"/>
      <c r="S163" s="317"/>
      <c r="T163" s="318"/>
      <c r="U163" s="37" t="s">
        <v>65</v>
      </c>
      <c r="V163" s="308">
        <f>IFERROR(SUM(V160:V161),"0")</f>
        <v>0</v>
      </c>
      <c r="W163" s="308">
        <f>IFERROR(SUM(W160:W161),"0")</f>
        <v>0</v>
      </c>
      <c r="X163" s="37"/>
      <c r="Y163" s="309"/>
      <c r="Z163" s="309"/>
    </row>
    <row r="164" spans="1:53" ht="14.25" customHeight="1" x14ac:dyDescent="0.25">
      <c r="A164" s="325" t="s">
        <v>60</v>
      </c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3">
        <v>4680115882683</v>
      </c>
      <c r="E165" s="312"/>
      <c r="F165" s="305">
        <v>0.9</v>
      </c>
      <c r="G165" s="32">
        <v>6</v>
      </c>
      <c r="H165" s="305">
        <v>5.4</v>
      </c>
      <c r="I165" s="305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1"/>
      <c r="P165" s="311"/>
      <c r="Q165" s="311"/>
      <c r="R165" s="312"/>
      <c r="S165" s="34"/>
      <c r="T165" s="34"/>
      <c r="U165" s="35" t="s">
        <v>65</v>
      </c>
      <c r="V165" s="306">
        <v>0</v>
      </c>
      <c r="W165" s="307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3">
        <v>4680115882690</v>
      </c>
      <c r="E166" s="312"/>
      <c r="F166" s="305">
        <v>0.9</v>
      </c>
      <c r="G166" s="32">
        <v>6</v>
      </c>
      <c r="H166" s="305">
        <v>5.4</v>
      </c>
      <c r="I166" s="305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1"/>
      <c r="P166" s="311"/>
      <c r="Q166" s="311"/>
      <c r="R166" s="312"/>
      <c r="S166" s="34"/>
      <c r="T166" s="34"/>
      <c r="U166" s="35" t="s">
        <v>65</v>
      </c>
      <c r="V166" s="306">
        <v>0</v>
      </c>
      <c r="W166" s="307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3">
        <v>4680115882669</v>
      </c>
      <c r="E167" s="312"/>
      <c r="F167" s="305">
        <v>0.9</v>
      </c>
      <c r="G167" s="32">
        <v>6</v>
      </c>
      <c r="H167" s="305">
        <v>5.4</v>
      </c>
      <c r="I167" s="305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1"/>
      <c r="P167" s="311"/>
      <c r="Q167" s="311"/>
      <c r="R167" s="312"/>
      <c r="S167" s="34"/>
      <c r="T167" s="34"/>
      <c r="U167" s="35" t="s">
        <v>65</v>
      </c>
      <c r="V167" s="306">
        <v>0</v>
      </c>
      <c r="W167" s="307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3">
        <v>4680115882676</v>
      </c>
      <c r="E168" s="312"/>
      <c r="F168" s="305">
        <v>0.9</v>
      </c>
      <c r="G168" s="32">
        <v>6</v>
      </c>
      <c r="H168" s="305">
        <v>5.4</v>
      </c>
      <c r="I168" s="305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1"/>
      <c r="P168" s="311"/>
      <c r="Q168" s="311"/>
      <c r="R168" s="312"/>
      <c r="S168" s="34"/>
      <c r="T168" s="34"/>
      <c r="U168" s="35" t="s">
        <v>65</v>
      </c>
      <c r="V168" s="306">
        <v>0</v>
      </c>
      <c r="W168" s="307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9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20"/>
      <c r="N169" s="316" t="s">
        <v>66</v>
      </c>
      <c r="O169" s="317"/>
      <c r="P169" s="317"/>
      <c r="Q169" s="317"/>
      <c r="R169" s="317"/>
      <c r="S169" s="317"/>
      <c r="T169" s="318"/>
      <c r="U169" s="37" t="s">
        <v>67</v>
      </c>
      <c r="V169" s="308">
        <f>IFERROR(V165/H165,"0")+IFERROR(V166/H166,"0")+IFERROR(V167/H167,"0")+IFERROR(V168/H168,"0")</f>
        <v>0</v>
      </c>
      <c r="W169" s="308">
        <f>IFERROR(W165/H165,"0")+IFERROR(W166/H166,"0")+IFERROR(W167/H167,"0")+IFERROR(W168/H168,"0")</f>
        <v>0</v>
      </c>
      <c r="X169" s="308">
        <f>IFERROR(IF(X165="",0,X165),"0")+IFERROR(IF(X166="",0,X166),"0")+IFERROR(IF(X167="",0,X167),"0")+IFERROR(IF(X168="",0,X168),"0")</f>
        <v>0</v>
      </c>
      <c r="Y169" s="309"/>
      <c r="Z169" s="309"/>
    </row>
    <row r="170" spans="1:53" x14ac:dyDescent="0.2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20"/>
      <c r="N170" s="316" t="s">
        <v>66</v>
      </c>
      <c r="O170" s="317"/>
      <c r="P170" s="317"/>
      <c r="Q170" s="317"/>
      <c r="R170" s="317"/>
      <c r="S170" s="317"/>
      <c r="T170" s="318"/>
      <c r="U170" s="37" t="s">
        <v>65</v>
      </c>
      <c r="V170" s="308">
        <f>IFERROR(SUM(V165:V168),"0")</f>
        <v>0</v>
      </c>
      <c r="W170" s="308">
        <f>IFERROR(SUM(W165:W168),"0")</f>
        <v>0</v>
      </c>
      <c r="X170" s="37"/>
      <c r="Y170" s="309"/>
      <c r="Z170" s="309"/>
    </row>
    <row r="171" spans="1:53" ht="14.25" customHeight="1" x14ac:dyDescent="0.25">
      <c r="A171" s="325" t="s">
        <v>68</v>
      </c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3">
        <v>4680115881556</v>
      </c>
      <c r="E172" s="312"/>
      <c r="F172" s="305">
        <v>1</v>
      </c>
      <c r="G172" s="32">
        <v>4</v>
      </c>
      <c r="H172" s="305">
        <v>4</v>
      </c>
      <c r="I172" s="305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1"/>
      <c r="P172" s="311"/>
      <c r="Q172" s="311"/>
      <c r="R172" s="312"/>
      <c r="S172" s="34"/>
      <c r="T172" s="34"/>
      <c r="U172" s="35" t="s">
        <v>65</v>
      </c>
      <c r="V172" s="306">
        <v>0</v>
      </c>
      <c r="W172" s="307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3">
        <v>4680115880573</v>
      </c>
      <c r="E173" s="312"/>
      <c r="F173" s="305">
        <v>1.45</v>
      </c>
      <c r="G173" s="32">
        <v>6</v>
      </c>
      <c r="H173" s="305">
        <v>8.6999999999999993</v>
      </c>
      <c r="I173" s="305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8" t="s">
        <v>285</v>
      </c>
      <c r="O173" s="311"/>
      <c r="P173" s="311"/>
      <c r="Q173" s="311"/>
      <c r="R173" s="312"/>
      <c r="S173" s="34"/>
      <c r="T173" s="34"/>
      <c r="U173" s="35" t="s">
        <v>65</v>
      </c>
      <c r="V173" s="306">
        <v>0</v>
      </c>
      <c r="W173" s="307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3">
        <v>4680115881594</v>
      </c>
      <c r="E174" s="312"/>
      <c r="F174" s="305">
        <v>1.35</v>
      </c>
      <c r="G174" s="32">
        <v>6</v>
      </c>
      <c r="H174" s="305">
        <v>8.1</v>
      </c>
      <c r="I174" s="305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1"/>
      <c r="P174" s="311"/>
      <c r="Q174" s="311"/>
      <c r="R174" s="312"/>
      <c r="S174" s="34"/>
      <c r="T174" s="34"/>
      <c r="U174" s="35" t="s">
        <v>65</v>
      </c>
      <c r="V174" s="306">
        <v>0</v>
      </c>
      <c r="W174" s="307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3">
        <v>4680115881587</v>
      </c>
      <c r="E175" s="312"/>
      <c r="F175" s="305">
        <v>1</v>
      </c>
      <c r="G175" s="32">
        <v>4</v>
      </c>
      <c r="H175" s="305">
        <v>4</v>
      </c>
      <c r="I175" s="305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0" t="s">
        <v>290</v>
      </c>
      <c r="O175" s="311"/>
      <c r="P175" s="311"/>
      <c r="Q175" s="311"/>
      <c r="R175" s="312"/>
      <c r="S175" s="34"/>
      <c r="T175" s="34"/>
      <c r="U175" s="35" t="s">
        <v>65</v>
      </c>
      <c r="V175" s="306">
        <v>0</v>
      </c>
      <c r="W175" s="307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3">
        <v>4680115880962</v>
      </c>
      <c r="E176" s="312"/>
      <c r="F176" s="305">
        <v>1.3</v>
      </c>
      <c r="G176" s="32">
        <v>6</v>
      </c>
      <c r="H176" s="305">
        <v>7.8</v>
      </c>
      <c r="I176" s="305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1"/>
      <c r="P176" s="311"/>
      <c r="Q176" s="311"/>
      <c r="R176" s="312"/>
      <c r="S176" s="34"/>
      <c r="T176" s="34"/>
      <c r="U176" s="35" t="s">
        <v>65</v>
      </c>
      <c r="V176" s="306">
        <v>0</v>
      </c>
      <c r="W176" s="307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3">
        <v>4680115881617</v>
      </c>
      <c r="E177" s="312"/>
      <c r="F177" s="305">
        <v>1.35</v>
      </c>
      <c r="G177" s="32">
        <v>6</v>
      </c>
      <c r="H177" s="305">
        <v>8.1</v>
      </c>
      <c r="I177" s="305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1"/>
      <c r="P177" s="311"/>
      <c r="Q177" s="311"/>
      <c r="R177" s="312"/>
      <c r="S177" s="34"/>
      <c r="T177" s="34"/>
      <c r="U177" s="35" t="s">
        <v>65</v>
      </c>
      <c r="V177" s="306">
        <v>0</v>
      </c>
      <c r="W177" s="307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3">
        <v>4680115881228</v>
      </c>
      <c r="E178" s="312"/>
      <c r="F178" s="305">
        <v>0.4</v>
      </c>
      <c r="G178" s="32">
        <v>6</v>
      </c>
      <c r="H178" s="305">
        <v>2.4</v>
      </c>
      <c r="I178" s="305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8" t="s">
        <v>297</v>
      </c>
      <c r="O178" s="311"/>
      <c r="P178" s="311"/>
      <c r="Q178" s="311"/>
      <c r="R178" s="312"/>
      <c r="S178" s="34"/>
      <c r="T178" s="34"/>
      <c r="U178" s="35" t="s">
        <v>65</v>
      </c>
      <c r="V178" s="306">
        <v>0</v>
      </c>
      <c r="W178" s="307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3">
        <v>4680115881037</v>
      </c>
      <c r="E179" s="312"/>
      <c r="F179" s="305">
        <v>0.84</v>
      </c>
      <c r="G179" s="32">
        <v>4</v>
      </c>
      <c r="H179" s="305">
        <v>3.36</v>
      </c>
      <c r="I179" s="305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0" t="s">
        <v>300</v>
      </c>
      <c r="O179" s="311"/>
      <c r="P179" s="311"/>
      <c r="Q179" s="311"/>
      <c r="R179" s="312"/>
      <c r="S179" s="34"/>
      <c r="T179" s="34"/>
      <c r="U179" s="35" t="s">
        <v>65</v>
      </c>
      <c r="V179" s="306">
        <v>0</v>
      </c>
      <c r="W179" s="307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3">
        <v>4680115881211</v>
      </c>
      <c r="E180" s="312"/>
      <c r="F180" s="305">
        <v>0.4</v>
      </c>
      <c r="G180" s="32">
        <v>6</v>
      </c>
      <c r="H180" s="305">
        <v>2.4</v>
      </c>
      <c r="I180" s="305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1"/>
      <c r="P180" s="311"/>
      <c r="Q180" s="311"/>
      <c r="R180" s="312"/>
      <c r="S180" s="34"/>
      <c r="T180" s="34"/>
      <c r="U180" s="35" t="s">
        <v>65</v>
      </c>
      <c r="V180" s="306">
        <v>0</v>
      </c>
      <c r="W180" s="307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3">
        <v>4680115881020</v>
      </c>
      <c r="E181" s="312"/>
      <c r="F181" s="305">
        <v>0.84</v>
      </c>
      <c r="G181" s="32">
        <v>4</v>
      </c>
      <c r="H181" s="305">
        <v>3.36</v>
      </c>
      <c r="I181" s="305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1"/>
      <c r="P181" s="311"/>
      <c r="Q181" s="311"/>
      <c r="R181" s="312"/>
      <c r="S181" s="34"/>
      <c r="T181" s="34"/>
      <c r="U181" s="35" t="s">
        <v>65</v>
      </c>
      <c r="V181" s="306">
        <v>0</v>
      </c>
      <c r="W181" s="307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3">
        <v>4680115882195</v>
      </c>
      <c r="E182" s="312"/>
      <c r="F182" s="305">
        <v>0.4</v>
      </c>
      <c r="G182" s="32">
        <v>6</v>
      </c>
      <c r="H182" s="305">
        <v>2.4</v>
      </c>
      <c r="I182" s="305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1"/>
      <c r="P182" s="311"/>
      <c r="Q182" s="311"/>
      <c r="R182" s="312"/>
      <c r="S182" s="34"/>
      <c r="T182" s="34"/>
      <c r="U182" s="35" t="s">
        <v>65</v>
      </c>
      <c r="V182" s="306">
        <v>0</v>
      </c>
      <c r="W182" s="307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3">
        <v>4680115882607</v>
      </c>
      <c r="E183" s="312"/>
      <c r="F183" s="305">
        <v>0.3</v>
      </c>
      <c r="G183" s="32">
        <v>6</v>
      </c>
      <c r="H183" s="305">
        <v>1.8</v>
      </c>
      <c r="I183" s="305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5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1"/>
      <c r="P183" s="311"/>
      <c r="Q183" s="311"/>
      <c r="R183" s="312"/>
      <c r="S183" s="34"/>
      <c r="T183" s="34"/>
      <c r="U183" s="35" t="s">
        <v>65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3">
        <v>4680115880092</v>
      </c>
      <c r="E184" s="312"/>
      <c r="F184" s="305">
        <v>0.4</v>
      </c>
      <c r="G184" s="32">
        <v>6</v>
      </c>
      <c r="H184" s="305">
        <v>2.4</v>
      </c>
      <c r="I184" s="305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1"/>
      <c r="P184" s="311"/>
      <c r="Q184" s="311"/>
      <c r="R184" s="312"/>
      <c r="S184" s="34"/>
      <c r="T184" s="34"/>
      <c r="U184" s="35" t="s">
        <v>65</v>
      </c>
      <c r="V184" s="306">
        <v>0</v>
      </c>
      <c r="W184" s="307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3">
        <v>4680115880221</v>
      </c>
      <c r="E185" s="312"/>
      <c r="F185" s="305">
        <v>0.4</v>
      </c>
      <c r="G185" s="32">
        <v>6</v>
      </c>
      <c r="H185" s="305">
        <v>2.4</v>
      </c>
      <c r="I185" s="305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0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1"/>
      <c r="P185" s="311"/>
      <c r="Q185" s="311"/>
      <c r="R185" s="312"/>
      <c r="S185" s="34"/>
      <c r="T185" s="34"/>
      <c r="U185" s="35" t="s">
        <v>65</v>
      </c>
      <c r="V185" s="306">
        <v>0</v>
      </c>
      <c r="W185" s="307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3">
        <v>4680115882942</v>
      </c>
      <c r="E186" s="312"/>
      <c r="F186" s="305">
        <v>0.3</v>
      </c>
      <c r="G186" s="32">
        <v>6</v>
      </c>
      <c r="H186" s="305">
        <v>1.8</v>
      </c>
      <c r="I186" s="305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1"/>
      <c r="P186" s="311"/>
      <c r="Q186" s="311"/>
      <c r="R186" s="312"/>
      <c r="S186" s="34"/>
      <c r="T186" s="34"/>
      <c r="U186" s="35" t="s">
        <v>65</v>
      </c>
      <c r="V186" s="306">
        <v>0</v>
      </c>
      <c r="W186" s="307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3">
        <v>4680115880504</v>
      </c>
      <c r="E187" s="312"/>
      <c r="F187" s="305">
        <v>0.4</v>
      </c>
      <c r="G187" s="32">
        <v>6</v>
      </c>
      <c r="H187" s="305">
        <v>2.4</v>
      </c>
      <c r="I187" s="305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1"/>
      <c r="P187" s="311"/>
      <c r="Q187" s="311"/>
      <c r="R187" s="312"/>
      <c r="S187" s="34"/>
      <c r="T187" s="34"/>
      <c r="U187" s="35" t="s">
        <v>65</v>
      </c>
      <c r="V187" s="306">
        <v>0</v>
      </c>
      <c r="W187" s="307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3">
        <v>4680115882164</v>
      </c>
      <c r="E188" s="312"/>
      <c r="F188" s="305">
        <v>0.4</v>
      </c>
      <c r="G188" s="32">
        <v>6</v>
      </c>
      <c r="H188" s="305">
        <v>2.4</v>
      </c>
      <c r="I188" s="305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1"/>
      <c r="P188" s="311"/>
      <c r="Q188" s="311"/>
      <c r="R188" s="312"/>
      <c r="S188" s="34"/>
      <c r="T188" s="34"/>
      <c r="U188" s="35" t="s">
        <v>65</v>
      </c>
      <c r="V188" s="306">
        <v>0</v>
      </c>
      <c r="W188" s="307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19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20"/>
      <c r="N189" s="316" t="s">
        <v>66</v>
      </c>
      <c r="O189" s="317"/>
      <c r="P189" s="317"/>
      <c r="Q189" s="317"/>
      <c r="R189" s="317"/>
      <c r="S189" s="317"/>
      <c r="T189" s="318"/>
      <c r="U189" s="37" t="s">
        <v>67</v>
      </c>
      <c r="V189" s="30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09"/>
      <c r="Z189" s="309"/>
    </row>
    <row r="190" spans="1:53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20"/>
      <c r="N190" s="316" t="s">
        <v>66</v>
      </c>
      <c r="O190" s="317"/>
      <c r="P190" s="317"/>
      <c r="Q190" s="317"/>
      <c r="R190" s="317"/>
      <c r="S190" s="317"/>
      <c r="T190" s="318"/>
      <c r="U190" s="37" t="s">
        <v>65</v>
      </c>
      <c r="V190" s="308">
        <f>IFERROR(SUM(V172:V188),"0")</f>
        <v>0</v>
      </c>
      <c r="W190" s="308">
        <f>IFERROR(SUM(W172:W188),"0")</f>
        <v>0</v>
      </c>
      <c r="X190" s="37"/>
      <c r="Y190" s="309"/>
      <c r="Z190" s="309"/>
    </row>
    <row r="191" spans="1:53" ht="14.25" customHeight="1" x14ac:dyDescent="0.25">
      <c r="A191" s="325" t="s">
        <v>218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3">
        <v>4680115880801</v>
      </c>
      <c r="E192" s="312"/>
      <c r="F192" s="305">
        <v>0.4</v>
      </c>
      <c r="G192" s="32">
        <v>6</v>
      </c>
      <c r="H192" s="305">
        <v>2.4</v>
      </c>
      <c r="I192" s="305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1"/>
      <c r="P192" s="311"/>
      <c r="Q192" s="311"/>
      <c r="R192" s="312"/>
      <c r="S192" s="34"/>
      <c r="T192" s="34"/>
      <c r="U192" s="35" t="s">
        <v>65</v>
      </c>
      <c r="V192" s="306">
        <v>0</v>
      </c>
      <c r="W192" s="307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3">
        <v>4680115880818</v>
      </c>
      <c r="E193" s="312"/>
      <c r="F193" s="305">
        <v>0.4</v>
      </c>
      <c r="G193" s="32">
        <v>6</v>
      </c>
      <c r="H193" s="305">
        <v>2.4</v>
      </c>
      <c r="I193" s="305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1"/>
      <c r="P193" s="311"/>
      <c r="Q193" s="311"/>
      <c r="R193" s="312"/>
      <c r="S193" s="34"/>
      <c r="T193" s="34"/>
      <c r="U193" s="35" t="s">
        <v>65</v>
      </c>
      <c r="V193" s="306">
        <v>0</v>
      </c>
      <c r="W193" s="307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19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20"/>
      <c r="N194" s="316" t="s">
        <v>66</v>
      </c>
      <c r="O194" s="317"/>
      <c r="P194" s="317"/>
      <c r="Q194" s="317"/>
      <c r="R194" s="317"/>
      <c r="S194" s="317"/>
      <c r="T194" s="318"/>
      <c r="U194" s="37" t="s">
        <v>67</v>
      </c>
      <c r="V194" s="308">
        <f>IFERROR(V192/H192,"0")+IFERROR(V193/H193,"0")</f>
        <v>0</v>
      </c>
      <c r="W194" s="308">
        <f>IFERROR(W192/H192,"0")+IFERROR(W193/H193,"0")</f>
        <v>0</v>
      </c>
      <c r="X194" s="308">
        <f>IFERROR(IF(X192="",0,X192),"0")+IFERROR(IF(X193="",0,X193),"0")</f>
        <v>0</v>
      </c>
      <c r="Y194" s="309"/>
      <c r="Z194" s="309"/>
    </row>
    <row r="195" spans="1:53" x14ac:dyDescent="0.2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20"/>
      <c r="N195" s="316" t="s">
        <v>66</v>
      </c>
      <c r="O195" s="317"/>
      <c r="P195" s="317"/>
      <c r="Q195" s="317"/>
      <c r="R195" s="317"/>
      <c r="S195" s="317"/>
      <c r="T195" s="318"/>
      <c r="U195" s="37" t="s">
        <v>65</v>
      </c>
      <c r="V195" s="308">
        <f>IFERROR(SUM(V192:V193),"0")</f>
        <v>0</v>
      </c>
      <c r="W195" s="308">
        <f>IFERROR(SUM(W192:W193),"0")</f>
        <v>0</v>
      </c>
      <c r="X195" s="37"/>
      <c r="Y195" s="309"/>
      <c r="Z195" s="309"/>
    </row>
    <row r="196" spans="1:53" ht="16.5" customHeight="1" x14ac:dyDescent="0.25">
      <c r="A196" s="314" t="s">
        <v>323</v>
      </c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01"/>
      <c r="Z196" s="301"/>
    </row>
    <row r="197" spans="1:53" ht="14.25" customHeight="1" x14ac:dyDescent="0.25">
      <c r="A197" s="325" t="s">
        <v>103</v>
      </c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3">
        <v>4607091387445</v>
      </c>
      <c r="E198" s="312"/>
      <c r="F198" s="305">
        <v>0.9</v>
      </c>
      <c r="G198" s="32">
        <v>10</v>
      </c>
      <c r="H198" s="305">
        <v>9</v>
      </c>
      <c r="I198" s="305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1"/>
      <c r="P198" s="311"/>
      <c r="Q198" s="311"/>
      <c r="R198" s="312"/>
      <c r="S198" s="34"/>
      <c r="T198" s="34"/>
      <c r="U198" s="35" t="s">
        <v>65</v>
      </c>
      <c r="V198" s="306">
        <v>0</v>
      </c>
      <c r="W198" s="307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3">
        <v>4607091386004</v>
      </c>
      <c r="E199" s="312"/>
      <c r="F199" s="305">
        <v>1.35</v>
      </c>
      <c r="G199" s="32">
        <v>8</v>
      </c>
      <c r="H199" s="305">
        <v>10.8</v>
      </c>
      <c r="I199" s="305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3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1"/>
      <c r="P199" s="311"/>
      <c r="Q199" s="311"/>
      <c r="R199" s="312"/>
      <c r="S199" s="34"/>
      <c r="T199" s="34"/>
      <c r="U199" s="35" t="s">
        <v>65</v>
      </c>
      <c r="V199" s="306">
        <v>0</v>
      </c>
      <c r="W199" s="307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3">
        <v>4607091386004</v>
      </c>
      <c r="E200" s="312"/>
      <c r="F200" s="305">
        <v>1.35</v>
      </c>
      <c r="G200" s="32">
        <v>8</v>
      </c>
      <c r="H200" s="305">
        <v>10.8</v>
      </c>
      <c r="I200" s="305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1"/>
      <c r="P200" s="311"/>
      <c r="Q200" s="311"/>
      <c r="R200" s="312"/>
      <c r="S200" s="34"/>
      <c r="T200" s="34"/>
      <c r="U200" s="35" t="s">
        <v>65</v>
      </c>
      <c r="V200" s="306">
        <v>0</v>
      </c>
      <c r="W200" s="307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3">
        <v>4607091386073</v>
      </c>
      <c r="E201" s="312"/>
      <c r="F201" s="305">
        <v>0.9</v>
      </c>
      <c r="G201" s="32">
        <v>10</v>
      </c>
      <c r="H201" s="305">
        <v>9</v>
      </c>
      <c r="I201" s="305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1"/>
      <c r="P201" s="311"/>
      <c r="Q201" s="311"/>
      <c r="R201" s="312"/>
      <c r="S201" s="34"/>
      <c r="T201" s="34"/>
      <c r="U201" s="35" t="s">
        <v>65</v>
      </c>
      <c r="V201" s="306">
        <v>0</v>
      </c>
      <c r="W201" s="307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4301010928</v>
      </c>
      <c r="D202" s="313">
        <v>4607091387322</v>
      </c>
      <c r="E202" s="312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1"/>
      <c r="P202" s="311"/>
      <c r="Q202" s="311"/>
      <c r="R202" s="312"/>
      <c r="S202" s="34"/>
      <c r="T202" s="34"/>
      <c r="U202" s="35" t="s">
        <v>65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4301011395</v>
      </c>
      <c r="D203" s="313">
        <v>4607091387322</v>
      </c>
      <c r="E203" s="312"/>
      <c r="F203" s="305">
        <v>1.35</v>
      </c>
      <c r="G203" s="32">
        <v>8</v>
      </c>
      <c r="H203" s="305">
        <v>10.8</v>
      </c>
      <c r="I203" s="305">
        <v>11.28</v>
      </c>
      <c r="J203" s="32">
        <v>48</v>
      </c>
      <c r="K203" s="32" t="s">
        <v>98</v>
      </c>
      <c r="L203" s="33" t="s">
        <v>106</v>
      </c>
      <c r="M203" s="32">
        <v>55</v>
      </c>
      <c r="N203" s="5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1"/>
      <c r="P203" s="311"/>
      <c r="Q203" s="311"/>
      <c r="R203" s="312"/>
      <c r="S203" s="34"/>
      <c r="T203" s="34"/>
      <c r="U203" s="35" t="s">
        <v>65</v>
      </c>
      <c r="V203" s="306">
        <v>0</v>
      </c>
      <c r="W203" s="307">
        <f t="shared" si="10"/>
        <v>0</v>
      </c>
      <c r="X203" s="36" t="str">
        <f>IFERROR(IF(W203=0,"",ROUNDUP(W203/H203,0)*0.02039),"")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3">
        <v>4607091387377</v>
      </c>
      <c r="E204" s="312"/>
      <c r="F204" s="305">
        <v>1.35</v>
      </c>
      <c r="G204" s="32">
        <v>8</v>
      </c>
      <c r="H204" s="305">
        <v>10.8</v>
      </c>
      <c r="I204" s="305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1"/>
      <c r="P204" s="311"/>
      <c r="Q204" s="311"/>
      <c r="R204" s="312"/>
      <c r="S204" s="34"/>
      <c r="T204" s="34"/>
      <c r="U204" s="35" t="s">
        <v>65</v>
      </c>
      <c r="V204" s="306">
        <v>0</v>
      </c>
      <c r="W204" s="307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3">
        <v>4607091387353</v>
      </c>
      <c r="E205" s="312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1"/>
      <c r="P205" s="311"/>
      <c r="Q205" s="311"/>
      <c r="R205" s="312"/>
      <c r="S205" s="34"/>
      <c r="T205" s="34"/>
      <c r="U205" s="35" t="s">
        <v>65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3">
        <v>4607091386011</v>
      </c>
      <c r="E206" s="312"/>
      <c r="F206" s="305">
        <v>0.5</v>
      </c>
      <c r="G206" s="32">
        <v>10</v>
      </c>
      <c r="H206" s="305">
        <v>5</v>
      </c>
      <c r="I206" s="305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1"/>
      <c r="P206" s="311"/>
      <c r="Q206" s="311"/>
      <c r="R206" s="312"/>
      <c r="S206" s="34"/>
      <c r="T206" s="34"/>
      <c r="U206" s="35" t="s">
        <v>65</v>
      </c>
      <c r="V206" s="306">
        <v>0</v>
      </c>
      <c r="W206" s="307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3">
        <v>4607091387308</v>
      </c>
      <c r="E207" s="312"/>
      <c r="F207" s="305">
        <v>0.5</v>
      </c>
      <c r="G207" s="32">
        <v>10</v>
      </c>
      <c r="H207" s="305">
        <v>5</v>
      </c>
      <c r="I207" s="305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6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1"/>
      <c r="P207" s="311"/>
      <c r="Q207" s="311"/>
      <c r="R207" s="312"/>
      <c r="S207" s="34"/>
      <c r="T207" s="34"/>
      <c r="U207" s="35" t="s">
        <v>65</v>
      </c>
      <c r="V207" s="306">
        <v>0</v>
      </c>
      <c r="W207" s="307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3">
        <v>4607091387339</v>
      </c>
      <c r="E208" s="312"/>
      <c r="F208" s="305">
        <v>0.5</v>
      </c>
      <c r="G208" s="32">
        <v>10</v>
      </c>
      <c r="H208" s="305">
        <v>5</v>
      </c>
      <c r="I208" s="305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5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1"/>
      <c r="P208" s="311"/>
      <c r="Q208" s="311"/>
      <c r="R208" s="312"/>
      <c r="S208" s="34"/>
      <c r="T208" s="34"/>
      <c r="U208" s="35" t="s">
        <v>65</v>
      </c>
      <c r="V208" s="306">
        <v>0</v>
      </c>
      <c r="W208" s="307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3">
        <v>4680115882638</v>
      </c>
      <c r="E209" s="312"/>
      <c r="F209" s="305">
        <v>0.4</v>
      </c>
      <c r="G209" s="32">
        <v>10</v>
      </c>
      <c r="H209" s="305">
        <v>4</v>
      </c>
      <c r="I209" s="305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1"/>
      <c r="P209" s="311"/>
      <c r="Q209" s="311"/>
      <c r="R209" s="312"/>
      <c r="S209" s="34"/>
      <c r="T209" s="34"/>
      <c r="U209" s="35" t="s">
        <v>65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3">
        <v>4680115881938</v>
      </c>
      <c r="E210" s="312"/>
      <c r="F210" s="305">
        <v>0.4</v>
      </c>
      <c r="G210" s="32">
        <v>10</v>
      </c>
      <c r="H210" s="305">
        <v>4</v>
      </c>
      <c r="I210" s="305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1"/>
      <c r="P210" s="311"/>
      <c r="Q210" s="311"/>
      <c r="R210" s="312"/>
      <c r="S210" s="34"/>
      <c r="T210" s="34"/>
      <c r="U210" s="35" t="s">
        <v>65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3">
        <v>4607091387346</v>
      </c>
      <c r="E211" s="312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1"/>
      <c r="P211" s="311"/>
      <c r="Q211" s="311"/>
      <c r="R211" s="312"/>
      <c r="S211" s="34"/>
      <c r="T211" s="34"/>
      <c r="U211" s="35" t="s">
        <v>65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3">
        <v>4607091389807</v>
      </c>
      <c r="E212" s="312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6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1"/>
      <c r="P212" s="311"/>
      <c r="Q212" s="311"/>
      <c r="R212" s="312"/>
      <c r="S212" s="34"/>
      <c r="T212" s="34"/>
      <c r="U212" s="35" t="s">
        <v>65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19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20"/>
      <c r="N213" s="316" t="s">
        <v>66</v>
      </c>
      <c r="O213" s="317"/>
      <c r="P213" s="317"/>
      <c r="Q213" s="317"/>
      <c r="R213" s="317"/>
      <c r="S213" s="317"/>
      <c r="T213" s="318"/>
      <c r="U213" s="37" t="s">
        <v>67</v>
      </c>
      <c r="V213" s="30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09"/>
      <c r="Z213" s="309"/>
    </row>
    <row r="214" spans="1:53" x14ac:dyDescent="0.2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20"/>
      <c r="N214" s="316" t="s">
        <v>66</v>
      </c>
      <c r="O214" s="317"/>
      <c r="P214" s="317"/>
      <c r="Q214" s="317"/>
      <c r="R214" s="317"/>
      <c r="S214" s="317"/>
      <c r="T214" s="318"/>
      <c r="U214" s="37" t="s">
        <v>65</v>
      </c>
      <c r="V214" s="308">
        <f>IFERROR(SUM(V198:V212),"0")</f>
        <v>0</v>
      </c>
      <c r="W214" s="308">
        <f>IFERROR(SUM(W198:W212),"0")</f>
        <v>0</v>
      </c>
      <c r="X214" s="37"/>
      <c r="Y214" s="309"/>
      <c r="Z214" s="309"/>
    </row>
    <row r="215" spans="1:53" ht="14.25" customHeight="1" x14ac:dyDescent="0.25">
      <c r="A215" s="325" t="s">
        <v>95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3">
        <v>4680115881914</v>
      </c>
      <c r="E216" s="312"/>
      <c r="F216" s="305">
        <v>0.4</v>
      </c>
      <c r="G216" s="32">
        <v>10</v>
      </c>
      <c r="H216" s="305">
        <v>4</v>
      </c>
      <c r="I216" s="305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2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1"/>
      <c r="P216" s="311"/>
      <c r="Q216" s="311"/>
      <c r="R216" s="312"/>
      <c r="S216" s="34"/>
      <c r="T216" s="34"/>
      <c r="U216" s="35" t="s">
        <v>65</v>
      </c>
      <c r="V216" s="306">
        <v>0</v>
      </c>
      <c r="W216" s="307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19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20"/>
      <c r="N217" s="316" t="s">
        <v>66</v>
      </c>
      <c r="O217" s="317"/>
      <c r="P217" s="317"/>
      <c r="Q217" s="317"/>
      <c r="R217" s="317"/>
      <c r="S217" s="317"/>
      <c r="T217" s="318"/>
      <c r="U217" s="37" t="s">
        <v>67</v>
      </c>
      <c r="V217" s="308">
        <f>IFERROR(V216/H216,"0")</f>
        <v>0</v>
      </c>
      <c r="W217" s="308">
        <f>IFERROR(W216/H216,"0")</f>
        <v>0</v>
      </c>
      <c r="X217" s="308">
        <f>IFERROR(IF(X216="",0,X216),"0")</f>
        <v>0</v>
      </c>
      <c r="Y217" s="309"/>
      <c r="Z217" s="309"/>
    </row>
    <row r="218" spans="1:53" x14ac:dyDescent="0.2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20"/>
      <c r="N218" s="316" t="s">
        <v>66</v>
      </c>
      <c r="O218" s="317"/>
      <c r="P218" s="317"/>
      <c r="Q218" s="317"/>
      <c r="R218" s="317"/>
      <c r="S218" s="317"/>
      <c r="T218" s="318"/>
      <c r="U218" s="37" t="s">
        <v>65</v>
      </c>
      <c r="V218" s="308">
        <f>IFERROR(SUM(V216:V216),"0")</f>
        <v>0</v>
      </c>
      <c r="W218" s="308">
        <f>IFERROR(SUM(W216:W216),"0")</f>
        <v>0</v>
      </c>
      <c r="X218" s="37"/>
      <c r="Y218" s="309"/>
      <c r="Z218" s="309"/>
    </row>
    <row r="219" spans="1:53" ht="14.25" customHeight="1" x14ac:dyDescent="0.25">
      <c r="A219" s="325" t="s">
        <v>60</v>
      </c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3">
        <v>4607091387193</v>
      </c>
      <c r="E220" s="312"/>
      <c r="F220" s="305">
        <v>0.7</v>
      </c>
      <c r="G220" s="32">
        <v>6</v>
      </c>
      <c r="H220" s="305">
        <v>4.2</v>
      </c>
      <c r="I220" s="305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1"/>
      <c r="P220" s="311"/>
      <c r="Q220" s="311"/>
      <c r="R220" s="312"/>
      <c r="S220" s="34"/>
      <c r="T220" s="34"/>
      <c r="U220" s="35" t="s">
        <v>65</v>
      </c>
      <c r="V220" s="306">
        <v>0</v>
      </c>
      <c r="W220" s="307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3">
        <v>4607091387230</v>
      </c>
      <c r="E221" s="312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1"/>
      <c r="P221" s="311"/>
      <c r="Q221" s="311"/>
      <c r="R221" s="312"/>
      <c r="S221" s="34"/>
      <c r="T221" s="34"/>
      <c r="U221" s="35" t="s">
        <v>65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3">
        <v>4607091387285</v>
      </c>
      <c r="E222" s="312"/>
      <c r="F222" s="305">
        <v>0.35</v>
      </c>
      <c r="G222" s="32">
        <v>6</v>
      </c>
      <c r="H222" s="305">
        <v>2.1</v>
      </c>
      <c r="I222" s="305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1"/>
      <c r="P222" s="311"/>
      <c r="Q222" s="311"/>
      <c r="R222" s="312"/>
      <c r="S222" s="34"/>
      <c r="T222" s="34"/>
      <c r="U222" s="35" t="s">
        <v>65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3">
        <v>4607091389845</v>
      </c>
      <c r="E223" s="312"/>
      <c r="F223" s="305">
        <v>0.35</v>
      </c>
      <c r="G223" s="32">
        <v>6</v>
      </c>
      <c r="H223" s="305">
        <v>2.1</v>
      </c>
      <c r="I223" s="305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1"/>
      <c r="P223" s="311"/>
      <c r="Q223" s="311"/>
      <c r="R223" s="312"/>
      <c r="S223" s="34"/>
      <c r="T223" s="34"/>
      <c r="U223" s="35" t="s">
        <v>65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19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20"/>
      <c r="N224" s="316" t="s">
        <v>66</v>
      </c>
      <c r="O224" s="317"/>
      <c r="P224" s="317"/>
      <c r="Q224" s="317"/>
      <c r="R224" s="317"/>
      <c r="S224" s="317"/>
      <c r="T224" s="318"/>
      <c r="U224" s="37" t="s">
        <v>67</v>
      </c>
      <c r="V224" s="308">
        <f>IFERROR(V220/H220,"0")+IFERROR(V221/H221,"0")+IFERROR(V222/H222,"0")+IFERROR(V223/H223,"0")</f>
        <v>0</v>
      </c>
      <c r="W224" s="308">
        <f>IFERROR(W220/H220,"0")+IFERROR(W221/H221,"0")+IFERROR(W222/H222,"0")+IFERROR(W223/H223,"0")</f>
        <v>0</v>
      </c>
      <c r="X224" s="308">
        <f>IFERROR(IF(X220="",0,X220),"0")+IFERROR(IF(X221="",0,X221),"0")+IFERROR(IF(X222="",0,X222),"0")+IFERROR(IF(X223="",0,X223),"0")</f>
        <v>0</v>
      </c>
      <c r="Y224" s="309"/>
      <c r="Z224" s="309"/>
    </row>
    <row r="225" spans="1:53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20"/>
      <c r="N225" s="316" t="s">
        <v>66</v>
      </c>
      <c r="O225" s="317"/>
      <c r="P225" s="317"/>
      <c r="Q225" s="317"/>
      <c r="R225" s="317"/>
      <c r="S225" s="317"/>
      <c r="T225" s="318"/>
      <c r="U225" s="37" t="s">
        <v>65</v>
      </c>
      <c r="V225" s="308">
        <f>IFERROR(SUM(V220:V223),"0")</f>
        <v>0</v>
      </c>
      <c r="W225" s="308">
        <f>IFERROR(SUM(W220:W223),"0")</f>
        <v>0</v>
      </c>
      <c r="X225" s="37"/>
      <c r="Y225" s="309"/>
      <c r="Z225" s="309"/>
    </row>
    <row r="226" spans="1:53" ht="14.25" customHeight="1" x14ac:dyDescent="0.25">
      <c r="A226" s="325" t="s">
        <v>68</v>
      </c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3">
        <v>4607091387766</v>
      </c>
      <c r="E227" s="312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1"/>
      <c r="P227" s="311"/>
      <c r="Q227" s="311"/>
      <c r="R227" s="312"/>
      <c r="S227" s="34"/>
      <c r="T227" s="34"/>
      <c r="U227" s="35" t="s">
        <v>65</v>
      </c>
      <c r="V227" s="306">
        <v>0</v>
      </c>
      <c r="W227" s="307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3">
        <v>4607091387957</v>
      </c>
      <c r="E228" s="312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1"/>
      <c r="P228" s="311"/>
      <c r="Q228" s="311"/>
      <c r="R228" s="312"/>
      <c r="S228" s="34"/>
      <c r="T228" s="34"/>
      <c r="U228" s="35" t="s">
        <v>65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3">
        <v>4607091387964</v>
      </c>
      <c r="E229" s="312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1"/>
      <c r="P229" s="311"/>
      <c r="Q229" s="311"/>
      <c r="R229" s="312"/>
      <c r="S229" s="34"/>
      <c r="T229" s="34"/>
      <c r="U229" s="35" t="s">
        <v>65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3">
        <v>4607091381672</v>
      </c>
      <c r="E230" s="312"/>
      <c r="F230" s="305">
        <v>0.6</v>
      </c>
      <c r="G230" s="32">
        <v>6</v>
      </c>
      <c r="H230" s="305">
        <v>3.6</v>
      </c>
      <c r="I230" s="305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1"/>
      <c r="P230" s="311"/>
      <c r="Q230" s="311"/>
      <c r="R230" s="312"/>
      <c r="S230" s="34"/>
      <c r="T230" s="34"/>
      <c r="U230" s="35" t="s">
        <v>65</v>
      </c>
      <c r="V230" s="306">
        <v>0</v>
      </c>
      <c r="W230" s="307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3">
        <v>4607091387537</v>
      </c>
      <c r="E231" s="312"/>
      <c r="F231" s="305">
        <v>0.45</v>
      </c>
      <c r="G231" s="32">
        <v>6</v>
      </c>
      <c r="H231" s="305">
        <v>2.7</v>
      </c>
      <c r="I231" s="305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1"/>
      <c r="P231" s="311"/>
      <c r="Q231" s="311"/>
      <c r="R231" s="312"/>
      <c r="S231" s="34"/>
      <c r="T231" s="34"/>
      <c r="U231" s="35" t="s">
        <v>65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3">
        <v>4607091387513</v>
      </c>
      <c r="E232" s="312"/>
      <c r="F232" s="305">
        <v>0.45</v>
      </c>
      <c r="G232" s="32">
        <v>6</v>
      </c>
      <c r="H232" s="305">
        <v>2.7</v>
      </c>
      <c r="I232" s="305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1"/>
      <c r="P232" s="311"/>
      <c r="Q232" s="311"/>
      <c r="R232" s="312"/>
      <c r="S232" s="34"/>
      <c r="T232" s="34"/>
      <c r="U232" s="35" t="s">
        <v>65</v>
      </c>
      <c r="V232" s="306">
        <v>0</v>
      </c>
      <c r="W232" s="307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3">
        <v>4680115880511</v>
      </c>
      <c r="E233" s="312"/>
      <c r="F233" s="305">
        <v>0.33</v>
      </c>
      <c r="G233" s="32">
        <v>6</v>
      </c>
      <c r="H233" s="305">
        <v>1.98</v>
      </c>
      <c r="I233" s="305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0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1"/>
      <c r="P233" s="311"/>
      <c r="Q233" s="311"/>
      <c r="R233" s="312"/>
      <c r="S233" s="34"/>
      <c r="T233" s="34"/>
      <c r="U233" s="35" t="s">
        <v>65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19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20"/>
      <c r="N234" s="316" t="s">
        <v>66</v>
      </c>
      <c r="O234" s="317"/>
      <c r="P234" s="317"/>
      <c r="Q234" s="317"/>
      <c r="R234" s="317"/>
      <c r="S234" s="317"/>
      <c r="T234" s="318"/>
      <c r="U234" s="37" t="s">
        <v>67</v>
      </c>
      <c r="V234" s="308">
        <f>IFERROR(V227/H227,"0")+IFERROR(V228/H228,"0")+IFERROR(V229/H229,"0")+IFERROR(V230/H230,"0")+IFERROR(V231/H231,"0")+IFERROR(V232/H232,"0")+IFERROR(V233/H233,"0")</f>
        <v>0</v>
      </c>
      <c r="W234" s="308">
        <f>IFERROR(W227/H227,"0")+IFERROR(W228/H228,"0")+IFERROR(W229/H229,"0")+IFERROR(W230/H230,"0")+IFERROR(W231/H231,"0")+IFERROR(W232/H232,"0")+IFERROR(W233/H233,"0")</f>
        <v>0</v>
      </c>
      <c r="X234" s="308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09"/>
      <c r="Z234" s="309"/>
    </row>
    <row r="235" spans="1:53" x14ac:dyDescent="0.2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20"/>
      <c r="N235" s="316" t="s">
        <v>66</v>
      </c>
      <c r="O235" s="317"/>
      <c r="P235" s="317"/>
      <c r="Q235" s="317"/>
      <c r="R235" s="317"/>
      <c r="S235" s="317"/>
      <c r="T235" s="318"/>
      <c r="U235" s="37" t="s">
        <v>65</v>
      </c>
      <c r="V235" s="308">
        <f>IFERROR(SUM(V227:V233),"0")</f>
        <v>0</v>
      </c>
      <c r="W235" s="308">
        <f>IFERROR(SUM(W227:W233),"0")</f>
        <v>0</v>
      </c>
      <c r="X235" s="37"/>
      <c r="Y235" s="309"/>
      <c r="Z235" s="309"/>
    </row>
    <row r="236" spans="1:53" ht="14.25" customHeight="1" x14ac:dyDescent="0.25">
      <c r="A236" s="325" t="s">
        <v>218</v>
      </c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3">
        <v>4607091380880</v>
      </c>
      <c r="E237" s="312"/>
      <c r="F237" s="305">
        <v>1.4</v>
      </c>
      <c r="G237" s="32">
        <v>6</v>
      </c>
      <c r="H237" s="305">
        <v>8.4</v>
      </c>
      <c r="I237" s="305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6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1"/>
      <c r="P237" s="311"/>
      <c r="Q237" s="311"/>
      <c r="R237" s="312"/>
      <c r="S237" s="34"/>
      <c r="T237" s="34"/>
      <c r="U237" s="35" t="s">
        <v>65</v>
      </c>
      <c r="V237" s="306">
        <v>0</v>
      </c>
      <c r="W237" s="307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3">
        <v>4607091384482</v>
      </c>
      <c r="E238" s="312"/>
      <c r="F238" s="305">
        <v>1.3</v>
      </c>
      <c r="G238" s="32">
        <v>6</v>
      </c>
      <c r="H238" s="305">
        <v>7.8</v>
      </c>
      <c r="I238" s="305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1"/>
      <c r="P238" s="311"/>
      <c r="Q238" s="311"/>
      <c r="R238" s="312"/>
      <c r="S238" s="34"/>
      <c r="T238" s="34"/>
      <c r="U238" s="35" t="s">
        <v>65</v>
      </c>
      <c r="V238" s="306">
        <v>0</v>
      </c>
      <c r="W238" s="307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3">
        <v>4607091380897</v>
      </c>
      <c r="E239" s="312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1"/>
      <c r="P239" s="311"/>
      <c r="Q239" s="311"/>
      <c r="R239" s="312"/>
      <c r="S239" s="34"/>
      <c r="T239" s="34"/>
      <c r="U239" s="35" t="s">
        <v>65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19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20"/>
      <c r="N240" s="316" t="s">
        <v>66</v>
      </c>
      <c r="O240" s="317"/>
      <c r="P240" s="317"/>
      <c r="Q240" s="317"/>
      <c r="R240" s="317"/>
      <c r="S240" s="317"/>
      <c r="T240" s="318"/>
      <c r="U240" s="37" t="s">
        <v>67</v>
      </c>
      <c r="V240" s="308">
        <f>IFERROR(V237/H237,"0")+IFERROR(V238/H238,"0")+IFERROR(V239/H239,"0")</f>
        <v>0</v>
      </c>
      <c r="W240" s="308">
        <f>IFERROR(W237/H237,"0")+IFERROR(W238/H238,"0")+IFERROR(W239/H239,"0")</f>
        <v>0</v>
      </c>
      <c r="X240" s="308">
        <f>IFERROR(IF(X237="",0,X237),"0")+IFERROR(IF(X238="",0,X238),"0")+IFERROR(IF(X239="",0,X239),"0")</f>
        <v>0</v>
      </c>
      <c r="Y240" s="309"/>
      <c r="Z240" s="309"/>
    </row>
    <row r="241" spans="1:53" x14ac:dyDescent="0.2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20"/>
      <c r="N241" s="316" t="s">
        <v>66</v>
      </c>
      <c r="O241" s="317"/>
      <c r="P241" s="317"/>
      <c r="Q241" s="317"/>
      <c r="R241" s="317"/>
      <c r="S241" s="317"/>
      <c r="T241" s="318"/>
      <c r="U241" s="37" t="s">
        <v>65</v>
      </c>
      <c r="V241" s="308">
        <f>IFERROR(SUM(V237:V239),"0")</f>
        <v>0</v>
      </c>
      <c r="W241" s="308">
        <f>IFERROR(SUM(W237:W239),"0")</f>
        <v>0</v>
      </c>
      <c r="X241" s="37"/>
      <c r="Y241" s="309"/>
      <c r="Z241" s="309"/>
    </row>
    <row r="242" spans="1:53" ht="14.25" customHeight="1" x14ac:dyDescent="0.25">
      <c r="A242" s="325" t="s">
        <v>81</v>
      </c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3">
        <v>4607091388374</v>
      </c>
      <c r="E243" s="312"/>
      <c r="F243" s="305">
        <v>0.38</v>
      </c>
      <c r="G243" s="32">
        <v>8</v>
      </c>
      <c r="H243" s="305">
        <v>3.04</v>
      </c>
      <c r="I243" s="305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6" t="s">
        <v>384</v>
      </c>
      <c r="O243" s="311"/>
      <c r="P243" s="311"/>
      <c r="Q243" s="311"/>
      <c r="R243" s="312"/>
      <c r="S243" s="34"/>
      <c r="T243" s="34"/>
      <c r="U243" s="35" t="s">
        <v>65</v>
      </c>
      <c r="V243" s="306">
        <v>0</v>
      </c>
      <c r="W243" s="307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3">
        <v>4607091388381</v>
      </c>
      <c r="E244" s="312"/>
      <c r="F244" s="305">
        <v>0.38</v>
      </c>
      <c r="G244" s="32">
        <v>8</v>
      </c>
      <c r="H244" s="305">
        <v>3.04</v>
      </c>
      <c r="I244" s="305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49" t="s">
        <v>387</v>
      </c>
      <c r="O244" s="311"/>
      <c r="P244" s="311"/>
      <c r="Q244" s="311"/>
      <c r="R244" s="312"/>
      <c r="S244" s="34"/>
      <c r="T244" s="34"/>
      <c r="U244" s="35" t="s">
        <v>65</v>
      </c>
      <c r="V244" s="306">
        <v>0</v>
      </c>
      <c r="W244" s="307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4301030233</v>
      </c>
      <c r="D245" s="313">
        <v>4607091388404</v>
      </c>
      <c r="E245" s="312"/>
      <c r="F245" s="305">
        <v>0.17</v>
      </c>
      <c r="G245" s="32">
        <v>15</v>
      </c>
      <c r="H245" s="305">
        <v>2.5499999999999998</v>
      </c>
      <c r="I245" s="305">
        <v>2.9</v>
      </c>
      <c r="J245" s="32">
        <v>156</v>
      </c>
      <c r="K245" s="32" t="s">
        <v>63</v>
      </c>
      <c r="L245" s="33" t="s">
        <v>84</v>
      </c>
      <c r="M245" s="32">
        <v>180</v>
      </c>
      <c r="N245" s="49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5" s="311"/>
      <c r="P245" s="311"/>
      <c r="Q245" s="311"/>
      <c r="R245" s="312"/>
      <c r="S245" s="34"/>
      <c r="T245" s="34"/>
      <c r="U245" s="35" t="s">
        <v>65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7" t="s">
        <v>1</v>
      </c>
    </row>
    <row r="246" spans="1:53" x14ac:dyDescent="0.2">
      <c r="A246" s="319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20"/>
      <c r="N246" s="316" t="s">
        <v>66</v>
      </c>
      <c r="O246" s="317"/>
      <c r="P246" s="317"/>
      <c r="Q246" s="317"/>
      <c r="R246" s="317"/>
      <c r="S246" s="317"/>
      <c r="T246" s="318"/>
      <c r="U246" s="37" t="s">
        <v>67</v>
      </c>
      <c r="V246" s="308">
        <f>IFERROR(V243/H243,"0")+IFERROR(V244/H244,"0")+IFERROR(V245/H245,"0")</f>
        <v>0</v>
      </c>
      <c r="W246" s="308">
        <f>IFERROR(W243/H243,"0")+IFERROR(W244/H244,"0")+IFERROR(W245/H245,"0")</f>
        <v>0</v>
      </c>
      <c r="X246" s="308">
        <f>IFERROR(IF(X243="",0,X243),"0")+IFERROR(IF(X244="",0,X244),"0")+IFERROR(IF(X245="",0,X245),"0")</f>
        <v>0</v>
      </c>
      <c r="Y246" s="309"/>
      <c r="Z246" s="309"/>
    </row>
    <row r="247" spans="1:53" x14ac:dyDescent="0.2">
      <c r="A247" s="315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20"/>
      <c r="N247" s="316" t="s">
        <v>66</v>
      </c>
      <c r="O247" s="317"/>
      <c r="P247" s="317"/>
      <c r="Q247" s="317"/>
      <c r="R247" s="317"/>
      <c r="S247" s="317"/>
      <c r="T247" s="318"/>
      <c r="U247" s="37" t="s">
        <v>65</v>
      </c>
      <c r="V247" s="308">
        <f>IFERROR(SUM(V243:V245),"0")</f>
        <v>0</v>
      </c>
      <c r="W247" s="308">
        <f>IFERROR(SUM(W243:W245),"0")</f>
        <v>0</v>
      </c>
      <c r="X247" s="37"/>
      <c r="Y247" s="309"/>
      <c r="Z247" s="309"/>
    </row>
    <row r="248" spans="1:53" ht="14.25" customHeight="1" x14ac:dyDescent="0.25">
      <c r="A248" s="325" t="s">
        <v>390</v>
      </c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15"/>
      <c r="N248" s="315"/>
      <c r="O248" s="315"/>
      <c r="P248" s="315"/>
      <c r="Q248" s="315"/>
      <c r="R248" s="315"/>
      <c r="S248" s="315"/>
      <c r="T248" s="315"/>
      <c r="U248" s="315"/>
      <c r="V248" s="315"/>
      <c r="W248" s="315"/>
      <c r="X248" s="315"/>
      <c r="Y248" s="302"/>
      <c r="Z248" s="302"/>
    </row>
    <row r="249" spans="1:53" ht="16.5" customHeight="1" x14ac:dyDescent="0.25">
      <c r="A249" s="54" t="s">
        <v>391</v>
      </c>
      <c r="B249" s="54" t="s">
        <v>392</v>
      </c>
      <c r="C249" s="31">
        <v>4301180007</v>
      </c>
      <c r="D249" s="313">
        <v>4680115881808</v>
      </c>
      <c r="E249" s="312"/>
      <c r="F249" s="305">
        <v>0.1</v>
      </c>
      <c r="G249" s="32">
        <v>20</v>
      </c>
      <c r="H249" s="305">
        <v>2</v>
      </c>
      <c r="I249" s="305">
        <v>2.2400000000000002</v>
      </c>
      <c r="J249" s="32">
        <v>238</v>
      </c>
      <c r="K249" s="32" t="s">
        <v>393</v>
      </c>
      <c r="L249" s="33" t="s">
        <v>394</v>
      </c>
      <c r="M249" s="32">
        <v>730</v>
      </c>
      <c r="N249" s="6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9" s="311"/>
      <c r="P249" s="311"/>
      <c r="Q249" s="311"/>
      <c r="R249" s="312"/>
      <c r="S249" s="34"/>
      <c r="T249" s="34"/>
      <c r="U249" s="35" t="s">
        <v>65</v>
      </c>
      <c r="V249" s="306">
        <v>0</v>
      </c>
      <c r="W249" s="307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395</v>
      </c>
      <c r="B250" s="54" t="s">
        <v>396</v>
      </c>
      <c r="C250" s="31">
        <v>4301180006</v>
      </c>
      <c r="D250" s="313">
        <v>4680115881822</v>
      </c>
      <c r="E250" s="312"/>
      <c r="F250" s="305">
        <v>0.1</v>
      </c>
      <c r="G250" s="32">
        <v>20</v>
      </c>
      <c r="H250" s="305">
        <v>2</v>
      </c>
      <c r="I250" s="305">
        <v>2.2400000000000002</v>
      </c>
      <c r="J250" s="32">
        <v>238</v>
      </c>
      <c r="K250" s="32" t="s">
        <v>393</v>
      </c>
      <c r="L250" s="33" t="s">
        <v>394</v>
      </c>
      <c r="M250" s="32">
        <v>730</v>
      </c>
      <c r="N250" s="5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0" s="311"/>
      <c r="P250" s="311"/>
      <c r="Q250" s="311"/>
      <c r="R250" s="312"/>
      <c r="S250" s="34"/>
      <c r="T250" s="34"/>
      <c r="U250" s="35" t="s">
        <v>65</v>
      </c>
      <c r="V250" s="306">
        <v>0</v>
      </c>
      <c r="W250" s="307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397</v>
      </c>
      <c r="B251" s="54" t="s">
        <v>398</v>
      </c>
      <c r="C251" s="31">
        <v>4301180001</v>
      </c>
      <c r="D251" s="313">
        <v>4680115880016</v>
      </c>
      <c r="E251" s="312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393</v>
      </c>
      <c r="L251" s="33" t="s">
        <v>394</v>
      </c>
      <c r="M251" s="32">
        <v>730</v>
      </c>
      <c r="N251" s="5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1" s="311"/>
      <c r="P251" s="311"/>
      <c r="Q251" s="311"/>
      <c r="R251" s="312"/>
      <c r="S251" s="34"/>
      <c r="T251" s="34"/>
      <c r="U251" s="35" t="s">
        <v>65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x14ac:dyDescent="0.2">
      <c r="A252" s="319"/>
      <c r="B252" s="315"/>
      <c r="C252" s="315"/>
      <c r="D252" s="315"/>
      <c r="E252" s="315"/>
      <c r="F252" s="315"/>
      <c r="G252" s="315"/>
      <c r="H252" s="315"/>
      <c r="I252" s="315"/>
      <c r="J252" s="315"/>
      <c r="K252" s="315"/>
      <c r="L252" s="315"/>
      <c r="M252" s="320"/>
      <c r="N252" s="316" t="s">
        <v>66</v>
      </c>
      <c r="O252" s="317"/>
      <c r="P252" s="317"/>
      <c r="Q252" s="317"/>
      <c r="R252" s="317"/>
      <c r="S252" s="317"/>
      <c r="T252" s="318"/>
      <c r="U252" s="37" t="s">
        <v>67</v>
      </c>
      <c r="V252" s="308">
        <f>IFERROR(V249/H249,"0")+IFERROR(V250/H250,"0")+IFERROR(V251/H251,"0")</f>
        <v>0</v>
      </c>
      <c r="W252" s="308">
        <f>IFERROR(W249/H249,"0")+IFERROR(W250/H250,"0")+IFERROR(W251/H251,"0")</f>
        <v>0</v>
      </c>
      <c r="X252" s="308">
        <f>IFERROR(IF(X249="",0,X249),"0")+IFERROR(IF(X250="",0,X250),"0")+IFERROR(IF(X251="",0,X251),"0")</f>
        <v>0</v>
      </c>
      <c r="Y252" s="309"/>
      <c r="Z252" s="309"/>
    </row>
    <row r="253" spans="1:53" x14ac:dyDescent="0.2">
      <c r="A253" s="315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20"/>
      <c r="N253" s="316" t="s">
        <v>66</v>
      </c>
      <c r="O253" s="317"/>
      <c r="P253" s="317"/>
      <c r="Q253" s="317"/>
      <c r="R253" s="317"/>
      <c r="S253" s="317"/>
      <c r="T253" s="318"/>
      <c r="U253" s="37" t="s">
        <v>65</v>
      </c>
      <c r="V253" s="308">
        <f>IFERROR(SUM(V249:V251),"0")</f>
        <v>0</v>
      </c>
      <c r="W253" s="308">
        <f>IFERROR(SUM(W249:W251),"0")</f>
        <v>0</v>
      </c>
      <c r="X253" s="37"/>
      <c r="Y253" s="309"/>
      <c r="Z253" s="309"/>
    </row>
    <row r="254" spans="1:53" ht="16.5" customHeight="1" x14ac:dyDescent="0.25">
      <c r="A254" s="314" t="s">
        <v>399</v>
      </c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15"/>
      <c r="P254" s="315"/>
      <c r="Q254" s="315"/>
      <c r="R254" s="315"/>
      <c r="S254" s="315"/>
      <c r="T254" s="315"/>
      <c r="U254" s="315"/>
      <c r="V254" s="315"/>
      <c r="W254" s="315"/>
      <c r="X254" s="315"/>
      <c r="Y254" s="301"/>
      <c r="Z254" s="301"/>
    </row>
    <row r="255" spans="1:53" ht="14.25" customHeight="1" x14ac:dyDescent="0.25">
      <c r="A255" s="325" t="s">
        <v>103</v>
      </c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02"/>
      <c r="Z255" s="302"/>
    </row>
    <row r="256" spans="1:53" ht="27" customHeight="1" x14ac:dyDescent="0.25">
      <c r="A256" s="54" t="s">
        <v>400</v>
      </c>
      <c r="B256" s="54" t="s">
        <v>401</v>
      </c>
      <c r="C256" s="31">
        <v>4301011315</v>
      </c>
      <c r="D256" s="313">
        <v>4607091387421</v>
      </c>
      <c r="E256" s="312"/>
      <c r="F256" s="305">
        <v>1.35</v>
      </c>
      <c r="G256" s="32">
        <v>8</v>
      </c>
      <c r="H256" s="305">
        <v>10.8</v>
      </c>
      <c r="I256" s="305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1"/>
      <c r="P256" s="311"/>
      <c r="Q256" s="311"/>
      <c r="R256" s="312"/>
      <c r="S256" s="34"/>
      <c r="T256" s="34"/>
      <c r="U256" s="35" t="s">
        <v>65</v>
      </c>
      <c r="V256" s="306">
        <v>0</v>
      </c>
      <c r="W256" s="307">
        <f t="shared" ref="W256:W262" si="13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402</v>
      </c>
      <c r="C257" s="31">
        <v>4301011121</v>
      </c>
      <c r="D257" s="313">
        <v>4607091387421</v>
      </c>
      <c r="E257" s="312"/>
      <c r="F257" s="305">
        <v>1.35</v>
      </c>
      <c r="G257" s="32">
        <v>8</v>
      </c>
      <c r="H257" s="305">
        <v>10.8</v>
      </c>
      <c r="I257" s="305">
        <v>11.28</v>
      </c>
      <c r="J257" s="32">
        <v>48</v>
      </c>
      <c r="K257" s="32" t="s">
        <v>98</v>
      </c>
      <c r="L257" s="33" t="s">
        <v>106</v>
      </c>
      <c r="M257" s="32">
        <v>55</v>
      </c>
      <c r="N257" s="3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1"/>
      <c r="P257" s="311"/>
      <c r="Q257" s="311"/>
      <c r="R257" s="312"/>
      <c r="S257" s="34"/>
      <c r="T257" s="34"/>
      <c r="U257" s="35" t="s">
        <v>65</v>
      </c>
      <c r="V257" s="306">
        <v>0</v>
      </c>
      <c r="W257" s="307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403</v>
      </c>
      <c r="B258" s="54" t="s">
        <v>404</v>
      </c>
      <c r="C258" s="31">
        <v>4301011619</v>
      </c>
      <c r="D258" s="313">
        <v>4607091387452</v>
      </c>
      <c r="E258" s="312"/>
      <c r="F258" s="305">
        <v>1.45</v>
      </c>
      <c r="G258" s="32">
        <v>8</v>
      </c>
      <c r="H258" s="305">
        <v>11.6</v>
      </c>
      <c r="I258" s="305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492" t="s">
        <v>405</v>
      </c>
      <c r="O258" s="311"/>
      <c r="P258" s="311"/>
      <c r="Q258" s="311"/>
      <c r="R258" s="312"/>
      <c r="S258" s="34"/>
      <c r="T258" s="34"/>
      <c r="U258" s="35" t="s">
        <v>65</v>
      </c>
      <c r="V258" s="306">
        <v>0</v>
      </c>
      <c r="W258" s="307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403</v>
      </c>
      <c r="B259" s="54" t="s">
        <v>406</v>
      </c>
      <c r="C259" s="31">
        <v>4301011396</v>
      </c>
      <c r="D259" s="313">
        <v>4607091387452</v>
      </c>
      <c r="E259" s="312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98</v>
      </c>
      <c r="L259" s="33" t="s">
        <v>106</v>
      </c>
      <c r="M259" s="32">
        <v>55</v>
      </c>
      <c r="N259" s="61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9" s="311"/>
      <c r="P259" s="311"/>
      <c r="Q259" s="311"/>
      <c r="R259" s="312"/>
      <c r="S259" s="34"/>
      <c r="T259" s="34"/>
      <c r="U259" s="35" t="s">
        <v>65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407</v>
      </c>
      <c r="B260" s="54" t="s">
        <v>408</v>
      </c>
      <c r="C260" s="31">
        <v>4301011313</v>
      </c>
      <c r="D260" s="313">
        <v>4607091385984</v>
      </c>
      <c r="E260" s="312"/>
      <c r="F260" s="305">
        <v>1.35</v>
      </c>
      <c r="G260" s="32">
        <v>8</v>
      </c>
      <c r="H260" s="305">
        <v>10.8</v>
      </c>
      <c r="I260" s="305">
        <v>11.28</v>
      </c>
      <c r="J260" s="32">
        <v>56</v>
      </c>
      <c r="K260" s="32" t="s">
        <v>98</v>
      </c>
      <c r="L260" s="33" t="s">
        <v>99</v>
      </c>
      <c r="M260" s="32">
        <v>55</v>
      </c>
      <c r="N260" s="49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0" s="311"/>
      <c r="P260" s="311"/>
      <c r="Q260" s="311"/>
      <c r="R260" s="312"/>
      <c r="S260" s="34"/>
      <c r="T260" s="34"/>
      <c r="U260" s="35" t="s">
        <v>65</v>
      </c>
      <c r="V260" s="306">
        <v>0</v>
      </c>
      <c r="W260" s="307">
        <f t="shared" si="13"/>
        <v>0</v>
      </c>
      <c r="X260" s="36" t="str">
        <f>IFERROR(IF(W260=0,"",ROUNDUP(W260/H260,0)*0.02175),"")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409</v>
      </c>
      <c r="B261" s="54" t="s">
        <v>410</v>
      </c>
      <c r="C261" s="31">
        <v>4301011316</v>
      </c>
      <c r="D261" s="313">
        <v>4607091387438</v>
      </c>
      <c r="E261" s="312"/>
      <c r="F261" s="305">
        <v>0.5</v>
      </c>
      <c r="G261" s="32">
        <v>10</v>
      </c>
      <c r="H261" s="305">
        <v>5</v>
      </c>
      <c r="I261" s="305">
        <v>5.24</v>
      </c>
      <c r="J261" s="32">
        <v>120</v>
      </c>
      <c r="K261" s="32" t="s">
        <v>63</v>
      </c>
      <c r="L261" s="33" t="s">
        <v>99</v>
      </c>
      <c r="M261" s="32">
        <v>55</v>
      </c>
      <c r="N261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1" s="311"/>
      <c r="P261" s="311"/>
      <c r="Q261" s="311"/>
      <c r="R261" s="312"/>
      <c r="S261" s="34"/>
      <c r="T261" s="34"/>
      <c r="U261" s="35" t="s">
        <v>65</v>
      </c>
      <c r="V261" s="306">
        <v>0</v>
      </c>
      <c r="W261" s="307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411</v>
      </c>
      <c r="B262" s="54" t="s">
        <v>412</v>
      </c>
      <c r="C262" s="31">
        <v>4301011318</v>
      </c>
      <c r="D262" s="313">
        <v>4607091387469</v>
      </c>
      <c r="E262" s="312"/>
      <c r="F262" s="305">
        <v>0.5</v>
      </c>
      <c r="G262" s="32">
        <v>10</v>
      </c>
      <c r="H262" s="305">
        <v>5</v>
      </c>
      <c r="I262" s="305">
        <v>5.21</v>
      </c>
      <c r="J262" s="32">
        <v>120</v>
      </c>
      <c r="K262" s="32" t="s">
        <v>63</v>
      </c>
      <c r="L262" s="33" t="s">
        <v>64</v>
      </c>
      <c r="M262" s="32">
        <v>55</v>
      </c>
      <c r="N262" s="33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2" s="311"/>
      <c r="P262" s="311"/>
      <c r="Q262" s="311"/>
      <c r="R262" s="312"/>
      <c r="S262" s="34"/>
      <c r="T262" s="34"/>
      <c r="U262" s="35" t="s">
        <v>65</v>
      </c>
      <c r="V262" s="306">
        <v>0</v>
      </c>
      <c r="W262" s="307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x14ac:dyDescent="0.2">
      <c r="A263" s="319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15"/>
      <c r="M263" s="320"/>
      <c r="N263" s="316" t="s">
        <v>66</v>
      </c>
      <c r="O263" s="317"/>
      <c r="P263" s="317"/>
      <c r="Q263" s="317"/>
      <c r="R263" s="317"/>
      <c r="S263" s="317"/>
      <c r="T263" s="318"/>
      <c r="U263" s="37" t="s">
        <v>67</v>
      </c>
      <c r="V263" s="308">
        <f>IFERROR(V256/H256,"0")+IFERROR(V257/H257,"0")+IFERROR(V258/H258,"0")+IFERROR(V259/H259,"0")+IFERROR(V260/H260,"0")+IFERROR(V261/H261,"0")+IFERROR(V262/H262,"0")</f>
        <v>0</v>
      </c>
      <c r="W263" s="308">
        <f>IFERROR(W256/H256,"0")+IFERROR(W257/H257,"0")+IFERROR(W258/H258,"0")+IFERROR(W259/H259,"0")+IFERROR(W260/H260,"0")+IFERROR(W261/H261,"0")+IFERROR(W262/H262,"0")</f>
        <v>0</v>
      </c>
      <c r="X263" s="308">
        <f>IFERROR(IF(X256="",0,X256),"0")+IFERROR(IF(X257="",0,X257),"0")+IFERROR(IF(X258="",0,X258),"0")+IFERROR(IF(X259="",0,X259),"0")+IFERROR(IF(X260="",0,X260),"0")+IFERROR(IF(X261="",0,X261),"0")+IFERROR(IF(X262="",0,X262),"0")</f>
        <v>0</v>
      </c>
      <c r="Y263" s="309"/>
      <c r="Z263" s="309"/>
    </row>
    <row r="264" spans="1:53" x14ac:dyDescent="0.2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20"/>
      <c r="N264" s="316" t="s">
        <v>66</v>
      </c>
      <c r="O264" s="317"/>
      <c r="P264" s="317"/>
      <c r="Q264" s="317"/>
      <c r="R264" s="317"/>
      <c r="S264" s="317"/>
      <c r="T264" s="318"/>
      <c r="U264" s="37" t="s">
        <v>65</v>
      </c>
      <c r="V264" s="308">
        <f>IFERROR(SUM(V256:V262),"0")</f>
        <v>0</v>
      </c>
      <c r="W264" s="308">
        <f>IFERROR(SUM(W256:W262),"0")</f>
        <v>0</v>
      </c>
      <c r="X264" s="37"/>
      <c r="Y264" s="309"/>
      <c r="Z264" s="309"/>
    </row>
    <row r="265" spans="1:53" ht="14.25" customHeight="1" x14ac:dyDescent="0.25">
      <c r="A265" s="325" t="s">
        <v>60</v>
      </c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15"/>
      <c r="N265" s="315"/>
      <c r="O265" s="315"/>
      <c r="P265" s="315"/>
      <c r="Q265" s="315"/>
      <c r="R265" s="315"/>
      <c r="S265" s="315"/>
      <c r="T265" s="315"/>
      <c r="U265" s="315"/>
      <c r="V265" s="315"/>
      <c r="W265" s="315"/>
      <c r="X265" s="315"/>
      <c r="Y265" s="302"/>
      <c r="Z265" s="302"/>
    </row>
    <row r="266" spans="1:53" ht="27" customHeight="1" x14ac:dyDescent="0.25">
      <c r="A266" s="54" t="s">
        <v>413</v>
      </c>
      <c r="B266" s="54" t="s">
        <v>414</v>
      </c>
      <c r="C266" s="31">
        <v>4301031154</v>
      </c>
      <c r="D266" s="313">
        <v>4607091387292</v>
      </c>
      <c r="E266" s="312"/>
      <c r="F266" s="305">
        <v>0.73</v>
      </c>
      <c r="G266" s="32">
        <v>6</v>
      </c>
      <c r="H266" s="305">
        <v>4.38</v>
      </c>
      <c r="I266" s="305">
        <v>4.6399999999999997</v>
      </c>
      <c r="J266" s="32">
        <v>156</v>
      </c>
      <c r="K266" s="32" t="s">
        <v>63</v>
      </c>
      <c r="L266" s="33" t="s">
        <v>64</v>
      </c>
      <c r="M266" s="32">
        <v>45</v>
      </c>
      <c r="N266" s="51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6" s="311"/>
      <c r="P266" s="311"/>
      <c r="Q266" s="311"/>
      <c r="R266" s="312"/>
      <c r="S266" s="34"/>
      <c r="T266" s="34"/>
      <c r="U266" s="35" t="s">
        <v>65</v>
      </c>
      <c r="V266" s="306">
        <v>0</v>
      </c>
      <c r="W266" s="307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ht="27" customHeight="1" x14ac:dyDescent="0.25">
      <c r="A267" s="54" t="s">
        <v>415</v>
      </c>
      <c r="B267" s="54" t="s">
        <v>416</v>
      </c>
      <c r="C267" s="31">
        <v>4301031155</v>
      </c>
      <c r="D267" s="313">
        <v>4607091387315</v>
      </c>
      <c r="E267" s="312"/>
      <c r="F267" s="305">
        <v>0.7</v>
      </c>
      <c r="G267" s="32">
        <v>4</v>
      </c>
      <c r="H267" s="305">
        <v>2.8</v>
      </c>
      <c r="I267" s="305">
        <v>3.048</v>
      </c>
      <c r="J267" s="32">
        <v>156</v>
      </c>
      <c r="K267" s="32" t="s">
        <v>63</v>
      </c>
      <c r="L267" s="33" t="s">
        <v>64</v>
      </c>
      <c r="M267" s="32">
        <v>45</v>
      </c>
      <c r="N267" s="3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7" s="311"/>
      <c r="P267" s="311"/>
      <c r="Q267" s="311"/>
      <c r="R267" s="312"/>
      <c r="S267" s="34"/>
      <c r="T267" s="34"/>
      <c r="U267" s="35" t="s">
        <v>65</v>
      </c>
      <c r="V267" s="306">
        <v>0</v>
      </c>
      <c r="W267" s="307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x14ac:dyDescent="0.2">
      <c r="A268" s="319"/>
      <c r="B268" s="315"/>
      <c r="C268" s="315"/>
      <c r="D268" s="315"/>
      <c r="E268" s="315"/>
      <c r="F268" s="315"/>
      <c r="G268" s="315"/>
      <c r="H268" s="315"/>
      <c r="I268" s="315"/>
      <c r="J268" s="315"/>
      <c r="K268" s="315"/>
      <c r="L268" s="315"/>
      <c r="M268" s="320"/>
      <c r="N268" s="316" t="s">
        <v>66</v>
      </c>
      <c r="O268" s="317"/>
      <c r="P268" s="317"/>
      <c r="Q268" s="317"/>
      <c r="R268" s="317"/>
      <c r="S268" s="317"/>
      <c r="T268" s="318"/>
      <c r="U268" s="37" t="s">
        <v>67</v>
      </c>
      <c r="V268" s="308">
        <f>IFERROR(V266/H266,"0")+IFERROR(V267/H267,"0")</f>
        <v>0</v>
      </c>
      <c r="W268" s="308">
        <f>IFERROR(W266/H266,"0")+IFERROR(W267/H267,"0")</f>
        <v>0</v>
      </c>
      <c r="X268" s="308">
        <f>IFERROR(IF(X266="",0,X266),"0")+IFERROR(IF(X267="",0,X267),"0")</f>
        <v>0</v>
      </c>
      <c r="Y268" s="309"/>
      <c r="Z268" s="309"/>
    </row>
    <row r="269" spans="1:53" x14ac:dyDescent="0.2">
      <c r="A269" s="315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20"/>
      <c r="N269" s="316" t="s">
        <v>66</v>
      </c>
      <c r="O269" s="317"/>
      <c r="P269" s="317"/>
      <c r="Q269" s="317"/>
      <c r="R269" s="317"/>
      <c r="S269" s="317"/>
      <c r="T269" s="318"/>
      <c r="U269" s="37" t="s">
        <v>65</v>
      </c>
      <c r="V269" s="308">
        <f>IFERROR(SUM(V266:V267),"0")</f>
        <v>0</v>
      </c>
      <c r="W269" s="308">
        <f>IFERROR(SUM(W266:W267),"0")</f>
        <v>0</v>
      </c>
      <c r="X269" s="37"/>
      <c r="Y269" s="309"/>
      <c r="Z269" s="309"/>
    </row>
    <row r="270" spans="1:53" ht="16.5" customHeight="1" x14ac:dyDescent="0.25">
      <c r="A270" s="314" t="s">
        <v>417</v>
      </c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15"/>
      <c r="N270" s="315"/>
      <c r="O270" s="315"/>
      <c r="P270" s="315"/>
      <c r="Q270" s="315"/>
      <c r="R270" s="315"/>
      <c r="S270" s="315"/>
      <c r="T270" s="315"/>
      <c r="U270" s="315"/>
      <c r="V270" s="315"/>
      <c r="W270" s="315"/>
      <c r="X270" s="315"/>
      <c r="Y270" s="301"/>
      <c r="Z270" s="301"/>
    </row>
    <row r="271" spans="1:53" ht="14.25" customHeight="1" x14ac:dyDescent="0.25">
      <c r="A271" s="325" t="s">
        <v>60</v>
      </c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02"/>
      <c r="Z271" s="302"/>
    </row>
    <row r="272" spans="1:53" ht="27" customHeight="1" x14ac:dyDescent="0.25">
      <c r="A272" s="54" t="s">
        <v>418</v>
      </c>
      <c r="B272" s="54" t="s">
        <v>419</v>
      </c>
      <c r="C272" s="31">
        <v>4301031066</v>
      </c>
      <c r="D272" s="313">
        <v>4607091383836</v>
      </c>
      <c r="E272" s="312"/>
      <c r="F272" s="305">
        <v>0.3</v>
      </c>
      <c r="G272" s="32">
        <v>6</v>
      </c>
      <c r="H272" s="305">
        <v>1.8</v>
      </c>
      <c r="I272" s="305">
        <v>2.048</v>
      </c>
      <c r="J272" s="32">
        <v>156</v>
      </c>
      <c r="K272" s="32" t="s">
        <v>63</v>
      </c>
      <c r="L272" s="33" t="s">
        <v>64</v>
      </c>
      <c r="M272" s="32">
        <v>40</v>
      </c>
      <c r="N272" s="6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2" s="311"/>
      <c r="P272" s="311"/>
      <c r="Q272" s="311"/>
      <c r="R272" s="312"/>
      <c r="S272" s="34"/>
      <c r="T272" s="34"/>
      <c r="U272" s="35" t="s">
        <v>65</v>
      </c>
      <c r="V272" s="306">
        <v>0</v>
      </c>
      <c r="W272" s="307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0" t="s">
        <v>1</v>
      </c>
    </row>
    <row r="273" spans="1:53" x14ac:dyDescent="0.2">
      <c r="A273" s="319"/>
      <c r="B273" s="315"/>
      <c r="C273" s="315"/>
      <c r="D273" s="315"/>
      <c r="E273" s="315"/>
      <c r="F273" s="315"/>
      <c r="G273" s="315"/>
      <c r="H273" s="315"/>
      <c r="I273" s="315"/>
      <c r="J273" s="315"/>
      <c r="K273" s="315"/>
      <c r="L273" s="315"/>
      <c r="M273" s="320"/>
      <c r="N273" s="316" t="s">
        <v>66</v>
      </c>
      <c r="O273" s="317"/>
      <c r="P273" s="317"/>
      <c r="Q273" s="317"/>
      <c r="R273" s="317"/>
      <c r="S273" s="317"/>
      <c r="T273" s="318"/>
      <c r="U273" s="37" t="s">
        <v>67</v>
      </c>
      <c r="V273" s="308">
        <f>IFERROR(V272/H272,"0")</f>
        <v>0</v>
      </c>
      <c r="W273" s="308">
        <f>IFERROR(W272/H272,"0")</f>
        <v>0</v>
      </c>
      <c r="X273" s="308">
        <f>IFERROR(IF(X272="",0,X272),"0")</f>
        <v>0</v>
      </c>
      <c r="Y273" s="309"/>
      <c r="Z273" s="309"/>
    </row>
    <row r="274" spans="1:53" x14ac:dyDescent="0.2">
      <c r="A274" s="315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20"/>
      <c r="N274" s="316" t="s">
        <v>66</v>
      </c>
      <c r="O274" s="317"/>
      <c r="P274" s="317"/>
      <c r="Q274" s="317"/>
      <c r="R274" s="317"/>
      <c r="S274" s="317"/>
      <c r="T274" s="318"/>
      <c r="U274" s="37" t="s">
        <v>65</v>
      </c>
      <c r="V274" s="308">
        <f>IFERROR(SUM(V272:V272),"0")</f>
        <v>0</v>
      </c>
      <c r="W274" s="308">
        <f>IFERROR(SUM(W272:W272),"0")</f>
        <v>0</v>
      </c>
      <c r="X274" s="37"/>
      <c r="Y274" s="309"/>
      <c r="Z274" s="309"/>
    </row>
    <row r="275" spans="1:53" ht="14.25" customHeight="1" x14ac:dyDescent="0.25">
      <c r="A275" s="325" t="s">
        <v>68</v>
      </c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15"/>
      <c r="N275" s="315"/>
      <c r="O275" s="315"/>
      <c r="P275" s="315"/>
      <c r="Q275" s="315"/>
      <c r="R275" s="315"/>
      <c r="S275" s="315"/>
      <c r="T275" s="315"/>
      <c r="U275" s="315"/>
      <c r="V275" s="315"/>
      <c r="W275" s="315"/>
      <c r="X275" s="315"/>
      <c r="Y275" s="302"/>
      <c r="Z275" s="302"/>
    </row>
    <row r="276" spans="1:53" ht="27" customHeight="1" x14ac:dyDescent="0.25">
      <c r="A276" s="54" t="s">
        <v>420</v>
      </c>
      <c r="B276" s="54" t="s">
        <v>421</v>
      </c>
      <c r="C276" s="31">
        <v>4301051142</v>
      </c>
      <c r="D276" s="313">
        <v>4607091387919</v>
      </c>
      <c r="E276" s="312"/>
      <c r="F276" s="305">
        <v>1.35</v>
      </c>
      <c r="G276" s="32">
        <v>6</v>
      </c>
      <c r="H276" s="305">
        <v>8.1</v>
      </c>
      <c r="I276" s="305">
        <v>8.6639999999999997</v>
      </c>
      <c r="J276" s="32">
        <v>56</v>
      </c>
      <c r="K276" s="32" t="s">
        <v>98</v>
      </c>
      <c r="L276" s="33" t="s">
        <v>64</v>
      </c>
      <c r="M276" s="32">
        <v>45</v>
      </c>
      <c r="N276" s="5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6" s="311"/>
      <c r="P276" s="311"/>
      <c r="Q276" s="311"/>
      <c r="R276" s="312"/>
      <c r="S276" s="34"/>
      <c r="T276" s="34"/>
      <c r="U276" s="35" t="s">
        <v>65</v>
      </c>
      <c r="V276" s="306">
        <v>0</v>
      </c>
      <c r="W276" s="307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422</v>
      </c>
      <c r="B277" s="54" t="s">
        <v>423</v>
      </c>
      <c r="C277" s="31">
        <v>4301051109</v>
      </c>
      <c r="D277" s="313">
        <v>4607091383942</v>
      </c>
      <c r="E277" s="312"/>
      <c r="F277" s="305">
        <v>0.42</v>
      </c>
      <c r="G277" s="32">
        <v>6</v>
      </c>
      <c r="H277" s="305">
        <v>2.52</v>
      </c>
      <c r="I277" s="305">
        <v>2.7919999999999998</v>
      </c>
      <c r="J277" s="32">
        <v>156</v>
      </c>
      <c r="K277" s="32" t="s">
        <v>63</v>
      </c>
      <c r="L277" s="33" t="s">
        <v>128</v>
      </c>
      <c r="M277" s="32">
        <v>45</v>
      </c>
      <c r="N277" s="57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7" s="311"/>
      <c r="P277" s="311"/>
      <c r="Q277" s="311"/>
      <c r="R277" s="312"/>
      <c r="S277" s="34"/>
      <c r="T277" s="34"/>
      <c r="U277" s="35" t="s">
        <v>65</v>
      </c>
      <c r="V277" s="306">
        <v>0</v>
      </c>
      <c r="W277" s="307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424</v>
      </c>
      <c r="B278" s="54" t="s">
        <v>425</v>
      </c>
      <c r="C278" s="31">
        <v>4301051518</v>
      </c>
      <c r="D278" s="313">
        <v>4607091383959</v>
      </c>
      <c r="E278" s="312"/>
      <c r="F278" s="305">
        <v>0.42</v>
      </c>
      <c r="G278" s="32">
        <v>6</v>
      </c>
      <c r="H278" s="305">
        <v>2.52</v>
      </c>
      <c r="I278" s="305">
        <v>2.78</v>
      </c>
      <c r="J278" s="32">
        <v>156</v>
      </c>
      <c r="K278" s="32" t="s">
        <v>63</v>
      </c>
      <c r="L278" s="33" t="s">
        <v>64</v>
      </c>
      <c r="M278" s="32">
        <v>40</v>
      </c>
      <c r="N278" s="576" t="s">
        <v>426</v>
      </c>
      <c r="O278" s="311"/>
      <c r="P278" s="311"/>
      <c r="Q278" s="311"/>
      <c r="R278" s="312"/>
      <c r="S278" s="34"/>
      <c r="T278" s="34"/>
      <c r="U278" s="35" t="s">
        <v>65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x14ac:dyDescent="0.2">
      <c r="A279" s="319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20"/>
      <c r="N279" s="316" t="s">
        <v>66</v>
      </c>
      <c r="O279" s="317"/>
      <c r="P279" s="317"/>
      <c r="Q279" s="317"/>
      <c r="R279" s="317"/>
      <c r="S279" s="317"/>
      <c r="T279" s="318"/>
      <c r="U279" s="37" t="s">
        <v>67</v>
      </c>
      <c r="V279" s="308">
        <f>IFERROR(V276/H276,"0")+IFERROR(V277/H277,"0")+IFERROR(V278/H278,"0")</f>
        <v>0</v>
      </c>
      <c r="W279" s="308">
        <f>IFERROR(W276/H276,"0")+IFERROR(W277/H277,"0")+IFERROR(W278/H278,"0")</f>
        <v>0</v>
      </c>
      <c r="X279" s="308">
        <f>IFERROR(IF(X276="",0,X276),"0")+IFERROR(IF(X277="",0,X277),"0")+IFERROR(IF(X278="",0,X278),"0")</f>
        <v>0</v>
      </c>
      <c r="Y279" s="309"/>
      <c r="Z279" s="309"/>
    </row>
    <row r="280" spans="1:53" x14ac:dyDescent="0.2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20"/>
      <c r="N280" s="316" t="s">
        <v>66</v>
      </c>
      <c r="O280" s="317"/>
      <c r="P280" s="317"/>
      <c r="Q280" s="317"/>
      <c r="R280" s="317"/>
      <c r="S280" s="317"/>
      <c r="T280" s="318"/>
      <c r="U280" s="37" t="s">
        <v>65</v>
      </c>
      <c r="V280" s="308">
        <f>IFERROR(SUM(V276:V278),"0")</f>
        <v>0</v>
      </c>
      <c r="W280" s="308">
        <f>IFERROR(SUM(W276:W278),"0")</f>
        <v>0</v>
      </c>
      <c r="X280" s="37"/>
      <c r="Y280" s="309"/>
      <c r="Z280" s="309"/>
    </row>
    <row r="281" spans="1:53" ht="14.25" customHeight="1" x14ac:dyDescent="0.25">
      <c r="A281" s="325" t="s">
        <v>218</v>
      </c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02"/>
      <c r="Z281" s="302"/>
    </row>
    <row r="282" spans="1:53" ht="27" customHeight="1" x14ac:dyDescent="0.25">
      <c r="A282" s="54" t="s">
        <v>427</v>
      </c>
      <c r="B282" s="54" t="s">
        <v>428</v>
      </c>
      <c r="C282" s="31">
        <v>4301060324</v>
      </c>
      <c r="D282" s="313">
        <v>4607091388831</v>
      </c>
      <c r="E282" s="312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55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1"/>
      <c r="P282" s="311"/>
      <c r="Q282" s="311"/>
      <c r="R282" s="312"/>
      <c r="S282" s="34"/>
      <c r="T282" s="34"/>
      <c r="U282" s="35" t="s">
        <v>65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4" t="s">
        <v>1</v>
      </c>
    </row>
    <row r="283" spans="1:53" x14ac:dyDescent="0.2">
      <c r="A283" s="319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20"/>
      <c r="N283" s="316" t="s">
        <v>66</v>
      </c>
      <c r="O283" s="317"/>
      <c r="P283" s="317"/>
      <c r="Q283" s="317"/>
      <c r="R283" s="317"/>
      <c r="S283" s="317"/>
      <c r="T283" s="318"/>
      <c r="U283" s="37" t="s">
        <v>67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20"/>
      <c r="N284" s="316" t="s">
        <v>66</v>
      </c>
      <c r="O284" s="317"/>
      <c r="P284" s="317"/>
      <c r="Q284" s="317"/>
      <c r="R284" s="317"/>
      <c r="S284" s="317"/>
      <c r="T284" s="318"/>
      <c r="U284" s="37" t="s">
        <v>65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customHeight="1" x14ac:dyDescent="0.25">
      <c r="A285" s="325" t="s">
        <v>81</v>
      </c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02"/>
      <c r="Z285" s="302"/>
    </row>
    <row r="286" spans="1:53" ht="27" customHeight="1" x14ac:dyDescent="0.25">
      <c r="A286" s="54" t="s">
        <v>429</v>
      </c>
      <c r="B286" s="54" t="s">
        <v>430</v>
      </c>
      <c r="C286" s="31">
        <v>4301032015</v>
      </c>
      <c r="D286" s="313">
        <v>4607091383102</v>
      </c>
      <c r="E286" s="312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4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1"/>
      <c r="P286" s="311"/>
      <c r="Q286" s="311"/>
      <c r="R286" s="312"/>
      <c r="S286" s="34"/>
      <c r="T286" s="34"/>
      <c r="U286" s="35" t="s">
        <v>65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5" t="s">
        <v>1</v>
      </c>
    </row>
    <row r="287" spans="1:53" x14ac:dyDescent="0.2">
      <c r="A287" s="319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20"/>
      <c r="N287" s="316" t="s">
        <v>66</v>
      </c>
      <c r="O287" s="317"/>
      <c r="P287" s="317"/>
      <c r="Q287" s="317"/>
      <c r="R287" s="317"/>
      <c r="S287" s="317"/>
      <c r="T287" s="318"/>
      <c r="U287" s="37" t="s">
        <v>67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20"/>
      <c r="N288" s="316" t="s">
        <v>66</v>
      </c>
      <c r="O288" s="317"/>
      <c r="P288" s="317"/>
      <c r="Q288" s="317"/>
      <c r="R288" s="317"/>
      <c r="S288" s="317"/>
      <c r="T288" s="318"/>
      <c r="U288" s="37" t="s">
        <v>65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customHeight="1" x14ac:dyDescent="0.2">
      <c r="A289" s="321" t="s">
        <v>431</v>
      </c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2"/>
      <c r="N289" s="322"/>
      <c r="O289" s="322"/>
      <c r="P289" s="322"/>
      <c r="Q289" s="322"/>
      <c r="R289" s="322"/>
      <c r="S289" s="322"/>
      <c r="T289" s="322"/>
      <c r="U289" s="322"/>
      <c r="V289" s="322"/>
      <c r="W289" s="322"/>
      <c r="X289" s="322"/>
      <c r="Y289" s="48"/>
      <c r="Z289" s="48"/>
    </row>
    <row r="290" spans="1:53" ht="16.5" customHeight="1" x14ac:dyDescent="0.25">
      <c r="A290" s="314" t="s">
        <v>432</v>
      </c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01"/>
      <c r="Z290" s="301"/>
    </row>
    <row r="291" spans="1:53" ht="14.25" customHeight="1" x14ac:dyDescent="0.25">
      <c r="A291" s="325" t="s">
        <v>103</v>
      </c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02"/>
      <c r="Z291" s="302"/>
    </row>
    <row r="292" spans="1:53" ht="27" customHeight="1" x14ac:dyDescent="0.25">
      <c r="A292" s="54" t="s">
        <v>433</v>
      </c>
      <c r="B292" s="54" t="s">
        <v>434</v>
      </c>
      <c r="C292" s="31">
        <v>4301011339</v>
      </c>
      <c r="D292" s="313">
        <v>4607091383997</v>
      </c>
      <c r="E292" s="312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4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1"/>
      <c r="P292" s="311"/>
      <c r="Q292" s="311"/>
      <c r="R292" s="312"/>
      <c r="S292" s="34"/>
      <c r="T292" s="34"/>
      <c r="U292" s="35" t="s">
        <v>65</v>
      </c>
      <c r="V292" s="306">
        <v>0</v>
      </c>
      <c r="W292" s="307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433</v>
      </c>
      <c r="B293" s="54" t="s">
        <v>435</v>
      </c>
      <c r="C293" s="31">
        <v>4301011239</v>
      </c>
      <c r="D293" s="313">
        <v>4607091383997</v>
      </c>
      <c r="E293" s="312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59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1"/>
      <c r="P293" s="311"/>
      <c r="Q293" s="311"/>
      <c r="R293" s="312"/>
      <c r="S293" s="34"/>
      <c r="T293" s="34"/>
      <c r="U293" s="35" t="s">
        <v>65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436</v>
      </c>
      <c r="B294" s="54" t="s">
        <v>437</v>
      </c>
      <c r="C294" s="31">
        <v>4301011326</v>
      </c>
      <c r="D294" s="313">
        <v>4607091384130</v>
      </c>
      <c r="E294" s="312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44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1"/>
      <c r="P294" s="311"/>
      <c r="Q294" s="311"/>
      <c r="R294" s="312"/>
      <c r="S294" s="34"/>
      <c r="T294" s="34"/>
      <c r="U294" s="35" t="s">
        <v>65</v>
      </c>
      <c r="V294" s="306">
        <v>0</v>
      </c>
      <c r="W294" s="307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438</v>
      </c>
      <c r="C295" s="31">
        <v>4301011240</v>
      </c>
      <c r="D295" s="313">
        <v>4607091384130</v>
      </c>
      <c r="E295" s="312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98</v>
      </c>
      <c r="L295" s="33" t="s">
        <v>106</v>
      </c>
      <c r="M295" s="32">
        <v>60</v>
      </c>
      <c r="N295" s="55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1"/>
      <c r="P295" s="311"/>
      <c r="Q295" s="311"/>
      <c r="R295" s="312"/>
      <c r="S295" s="34"/>
      <c r="T295" s="34"/>
      <c r="U295" s="35" t="s">
        <v>65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439</v>
      </c>
      <c r="B296" s="54" t="s">
        <v>440</v>
      </c>
      <c r="C296" s="31">
        <v>4301011330</v>
      </c>
      <c r="D296" s="313">
        <v>4607091384147</v>
      </c>
      <c r="E296" s="312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58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1"/>
      <c r="P296" s="311"/>
      <c r="Q296" s="311"/>
      <c r="R296" s="312"/>
      <c r="S296" s="34"/>
      <c r="T296" s="34"/>
      <c r="U296" s="35" t="s">
        <v>65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439</v>
      </c>
      <c r="B297" s="54" t="s">
        <v>441</v>
      </c>
      <c r="C297" s="31">
        <v>4301011238</v>
      </c>
      <c r="D297" s="313">
        <v>4607091384147</v>
      </c>
      <c r="E297" s="312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98</v>
      </c>
      <c r="L297" s="33" t="s">
        <v>106</v>
      </c>
      <c r="M297" s="32">
        <v>60</v>
      </c>
      <c r="N297" s="608" t="s">
        <v>442</v>
      </c>
      <c r="O297" s="311"/>
      <c r="P297" s="311"/>
      <c r="Q297" s="311"/>
      <c r="R297" s="312"/>
      <c r="S297" s="34"/>
      <c r="T297" s="34"/>
      <c r="U297" s="35" t="s">
        <v>65</v>
      </c>
      <c r="V297" s="306">
        <v>1000</v>
      </c>
      <c r="W297" s="307">
        <f t="shared" si="14"/>
        <v>1005</v>
      </c>
      <c r="X297" s="36">
        <f>IFERROR(IF(W297=0,"",ROUNDUP(W297/H297,0)*0.02039),"")</f>
        <v>1.3661299999999998</v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443</v>
      </c>
      <c r="B298" s="54" t="s">
        <v>444</v>
      </c>
      <c r="C298" s="31">
        <v>4301011327</v>
      </c>
      <c r="D298" s="313">
        <v>4607091384154</v>
      </c>
      <c r="E298" s="312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1"/>
      <c r="P298" s="311"/>
      <c r="Q298" s="311"/>
      <c r="R298" s="312"/>
      <c r="S298" s="34"/>
      <c r="T298" s="34"/>
      <c r="U298" s="35" t="s">
        <v>65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4301011332</v>
      </c>
      <c r="D299" s="313">
        <v>4607091384161</v>
      </c>
      <c r="E299" s="312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1"/>
      <c r="P299" s="311"/>
      <c r="Q299" s="311"/>
      <c r="R299" s="312"/>
      <c r="S299" s="34"/>
      <c r="T299" s="34"/>
      <c r="U299" s="35" t="s">
        <v>65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x14ac:dyDescent="0.2">
      <c r="A300" s="319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20"/>
      <c r="N300" s="316" t="s">
        <v>66</v>
      </c>
      <c r="O300" s="317"/>
      <c r="P300" s="317"/>
      <c r="Q300" s="317"/>
      <c r="R300" s="317"/>
      <c r="S300" s="317"/>
      <c r="T300" s="318"/>
      <c r="U300" s="37" t="s">
        <v>67</v>
      </c>
      <c r="V300" s="308">
        <f>IFERROR(V292/H292,"0")+IFERROR(V293/H293,"0")+IFERROR(V294/H294,"0")+IFERROR(V295/H295,"0")+IFERROR(V296/H296,"0")+IFERROR(V297/H297,"0")+IFERROR(V298/H298,"0")+IFERROR(V299/H299,"0")</f>
        <v>66.666666666666671</v>
      </c>
      <c r="W300" s="308">
        <f>IFERROR(W292/H292,"0")+IFERROR(W293/H293,"0")+IFERROR(W294/H294,"0")+IFERROR(W295/H295,"0")+IFERROR(W296/H296,"0")+IFERROR(W297/H297,"0")+IFERROR(W298/H298,"0")+IFERROR(W299/H299,"0")</f>
        <v>67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1.3661299999999998</v>
      </c>
      <c r="Y300" s="309"/>
      <c r="Z300" s="309"/>
    </row>
    <row r="301" spans="1:53" x14ac:dyDescent="0.2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20"/>
      <c r="N301" s="316" t="s">
        <v>66</v>
      </c>
      <c r="O301" s="317"/>
      <c r="P301" s="317"/>
      <c r="Q301" s="317"/>
      <c r="R301" s="317"/>
      <c r="S301" s="317"/>
      <c r="T301" s="318"/>
      <c r="U301" s="37" t="s">
        <v>65</v>
      </c>
      <c r="V301" s="308">
        <f>IFERROR(SUM(V292:V299),"0")</f>
        <v>1000</v>
      </c>
      <c r="W301" s="308">
        <f>IFERROR(SUM(W292:W299),"0")</f>
        <v>1005</v>
      </c>
      <c r="X301" s="37"/>
      <c r="Y301" s="309"/>
      <c r="Z301" s="309"/>
    </row>
    <row r="302" spans="1:53" ht="14.25" customHeight="1" x14ac:dyDescent="0.25">
      <c r="A302" s="325" t="s">
        <v>95</v>
      </c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02"/>
      <c r="Z302" s="302"/>
    </row>
    <row r="303" spans="1:53" ht="27" customHeight="1" x14ac:dyDescent="0.25">
      <c r="A303" s="54" t="s">
        <v>447</v>
      </c>
      <c r="B303" s="54" t="s">
        <v>448</v>
      </c>
      <c r="C303" s="31">
        <v>4301020178</v>
      </c>
      <c r="D303" s="313">
        <v>4607091383980</v>
      </c>
      <c r="E303" s="312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5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1"/>
      <c r="P303" s="311"/>
      <c r="Q303" s="311"/>
      <c r="R303" s="312"/>
      <c r="S303" s="34"/>
      <c r="T303" s="34"/>
      <c r="U303" s="35" t="s">
        <v>65</v>
      </c>
      <c r="V303" s="306">
        <v>0</v>
      </c>
      <c r="W303" s="307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4" t="s">
        <v>1</v>
      </c>
    </row>
    <row r="304" spans="1:53" ht="27" customHeight="1" x14ac:dyDescent="0.25">
      <c r="A304" s="54" t="s">
        <v>449</v>
      </c>
      <c r="B304" s="54" t="s">
        <v>450</v>
      </c>
      <c r="C304" s="31">
        <v>4301020179</v>
      </c>
      <c r="D304" s="313">
        <v>4607091384178</v>
      </c>
      <c r="E304" s="312"/>
      <c r="F304" s="305">
        <v>0.4</v>
      </c>
      <c r="G304" s="32">
        <v>10</v>
      </c>
      <c r="H304" s="305">
        <v>4</v>
      </c>
      <c r="I304" s="305">
        <v>4.24</v>
      </c>
      <c r="J304" s="32">
        <v>120</v>
      </c>
      <c r="K304" s="32" t="s">
        <v>63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4" s="311"/>
      <c r="P304" s="311"/>
      <c r="Q304" s="311"/>
      <c r="R304" s="312"/>
      <c r="S304" s="34"/>
      <c r="T304" s="34"/>
      <c r="U304" s="35" t="s">
        <v>65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IFERROR(IF(W304=0,"",ROUNDUP(W304/H304,0)*0.00937),"")</f>
        <v/>
      </c>
      <c r="Y304" s="56"/>
      <c r="Z304" s="57"/>
      <c r="AD304" s="58"/>
      <c r="BA304" s="225" t="s">
        <v>1</v>
      </c>
    </row>
    <row r="305" spans="1:53" x14ac:dyDescent="0.2">
      <c r="A305" s="319"/>
      <c r="B305" s="315"/>
      <c r="C305" s="315"/>
      <c r="D305" s="315"/>
      <c r="E305" s="315"/>
      <c r="F305" s="315"/>
      <c r="G305" s="315"/>
      <c r="H305" s="315"/>
      <c r="I305" s="315"/>
      <c r="J305" s="315"/>
      <c r="K305" s="315"/>
      <c r="L305" s="315"/>
      <c r="M305" s="320"/>
      <c r="N305" s="316" t="s">
        <v>66</v>
      </c>
      <c r="O305" s="317"/>
      <c r="P305" s="317"/>
      <c r="Q305" s="317"/>
      <c r="R305" s="317"/>
      <c r="S305" s="317"/>
      <c r="T305" s="318"/>
      <c r="U305" s="37" t="s">
        <v>67</v>
      </c>
      <c r="V305" s="308">
        <f>IFERROR(V303/H303,"0")+IFERROR(V304/H304,"0")</f>
        <v>0</v>
      </c>
      <c r="W305" s="308">
        <f>IFERROR(W303/H303,"0")+IFERROR(W304/H304,"0")</f>
        <v>0</v>
      </c>
      <c r="X305" s="308">
        <f>IFERROR(IF(X303="",0,X303),"0")+IFERROR(IF(X304="",0,X304),"0")</f>
        <v>0</v>
      </c>
      <c r="Y305" s="309"/>
      <c r="Z305" s="309"/>
    </row>
    <row r="306" spans="1:53" x14ac:dyDescent="0.2">
      <c r="A306" s="315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20"/>
      <c r="N306" s="316" t="s">
        <v>66</v>
      </c>
      <c r="O306" s="317"/>
      <c r="P306" s="317"/>
      <c r="Q306" s="317"/>
      <c r="R306" s="317"/>
      <c r="S306" s="317"/>
      <c r="T306" s="318"/>
      <c r="U306" s="37" t="s">
        <v>65</v>
      </c>
      <c r="V306" s="308">
        <f>IFERROR(SUM(V303:V304),"0")</f>
        <v>0</v>
      </c>
      <c r="W306" s="308">
        <f>IFERROR(SUM(W303:W304),"0")</f>
        <v>0</v>
      </c>
      <c r="X306" s="37"/>
      <c r="Y306" s="309"/>
      <c r="Z306" s="309"/>
    </row>
    <row r="307" spans="1:53" ht="14.25" customHeight="1" x14ac:dyDescent="0.25">
      <c r="A307" s="325" t="s">
        <v>68</v>
      </c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15"/>
      <c r="N307" s="315"/>
      <c r="O307" s="315"/>
      <c r="P307" s="315"/>
      <c r="Q307" s="315"/>
      <c r="R307" s="315"/>
      <c r="S307" s="315"/>
      <c r="T307" s="315"/>
      <c r="U307" s="315"/>
      <c r="V307" s="315"/>
      <c r="W307" s="315"/>
      <c r="X307" s="315"/>
      <c r="Y307" s="302"/>
      <c r="Z307" s="302"/>
    </row>
    <row r="308" spans="1:53" ht="27" customHeight="1" x14ac:dyDescent="0.25">
      <c r="A308" s="54" t="s">
        <v>451</v>
      </c>
      <c r="B308" s="54" t="s">
        <v>452</v>
      </c>
      <c r="C308" s="31">
        <v>4301051298</v>
      </c>
      <c r="D308" s="313">
        <v>4607091384260</v>
      </c>
      <c r="E308" s="312"/>
      <c r="F308" s="305">
        <v>1.3</v>
      </c>
      <c r="G308" s="32">
        <v>6</v>
      </c>
      <c r="H308" s="305">
        <v>7.8</v>
      </c>
      <c r="I308" s="305">
        <v>8.3640000000000008</v>
      </c>
      <c r="J308" s="32">
        <v>56</v>
      </c>
      <c r="K308" s="32" t="s">
        <v>98</v>
      </c>
      <c r="L308" s="33" t="s">
        <v>64</v>
      </c>
      <c r="M308" s="32">
        <v>35</v>
      </c>
      <c r="N308" s="4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8" s="311"/>
      <c r="P308" s="311"/>
      <c r="Q308" s="311"/>
      <c r="R308" s="312"/>
      <c r="S308" s="34"/>
      <c r="T308" s="34"/>
      <c r="U308" s="35" t="s">
        <v>65</v>
      </c>
      <c r="V308" s="306">
        <v>0</v>
      </c>
      <c r="W308" s="307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26" t="s">
        <v>1</v>
      </c>
    </row>
    <row r="309" spans="1:53" x14ac:dyDescent="0.2">
      <c r="A309" s="319"/>
      <c r="B309" s="315"/>
      <c r="C309" s="315"/>
      <c r="D309" s="315"/>
      <c r="E309" s="315"/>
      <c r="F309" s="315"/>
      <c r="G309" s="315"/>
      <c r="H309" s="315"/>
      <c r="I309" s="315"/>
      <c r="J309" s="315"/>
      <c r="K309" s="315"/>
      <c r="L309" s="315"/>
      <c r="M309" s="320"/>
      <c r="N309" s="316" t="s">
        <v>66</v>
      </c>
      <c r="O309" s="317"/>
      <c r="P309" s="317"/>
      <c r="Q309" s="317"/>
      <c r="R309" s="317"/>
      <c r="S309" s="317"/>
      <c r="T309" s="318"/>
      <c r="U309" s="37" t="s">
        <v>67</v>
      </c>
      <c r="V309" s="308">
        <f>IFERROR(V308/H308,"0")</f>
        <v>0</v>
      </c>
      <c r="W309" s="308">
        <f>IFERROR(W308/H308,"0")</f>
        <v>0</v>
      </c>
      <c r="X309" s="308">
        <f>IFERROR(IF(X308="",0,X308),"0")</f>
        <v>0</v>
      </c>
      <c r="Y309" s="309"/>
      <c r="Z309" s="309"/>
    </row>
    <row r="310" spans="1:53" x14ac:dyDescent="0.2">
      <c r="A310" s="315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20"/>
      <c r="N310" s="316" t="s">
        <v>66</v>
      </c>
      <c r="O310" s="317"/>
      <c r="P310" s="317"/>
      <c r="Q310" s="317"/>
      <c r="R310" s="317"/>
      <c r="S310" s="317"/>
      <c r="T310" s="318"/>
      <c r="U310" s="37" t="s">
        <v>65</v>
      </c>
      <c r="V310" s="308">
        <f>IFERROR(SUM(V308:V308),"0")</f>
        <v>0</v>
      </c>
      <c r="W310" s="308">
        <f>IFERROR(SUM(W308:W308),"0")</f>
        <v>0</v>
      </c>
      <c r="X310" s="37"/>
      <c r="Y310" s="309"/>
      <c r="Z310" s="309"/>
    </row>
    <row r="311" spans="1:53" ht="14.25" customHeight="1" x14ac:dyDescent="0.25">
      <c r="A311" s="325" t="s">
        <v>218</v>
      </c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15"/>
      <c r="N311" s="315"/>
      <c r="O311" s="315"/>
      <c r="P311" s="315"/>
      <c r="Q311" s="315"/>
      <c r="R311" s="315"/>
      <c r="S311" s="315"/>
      <c r="T311" s="315"/>
      <c r="U311" s="315"/>
      <c r="V311" s="315"/>
      <c r="W311" s="315"/>
      <c r="X311" s="315"/>
      <c r="Y311" s="302"/>
      <c r="Z311" s="302"/>
    </row>
    <row r="312" spans="1:53" ht="16.5" customHeight="1" x14ac:dyDescent="0.25">
      <c r="A312" s="54" t="s">
        <v>453</v>
      </c>
      <c r="B312" s="54" t="s">
        <v>454</v>
      </c>
      <c r="C312" s="31">
        <v>4301060314</v>
      </c>
      <c r="D312" s="313">
        <v>4607091384673</v>
      </c>
      <c r="E312" s="312"/>
      <c r="F312" s="305">
        <v>1.3</v>
      </c>
      <c r="G312" s="32">
        <v>6</v>
      </c>
      <c r="H312" s="305">
        <v>7.8</v>
      </c>
      <c r="I312" s="305">
        <v>8.3640000000000008</v>
      </c>
      <c r="J312" s="32">
        <v>56</v>
      </c>
      <c r="K312" s="32" t="s">
        <v>98</v>
      </c>
      <c r="L312" s="33" t="s">
        <v>64</v>
      </c>
      <c r="M312" s="32">
        <v>30</v>
      </c>
      <c r="N312" s="6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2" s="311"/>
      <c r="P312" s="311"/>
      <c r="Q312" s="311"/>
      <c r="R312" s="312"/>
      <c r="S312" s="34"/>
      <c r="T312" s="34"/>
      <c r="U312" s="35" t="s">
        <v>65</v>
      </c>
      <c r="V312" s="306">
        <v>0</v>
      </c>
      <c r="W312" s="307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7" t="s">
        <v>1</v>
      </c>
    </row>
    <row r="313" spans="1:53" x14ac:dyDescent="0.2">
      <c r="A313" s="319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15"/>
      <c r="M313" s="320"/>
      <c r="N313" s="316" t="s">
        <v>66</v>
      </c>
      <c r="O313" s="317"/>
      <c r="P313" s="317"/>
      <c r="Q313" s="317"/>
      <c r="R313" s="317"/>
      <c r="S313" s="317"/>
      <c r="T313" s="318"/>
      <c r="U313" s="37" t="s">
        <v>67</v>
      </c>
      <c r="V313" s="308">
        <f>IFERROR(V312/H312,"0")</f>
        <v>0</v>
      </c>
      <c r="W313" s="308">
        <f>IFERROR(W312/H312,"0")</f>
        <v>0</v>
      </c>
      <c r="X313" s="308">
        <f>IFERROR(IF(X312="",0,X312),"0")</f>
        <v>0</v>
      </c>
      <c r="Y313" s="309"/>
      <c r="Z313" s="309"/>
    </row>
    <row r="314" spans="1:53" x14ac:dyDescent="0.2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20"/>
      <c r="N314" s="316" t="s">
        <v>66</v>
      </c>
      <c r="O314" s="317"/>
      <c r="P314" s="317"/>
      <c r="Q314" s="317"/>
      <c r="R314" s="317"/>
      <c r="S314" s="317"/>
      <c r="T314" s="318"/>
      <c r="U314" s="37" t="s">
        <v>65</v>
      </c>
      <c r="V314" s="308">
        <f>IFERROR(SUM(V312:V312),"0")</f>
        <v>0</v>
      </c>
      <c r="W314" s="308">
        <f>IFERROR(SUM(W312:W312),"0")</f>
        <v>0</v>
      </c>
      <c r="X314" s="37"/>
      <c r="Y314" s="309"/>
      <c r="Z314" s="309"/>
    </row>
    <row r="315" spans="1:53" ht="16.5" customHeight="1" x14ac:dyDescent="0.25">
      <c r="A315" s="314" t="s">
        <v>455</v>
      </c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15"/>
      <c r="Y315" s="301"/>
      <c r="Z315" s="301"/>
    </row>
    <row r="316" spans="1:53" ht="14.25" customHeight="1" x14ac:dyDescent="0.25">
      <c r="A316" s="325" t="s">
        <v>103</v>
      </c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02"/>
      <c r="Z316" s="302"/>
    </row>
    <row r="317" spans="1:53" ht="27" customHeight="1" x14ac:dyDescent="0.25">
      <c r="A317" s="54" t="s">
        <v>456</v>
      </c>
      <c r="B317" s="54" t="s">
        <v>457</v>
      </c>
      <c r="C317" s="31">
        <v>4301011324</v>
      </c>
      <c r="D317" s="313">
        <v>4607091384185</v>
      </c>
      <c r="E317" s="312"/>
      <c r="F317" s="305">
        <v>0.8</v>
      </c>
      <c r="G317" s="32">
        <v>15</v>
      </c>
      <c r="H317" s="305">
        <v>12</v>
      </c>
      <c r="I317" s="305">
        <v>12.48</v>
      </c>
      <c r="J317" s="32">
        <v>56</v>
      </c>
      <c r="K317" s="32" t="s">
        <v>98</v>
      </c>
      <c r="L317" s="33" t="s">
        <v>64</v>
      </c>
      <c r="M317" s="32">
        <v>60</v>
      </c>
      <c r="N317" s="5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7" s="311"/>
      <c r="P317" s="311"/>
      <c r="Q317" s="311"/>
      <c r="R317" s="312"/>
      <c r="S317" s="34"/>
      <c r="T317" s="34"/>
      <c r="U317" s="35" t="s">
        <v>65</v>
      </c>
      <c r="V317" s="306">
        <v>0</v>
      </c>
      <c r="W317" s="307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458</v>
      </c>
      <c r="B318" s="54" t="s">
        <v>459</v>
      </c>
      <c r="C318" s="31">
        <v>4301011312</v>
      </c>
      <c r="D318" s="313">
        <v>4607091384192</v>
      </c>
      <c r="E318" s="312"/>
      <c r="F318" s="305">
        <v>1.8</v>
      </c>
      <c r="G318" s="32">
        <v>6</v>
      </c>
      <c r="H318" s="305">
        <v>10.8</v>
      </c>
      <c r="I318" s="305">
        <v>11.28</v>
      </c>
      <c r="J318" s="32">
        <v>56</v>
      </c>
      <c r="K318" s="32" t="s">
        <v>98</v>
      </c>
      <c r="L318" s="33" t="s">
        <v>99</v>
      </c>
      <c r="M318" s="32">
        <v>60</v>
      </c>
      <c r="N318" s="4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8" s="311"/>
      <c r="P318" s="311"/>
      <c r="Q318" s="311"/>
      <c r="R318" s="312"/>
      <c r="S318" s="34"/>
      <c r="T318" s="34"/>
      <c r="U318" s="35" t="s">
        <v>65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460</v>
      </c>
      <c r="B319" s="54" t="s">
        <v>461</v>
      </c>
      <c r="C319" s="31">
        <v>4301011483</v>
      </c>
      <c r="D319" s="313">
        <v>4680115881907</v>
      </c>
      <c r="E319" s="312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98</v>
      </c>
      <c r="L319" s="33" t="s">
        <v>64</v>
      </c>
      <c r="M319" s="32">
        <v>60</v>
      </c>
      <c r="N319" s="6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9" s="311"/>
      <c r="P319" s="311"/>
      <c r="Q319" s="311"/>
      <c r="R319" s="312"/>
      <c r="S319" s="34"/>
      <c r="T319" s="34"/>
      <c r="U319" s="35" t="s">
        <v>65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4301011303</v>
      </c>
      <c r="D320" s="313">
        <v>4607091384680</v>
      </c>
      <c r="E320" s="312"/>
      <c r="F320" s="305">
        <v>0.4</v>
      </c>
      <c r="G320" s="32">
        <v>10</v>
      </c>
      <c r="H320" s="305">
        <v>4</v>
      </c>
      <c r="I320" s="305">
        <v>4.21</v>
      </c>
      <c r="J320" s="32">
        <v>120</v>
      </c>
      <c r="K320" s="32" t="s">
        <v>63</v>
      </c>
      <c r="L320" s="33" t="s">
        <v>64</v>
      </c>
      <c r="M320" s="32">
        <v>60</v>
      </c>
      <c r="N320" s="63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0" s="311"/>
      <c r="P320" s="311"/>
      <c r="Q320" s="311"/>
      <c r="R320" s="312"/>
      <c r="S320" s="34"/>
      <c r="T320" s="34"/>
      <c r="U320" s="35" t="s">
        <v>65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IFERROR(IF(W320=0,"",ROUNDUP(W320/H320,0)*0.00937),"")</f>
        <v/>
      </c>
      <c r="Y320" s="56"/>
      <c r="Z320" s="57"/>
      <c r="AD320" s="58"/>
      <c r="BA320" s="231" t="s">
        <v>1</v>
      </c>
    </row>
    <row r="321" spans="1:53" x14ac:dyDescent="0.2">
      <c r="A321" s="319"/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20"/>
      <c r="N321" s="316" t="s">
        <v>66</v>
      </c>
      <c r="O321" s="317"/>
      <c r="P321" s="317"/>
      <c r="Q321" s="317"/>
      <c r="R321" s="317"/>
      <c r="S321" s="317"/>
      <c r="T321" s="318"/>
      <c r="U321" s="37" t="s">
        <v>67</v>
      </c>
      <c r="V321" s="308">
        <f>IFERROR(V317/H317,"0")+IFERROR(V318/H318,"0")+IFERROR(V319/H319,"0")+IFERROR(V320/H320,"0")</f>
        <v>0</v>
      </c>
      <c r="W321" s="308">
        <f>IFERROR(W317/H317,"0")+IFERROR(W318/H318,"0")+IFERROR(W319/H319,"0")+IFERROR(W320/H320,"0")</f>
        <v>0</v>
      </c>
      <c r="X321" s="308">
        <f>IFERROR(IF(X317="",0,X317),"0")+IFERROR(IF(X318="",0,X318),"0")+IFERROR(IF(X319="",0,X319),"0")+IFERROR(IF(X320="",0,X320),"0")</f>
        <v>0</v>
      </c>
      <c r="Y321" s="309"/>
      <c r="Z321" s="309"/>
    </row>
    <row r="322" spans="1:53" x14ac:dyDescent="0.2">
      <c r="A322" s="315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20"/>
      <c r="N322" s="316" t="s">
        <v>66</v>
      </c>
      <c r="O322" s="317"/>
      <c r="P322" s="317"/>
      <c r="Q322" s="317"/>
      <c r="R322" s="317"/>
      <c r="S322" s="317"/>
      <c r="T322" s="318"/>
      <c r="U322" s="37" t="s">
        <v>65</v>
      </c>
      <c r="V322" s="308">
        <f>IFERROR(SUM(V317:V320),"0")</f>
        <v>0</v>
      </c>
      <c r="W322" s="308">
        <f>IFERROR(SUM(W317:W320),"0")</f>
        <v>0</v>
      </c>
      <c r="X322" s="37"/>
      <c r="Y322" s="309"/>
      <c r="Z322" s="309"/>
    </row>
    <row r="323" spans="1:53" ht="14.25" customHeight="1" x14ac:dyDescent="0.25">
      <c r="A323" s="325" t="s">
        <v>60</v>
      </c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15"/>
      <c r="N323" s="315"/>
      <c r="O323" s="315"/>
      <c r="P323" s="315"/>
      <c r="Q323" s="315"/>
      <c r="R323" s="315"/>
      <c r="S323" s="315"/>
      <c r="T323" s="315"/>
      <c r="U323" s="315"/>
      <c r="V323" s="315"/>
      <c r="W323" s="315"/>
      <c r="X323" s="315"/>
      <c r="Y323" s="302"/>
      <c r="Z323" s="302"/>
    </row>
    <row r="324" spans="1:53" ht="27" customHeight="1" x14ac:dyDescent="0.25">
      <c r="A324" s="54" t="s">
        <v>464</v>
      </c>
      <c r="B324" s="54" t="s">
        <v>465</v>
      </c>
      <c r="C324" s="31">
        <v>4301031139</v>
      </c>
      <c r="D324" s="313">
        <v>4607091384802</v>
      </c>
      <c r="E324" s="312"/>
      <c r="F324" s="305">
        <v>0.73</v>
      </c>
      <c r="G324" s="32">
        <v>6</v>
      </c>
      <c r="H324" s="305">
        <v>4.38</v>
      </c>
      <c r="I324" s="305">
        <v>4.58</v>
      </c>
      <c r="J324" s="32">
        <v>156</v>
      </c>
      <c r="K324" s="32" t="s">
        <v>63</v>
      </c>
      <c r="L324" s="33" t="s">
        <v>64</v>
      </c>
      <c r="M324" s="32">
        <v>35</v>
      </c>
      <c r="N324" s="6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4" s="311"/>
      <c r="P324" s="311"/>
      <c r="Q324" s="311"/>
      <c r="R324" s="312"/>
      <c r="S324" s="34"/>
      <c r="T324" s="34"/>
      <c r="U324" s="35" t="s">
        <v>65</v>
      </c>
      <c r="V324" s="306">
        <v>0</v>
      </c>
      <c r="W324" s="307">
        <f>IFERROR(IF(V324="",0,CEILING((V324/$H324),1)*$H324),"")</f>
        <v>0</v>
      </c>
      <c r="X324" s="36" t="str">
        <f>IFERROR(IF(W324=0,"",ROUNDUP(W324/H324,0)*0.00753),"")</f>
        <v/>
      </c>
      <c r="Y324" s="56"/>
      <c r="Z324" s="57"/>
      <c r="AD324" s="58"/>
      <c r="BA324" s="232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4301031140</v>
      </c>
      <c r="D325" s="313">
        <v>4607091384826</v>
      </c>
      <c r="E325" s="312"/>
      <c r="F325" s="305">
        <v>0.35</v>
      </c>
      <c r="G325" s="32">
        <v>8</v>
      </c>
      <c r="H325" s="305">
        <v>2.8</v>
      </c>
      <c r="I325" s="305">
        <v>2.9</v>
      </c>
      <c r="J325" s="32">
        <v>234</v>
      </c>
      <c r="K325" s="32" t="s">
        <v>166</v>
      </c>
      <c r="L325" s="33" t="s">
        <v>64</v>
      </c>
      <c r="M325" s="32">
        <v>35</v>
      </c>
      <c r="N325" s="6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5" s="311"/>
      <c r="P325" s="311"/>
      <c r="Q325" s="311"/>
      <c r="R325" s="312"/>
      <c r="S325" s="34"/>
      <c r="T325" s="34"/>
      <c r="U325" s="35" t="s">
        <v>65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IFERROR(IF(W325=0,"",ROUNDUP(W325/H325,0)*0.00502),"")</f>
        <v/>
      </c>
      <c r="Y325" s="56"/>
      <c r="Z325" s="57"/>
      <c r="AD325" s="58"/>
      <c r="BA325" s="233" t="s">
        <v>1</v>
      </c>
    </row>
    <row r="326" spans="1:53" x14ac:dyDescent="0.2">
      <c r="A326" s="319"/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20"/>
      <c r="N326" s="316" t="s">
        <v>66</v>
      </c>
      <c r="O326" s="317"/>
      <c r="P326" s="317"/>
      <c r="Q326" s="317"/>
      <c r="R326" s="317"/>
      <c r="S326" s="317"/>
      <c r="T326" s="318"/>
      <c r="U326" s="37" t="s">
        <v>67</v>
      </c>
      <c r="V326" s="308">
        <f>IFERROR(V324/H324,"0")+IFERROR(V325/H325,"0")</f>
        <v>0</v>
      </c>
      <c r="W326" s="308">
        <f>IFERROR(W324/H324,"0")+IFERROR(W325/H325,"0")</f>
        <v>0</v>
      </c>
      <c r="X326" s="308">
        <f>IFERROR(IF(X324="",0,X324),"0")+IFERROR(IF(X325="",0,X325),"0")</f>
        <v>0</v>
      </c>
      <c r="Y326" s="309"/>
      <c r="Z326" s="309"/>
    </row>
    <row r="327" spans="1:53" x14ac:dyDescent="0.2">
      <c r="A327" s="315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20"/>
      <c r="N327" s="316" t="s">
        <v>66</v>
      </c>
      <c r="O327" s="317"/>
      <c r="P327" s="317"/>
      <c r="Q327" s="317"/>
      <c r="R327" s="317"/>
      <c r="S327" s="317"/>
      <c r="T327" s="318"/>
      <c r="U327" s="37" t="s">
        <v>65</v>
      </c>
      <c r="V327" s="308">
        <f>IFERROR(SUM(V324:V325),"0")</f>
        <v>0</v>
      </c>
      <c r="W327" s="308">
        <f>IFERROR(SUM(W324:W325),"0")</f>
        <v>0</v>
      </c>
      <c r="X327" s="37"/>
      <c r="Y327" s="309"/>
      <c r="Z327" s="309"/>
    </row>
    <row r="328" spans="1:53" ht="14.25" customHeight="1" x14ac:dyDescent="0.25">
      <c r="A328" s="325" t="s">
        <v>68</v>
      </c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15"/>
      <c r="N328" s="315"/>
      <c r="O328" s="315"/>
      <c r="P328" s="315"/>
      <c r="Q328" s="315"/>
      <c r="R328" s="315"/>
      <c r="S328" s="315"/>
      <c r="T328" s="315"/>
      <c r="U328" s="315"/>
      <c r="V328" s="315"/>
      <c r="W328" s="315"/>
      <c r="X328" s="315"/>
      <c r="Y328" s="302"/>
      <c r="Z328" s="302"/>
    </row>
    <row r="329" spans="1:53" ht="27" customHeight="1" x14ac:dyDescent="0.25">
      <c r="A329" s="54" t="s">
        <v>468</v>
      </c>
      <c r="B329" s="54" t="s">
        <v>469</v>
      </c>
      <c r="C329" s="31">
        <v>4301051303</v>
      </c>
      <c r="D329" s="313">
        <v>4607091384246</v>
      </c>
      <c r="E329" s="312"/>
      <c r="F329" s="305">
        <v>1.3</v>
      </c>
      <c r="G329" s="32">
        <v>6</v>
      </c>
      <c r="H329" s="305">
        <v>7.8</v>
      </c>
      <c r="I329" s="305">
        <v>8.3640000000000008</v>
      </c>
      <c r="J329" s="32">
        <v>56</v>
      </c>
      <c r="K329" s="32" t="s">
        <v>98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9" s="311"/>
      <c r="P329" s="311"/>
      <c r="Q329" s="311"/>
      <c r="R329" s="312"/>
      <c r="S329" s="34"/>
      <c r="T329" s="34"/>
      <c r="U329" s="35" t="s">
        <v>65</v>
      </c>
      <c r="V329" s="306">
        <v>0</v>
      </c>
      <c r="W329" s="307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470</v>
      </c>
      <c r="B330" s="54" t="s">
        <v>471</v>
      </c>
      <c r="C330" s="31">
        <v>4301051445</v>
      </c>
      <c r="D330" s="313">
        <v>4680115881976</v>
      </c>
      <c r="E330" s="312"/>
      <c r="F330" s="305">
        <v>1.3</v>
      </c>
      <c r="G330" s="32">
        <v>6</v>
      </c>
      <c r="H330" s="305">
        <v>7.8</v>
      </c>
      <c r="I330" s="305">
        <v>8.2799999999999994</v>
      </c>
      <c r="J330" s="32">
        <v>56</v>
      </c>
      <c r="K330" s="32" t="s">
        <v>98</v>
      </c>
      <c r="L330" s="33" t="s">
        <v>64</v>
      </c>
      <c r="M330" s="32">
        <v>40</v>
      </c>
      <c r="N330" s="5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0" s="311"/>
      <c r="P330" s="311"/>
      <c r="Q330" s="311"/>
      <c r="R330" s="312"/>
      <c r="S330" s="34"/>
      <c r="T330" s="34"/>
      <c r="U330" s="35" t="s">
        <v>65</v>
      </c>
      <c r="V330" s="306">
        <v>0</v>
      </c>
      <c r="W330" s="307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472</v>
      </c>
      <c r="B331" s="54" t="s">
        <v>473</v>
      </c>
      <c r="C331" s="31">
        <v>4301051297</v>
      </c>
      <c r="D331" s="313">
        <v>4607091384253</v>
      </c>
      <c r="E331" s="312"/>
      <c r="F331" s="305">
        <v>0.4</v>
      </c>
      <c r="G331" s="32">
        <v>6</v>
      </c>
      <c r="H331" s="305">
        <v>2.4</v>
      </c>
      <c r="I331" s="305">
        <v>2.6840000000000002</v>
      </c>
      <c r="J331" s="32">
        <v>156</v>
      </c>
      <c r="K331" s="32" t="s">
        <v>63</v>
      </c>
      <c r="L331" s="33" t="s">
        <v>64</v>
      </c>
      <c r="M331" s="32">
        <v>40</v>
      </c>
      <c r="N331" s="5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1" s="311"/>
      <c r="P331" s="311"/>
      <c r="Q331" s="311"/>
      <c r="R331" s="312"/>
      <c r="S331" s="34"/>
      <c r="T331" s="34"/>
      <c r="U331" s="35" t="s">
        <v>65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4301051444</v>
      </c>
      <c r="D332" s="313">
        <v>4680115881969</v>
      </c>
      <c r="E332" s="312"/>
      <c r="F332" s="305">
        <v>0.4</v>
      </c>
      <c r="G332" s="32">
        <v>6</v>
      </c>
      <c r="H332" s="305">
        <v>2.4</v>
      </c>
      <c r="I332" s="305">
        <v>2.6</v>
      </c>
      <c r="J332" s="32">
        <v>156</v>
      </c>
      <c r="K332" s="32" t="s">
        <v>63</v>
      </c>
      <c r="L332" s="33" t="s">
        <v>64</v>
      </c>
      <c r="M332" s="32">
        <v>40</v>
      </c>
      <c r="N332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2" s="311"/>
      <c r="P332" s="311"/>
      <c r="Q332" s="311"/>
      <c r="R332" s="312"/>
      <c r="S332" s="34"/>
      <c r="T332" s="34"/>
      <c r="U332" s="35" t="s">
        <v>65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x14ac:dyDescent="0.2">
      <c r="A333" s="319"/>
      <c r="B333" s="315"/>
      <c r="C333" s="315"/>
      <c r="D333" s="315"/>
      <c r="E333" s="315"/>
      <c r="F333" s="315"/>
      <c r="G333" s="315"/>
      <c r="H333" s="315"/>
      <c r="I333" s="315"/>
      <c r="J333" s="315"/>
      <c r="K333" s="315"/>
      <c r="L333" s="315"/>
      <c r="M333" s="320"/>
      <c r="N333" s="316" t="s">
        <v>66</v>
      </c>
      <c r="O333" s="317"/>
      <c r="P333" s="317"/>
      <c r="Q333" s="317"/>
      <c r="R333" s="317"/>
      <c r="S333" s="317"/>
      <c r="T333" s="318"/>
      <c r="U333" s="37" t="s">
        <v>67</v>
      </c>
      <c r="V333" s="308">
        <f>IFERROR(V329/H329,"0")+IFERROR(V330/H330,"0")+IFERROR(V331/H331,"0")+IFERROR(V332/H332,"0")</f>
        <v>0</v>
      </c>
      <c r="W333" s="308">
        <f>IFERROR(W329/H329,"0")+IFERROR(W330/H330,"0")+IFERROR(W331/H331,"0")+IFERROR(W332/H332,"0")</f>
        <v>0</v>
      </c>
      <c r="X333" s="308">
        <f>IFERROR(IF(X329="",0,X329),"0")+IFERROR(IF(X330="",0,X330),"0")+IFERROR(IF(X331="",0,X331),"0")+IFERROR(IF(X332="",0,X332),"0")</f>
        <v>0</v>
      </c>
      <c r="Y333" s="309"/>
      <c r="Z333" s="309"/>
    </row>
    <row r="334" spans="1:53" x14ac:dyDescent="0.2">
      <c r="A334" s="315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20"/>
      <c r="N334" s="316" t="s">
        <v>66</v>
      </c>
      <c r="O334" s="317"/>
      <c r="P334" s="317"/>
      <c r="Q334" s="317"/>
      <c r="R334" s="317"/>
      <c r="S334" s="317"/>
      <c r="T334" s="318"/>
      <c r="U334" s="37" t="s">
        <v>65</v>
      </c>
      <c r="V334" s="308">
        <f>IFERROR(SUM(V329:V332),"0")</f>
        <v>0</v>
      </c>
      <c r="W334" s="308">
        <f>IFERROR(SUM(W329:W332),"0")</f>
        <v>0</v>
      </c>
      <c r="X334" s="37"/>
      <c r="Y334" s="309"/>
      <c r="Z334" s="309"/>
    </row>
    <row r="335" spans="1:53" ht="14.25" customHeight="1" x14ac:dyDescent="0.25">
      <c r="A335" s="325" t="s">
        <v>218</v>
      </c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15"/>
      <c r="N335" s="315"/>
      <c r="O335" s="315"/>
      <c r="P335" s="315"/>
      <c r="Q335" s="315"/>
      <c r="R335" s="315"/>
      <c r="S335" s="315"/>
      <c r="T335" s="315"/>
      <c r="U335" s="315"/>
      <c r="V335" s="315"/>
      <c r="W335" s="315"/>
      <c r="X335" s="315"/>
      <c r="Y335" s="302"/>
      <c r="Z335" s="302"/>
    </row>
    <row r="336" spans="1:53" ht="27" customHeight="1" x14ac:dyDescent="0.25">
      <c r="A336" s="54" t="s">
        <v>476</v>
      </c>
      <c r="B336" s="54" t="s">
        <v>477</v>
      </c>
      <c r="C336" s="31">
        <v>4301060322</v>
      </c>
      <c r="D336" s="313">
        <v>4607091389357</v>
      </c>
      <c r="E336" s="312"/>
      <c r="F336" s="305">
        <v>1.3</v>
      </c>
      <c r="G336" s="32">
        <v>6</v>
      </c>
      <c r="H336" s="305">
        <v>7.8</v>
      </c>
      <c r="I336" s="305">
        <v>8.2799999999999994</v>
      </c>
      <c r="J336" s="32">
        <v>56</v>
      </c>
      <c r="K336" s="32" t="s">
        <v>98</v>
      </c>
      <c r="L336" s="33" t="s">
        <v>64</v>
      </c>
      <c r="M336" s="32">
        <v>40</v>
      </c>
      <c r="N336" s="3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6" s="311"/>
      <c r="P336" s="311"/>
      <c r="Q336" s="311"/>
      <c r="R336" s="312"/>
      <c r="S336" s="34"/>
      <c r="T336" s="34"/>
      <c r="U336" s="35" t="s">
        <v>65</v>
      </c>
      <c r="V336" s="306">
        <v>0</v>
      </c>
      <c r="W336" s="307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38" t="s">
        <v>1</v>
      </c>
    </row>
    <row r="337" spans="1:53" x14ac:dyDescent="0.2">
      <c r="A337" s="319"/>
      <c r="B337" s="315"/>
      <c r="C337" s="315"/>
      <c r="D337" s="315"/>
      <c r="E337" s="315"/>
      <c r="F337" s="315"/>
      <c r="G337" s="315"/>
      <c r="H337" s="315"/>
      <c r="I337" s="315"/>
      <c r="J337" s="315"/>
      <c r="K337" s="315"/>
      <c r="L337" s="315"/>
      <c r="M337" s="320"/>
      <c r="N337" s="316" t="s">
        <v>66</v>
      </c>
      <c r="O337" s="317"/>
      <c r="P337" s="317"/>
      <c r="Q337" s="317"/>
      <c r="R337" s="317"/>
      <c r="S337" s="317"/>
      <c r="T337" s="318"/>
      <c r="U337" s="37" t="s">
        <v>67</v>
      </c>
      <c r="V337" s="308">
        <f>IFERROR(V336/H336,"0")</f>
        <v>0</v>
      </c>
      <c r="W337" s="308">
        <f>IFERROR(W336/H336,"0")</f>
        <v>0</v>
      </c>
      <c r="X337" s="308">
        <f>IFERROR(IF(X336="",0,X336),"0")</f>
        <v>0</v>
      </c>
      <c r="Y337" s="309"/>
      <c r="Z337" s="309"/>
    </row>
    <row r="338" spans="1:53" x14ac:dyDescent="0.2">
      <c r="A338" s="315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20"/>
      <c r="N338" s="316" t="s">
        <v>66</v>
      </c>
      <c r="O338" s="317"/>
      <c r="P338" s="317"/>
      <c r="Q338" s="317"/>
      <c r="R338" s="317"/>
      <c r="S338" s="317"/>
      <c r="T338" s="318"/>
      <c r="U338" s="37" t="s">
        <v>65</v>
      </c>
      <c r="V338" s="308">
        <f>IFERROR(SUM(V336:V336),"0")</f>
        <v>0</v>
      </c>
      <c r="W338" s="308">
        <f>IFERROR(SUM(W336:W336),"0")</f>
        <v>0</v>
      </c>
      <c r="X338" s="37"/>
      <c r="Y338" s="309"/>
      <c r="Z338" s="309"/>
    </row>
    <row r="339" spans="1:53" ht="27.75" customHeight="1" x14ac:dyDescent="0.2">
      <c r="A339" s="321" t="s">
        <v>478</v>
      </c>
      <c r="B339" s="322"/>
      <c r="C339" s="322"/>
      <c r="D339" s="322"/>
      <c r="E339" s="322"/>
      <c r="F339" s="322"/>
      <c r="G339" s="322"/>
      <c r="H339" s="322"/>
      <c r="I339" s="322"/>
      <c r="J339" s="322"/>
      <c r="K339" s="322"/>
      <c r="L339" s="322"/>
      <c r="M339" s="322"/>
      <c r="N339" s="322"/>
      <c r="O339" s="322"/>
      <c r="P339" s="322"/>
      <c r="Q339" s="322"/>
      <c r="R339" s="322"/>
      <c r="S339" s="322"/>
      <c r="T339" s="322"/>
      <c r="U339" s="322"/>
      <c r="V339" s="322"/>
      <c r="W339" s="322"/>
      <c r="X339" s="322"/>
      <c r="Y339" s="48"/>
      <c r="Z339" s="48"/>
    </row>
    <row r="340" spans="1:53" ht="16.5" customHeight="1" x14ac:dyDescent="0.25">
      <c r="A340" s="314" t="s">
        <v>479</v>
      </c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15"/>
      <c r="M340" s="315"/>
      <c r="N340" s="315"/>
      <c r="O340" s="315"/>
      <c r="P340" s="315"/>
      <c r="Q340" s="315"/>
      <c r="R340" s="315"/>
      <c r="S340" s="315"/>
      <c r="T340" s="315"/>
      <c r="U340" s="315"/>
      <c r="V340" s="315"/>
      <c r="W340" s="315"/>
      <c r="X340" s="315"/>
      <c r="Y340" s="301"/>
      <c r="Z340" s="301"/>
    </row>
    <row r="341" spans="1:53" ht="14.25" customHeight="1" x14ac:dyDescent="0.25">
      <c r="A341" s="325" t="s">
        <v>103</v>
      </c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02"/>
      <c r="Z341" s="302"/>
    </row>
    <row r="342" spans="1:53" ht="27" customHeight="1" x14ac:dyDescent="0.25">
      <c r="A342" s="54" t="s">
        <v>480</v>
      </c>
      <c r="B342" s="54" t="s">
        <v>481</v>
      </c>
      <c r="C342" s="31">
        <v>4301011428</v>
      </c>
      <c r="D342" s="313">
        <v>4607091389708</v>
      </c>
      <c r="E342" s="312"/>
      <c r="F342" s="305">
        <v>0.45</v>
      </c>
      <c r="G342" s="32">
        <v>6</v>
      </c>
      <c r="H342" s="305">
        <v>2.7</v>
      </c>
      <c r="I342" s="305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2" s="311"/>
      <c r="P342" s="311"/>
      <c r="Q342" s="311"/>
      <c r="R342" s="312"/>
      <c r="S342" s="34"/>
      <c r="T342" s="34"/>
      <c r="U342" s="35" t="s">
        <v>65</v>
      </c>
      <c r="V342" s="306">
        <v>0</v>
      </c>
      <c r="W342" s="307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4301011427</v>
      </c>
      <c r="D343" s="313">
        <v>4607091389692</v>
      </c>
      <c r="E343" s="312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2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3" s="311"/>
      <c r="P343" s="311"/>
      <c r="Q343" s="311"/>
      <c r="R343" s="312"/>
      <c r="S343" s="34"/>
      <c r="T343" s="34"/>
      <c r="U343" s="35" t="s">
        <v>65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x14ac:dyDescent="0.2">
      <c r="A344" s="319"/>
      <c r="B344" s="315"/>
      <c r="C344" s="315"/>
      <c r="D344" s="315"/>
      <c r="E344" s="315"/>
      <c r="F344" s="315"/>
      <c r="G344" s="315"/>
      <c r="H344" s="315"/>
      <c r="I344" s="315"/>
      <c r="J344" s="315"/>
      <c r="K344" s="315"/>
      <c r="L344" s="315"/>
      <c r="M344" s="320"/>
      <c r="N344" s="316" t="s">
        <v>66</v>
      </c>
      <c r="O344" s="317"/>
      <c r="P344" s="317"/>
      <c r="Q344" s="317"/>
      <c r="R344" s="317"/>
      <c r="S344" s="317"/>
      <c r="T344" s="318"/>
      <c r="U344" s="37" t="s">
        <v>67</v>
      </c>
      <c r="V344" s="308">
        <f>IFERROR(V342/H342,"0")+IFERROR(V343/H343,"0")</f>
        <v>0</v>
      </c>
      <c r="W344" s="308">
        <f>IFERROR(W342/H342,"0")+IFERROR(W343/H343,"0")</f>
        <v>0</v>
      </c>
      <c r="X344" s="308">
        <f>IFERROR(IF(X342="",0,X342),"0")+IFERROR(IF(X343="",0,X343),"0")</f>
        <v>0</v>
      </c>
      <c r="Y344" s="309"/>
      <c r="Z344" s="309"/>
    </row>
    <row r="345" spans="1:53" x14ac:dyDescent="0.2">
      <c r="A345" s="315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20"/>
      <c r="N345" s="316" t="s">
        <v>66</v>
      </c>
      <c r="O345" s="317"/>
      <c r="P345" s="317"/>
      <c r="Q345" s="317"/>
      <c r="R345" s="317"/>
      <c r="S345" s="317"/>
      <c r="T345" s="318"/>
      <c r="U345" s="37" t="s">
        <v>65</v>
      </c>
      <c r="V345" s="308">
        <f>IFERROR(SUM(V342:V343),"0")</f>
        <v>0</v>
      </c>
      <c r="W345" s="308">
        <f>IFERROR(SUM(W342:W343),"0")</f>
        <v>0</v>
      </c>
      <c r="X345" s="37"/>
      <c r="Y345" s="309"/>
      <c r="Z345" s="309"/>
    </row>
    <row r="346" spans="1:53" ht="14.25" customHeight="1" x14ac:dyDescent="0.25">
      <c r="A346" s="325" t="s">
        <v>60</v>
      </c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15"/>
      <c r="N346" s="315"/>
      <c r="O346" s="315"/>
      <c r="P346" s="315"/>
      <c r="Q346" s="315"/>
      <c r="R346" s="315"/>
      <c r="S346" s="315"/>
      <c r="T346" s="315"/>
      <c r="U346" s="315"/>
      <c r="V346" s="315"/>
      <c r="W346" s="315"/>
      <c r="X346" s="315"/>
      <c r="Y346" s="302"/>
      <c r="Z346" s="302"/>
    </row>
    <row r="347" spans="1:53" ht="27" customHeight="1" x14ac:dyDescent="0.25">
      <c r="A347" s="54" t="s">
        <v>484</v>
      </c>
      <c r="B347" s="54" t="s">
        <v>485</v>
      </c>
      <c r="C347" s="31">
        <v>4301031177</v>
      </c>
      <c r="D347" s="313">
        <v>4607091389753</v>
      </c>
      <c r="E347" s="312"/>
      <c r="F347" s="305">
        <v>0.7</v>
      </c>
      <c r="G347" s="32">
        <v>6</v>
      </c>
      <c r="H347" s="305">
        <v>4.2</v>
      </c>
      <c r="I347" s="305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7" s="311"/>
      <c r="P347" s="311"/>
      <c r="Q347" s="311"/>
      <c r="R347" s="312"/>
      <c r="S347" s="34"/>
      <c r="T347" s="34"/>
      <c r="U347" s="35" t="s">
        <v>65</v>
      </c>
      <c r="V347" s="306">
        <v>0</v>
      </c>
      <c r="W347" s="307">
        <f t="shared" ref="W347:W359" si="15"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486</v>
      </c>
      <c r="B348" s="54" t="s">
        <v>487</v>
      </c>
      <c r="C348" s="31">
        <v>4301031174</v>
      </c>
      <c r="D348" s="313">
        <v>4607091389760</v>
      </c>
      <c r="E348" s="312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8" s="311"/>
      <c r="P348" s="311"/>
      <c r="Q348" s="311"/>
      <c r="R348" s="312"/>
      <c r="S348" s="34"/>
      <c r="T348" s="34"/>
      <c r="U348" s="35" t="s">
        <v>65</v>
      </c>
      <c r="V348" s="306">
        <v>0</v>
      </c>
      <c r="W348" s="307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488</v>
      </c>
      <c r="B349" s="54" t="s">
        <v>489</v>
      </c>
      <c r="C349" s="31">
        <v>4301031175</v>
      </c>
      <c r="D349" s="313">
        <v>4607091389746</v>
      </c>
      <c r="E349" s="312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9" s="311"/>
      <c r="P349" s="311"/>
      <c r="Q349" s="311"/>
      <c r="R349" s="312"/>
      <c r="S349" s="34"/>
      <c r="T349" s="34"/>
      <c r="U349" s="35" t="s">
        <v>65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490</v>
      </c>
      <c r="B350" s="54" t="s">
        <v>491</v>
      </c>
      <c r="C350" s="31">
        <v>4301031236</v>
      </c>
      <c r="D350" s="313">
        <v>4680115882928</v>
      </c>
      <c r="E350" s="312"/>
      <c r="F350" s="305">
        <v>0.28000000000000003</v>
      </c>
      <c r="G350" s="32">
        <v>6</v>
      </c>
      <c r="H350" s="305">
        <v>1.68</v>
      </c>
      <c r="I350" s="305">
        <v>2.6</v>
      </c>
      <c r="J350" s="32">
        <v>156</v>
      </c>
      <c r="K350" s="32" t="s">
        <v>63</v>
      </c>
      <c r="L350" s="33" t="s">
        <v>64</v>
      </c>
      <c r="M350" s="32">
        <v>35</v>
      </c>
      <c r="N350" s="43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0" s="311"/>
      <c r="P350" s="311"/>
      <c r="Q350" s="311"/>
      <c r="R350" s="312"/>
      <c r="S350" s="34"/>
      <c r="T350" s="34"/>
      <c r="U350" s="35" t="s">
        <v>65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492</v>
      </c>
      <c r="B351" s="54" t="s">
        <v>493</v>
      </c>
      <c r="C351" s="31">
        <v>4301031257</v>
      </c>
      <c r="D351" s="313">
        <v>4680115883147</v>
      </c>
      <c r="E351" s="312"/>
      <c r="F351" s="305">
        <v>0.28000000000000003</v>
      </c>
      <c r="G351" s="32">
        <v>6</v>
      </c>
      <c r="H351" s="305">
        <v>1.68</v>
      </c>
      <c r="I351" s="305">
        <v>1.81</v>
      </c>
      <c r="J351" s="32">
        <v>234</v>
      </c>
      <c r="K351" s="32" t="s">
        <v>166</v>
      </c>
      <c r="L351" s="33" t="s">
        <v>64</v>
      </c>
      <c r="M351" s="32">
        <v>45</v>
      </c>
      <c r="N351" s="54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1" s="311"/>
      <c r="P351" s="311"/>
      <c r="Q351" s="311"/>
      <c r="R351" s="312"/>
      <c r="S351" s="34"/>
      <c r="T351" s="34"/>
      <c r="U351" s="35" t="s">
        <v>65</v>
      </c>
      <c r="V351" s="306">
        <v>0</v>
      </c>
      <c r="W351" s="307">
        <f t="shared" si="15"/>
        <v>0</v>
      </c>
      <c r="X351" s="36" t="str">
        <f t="shared" ref="X351:X359" si="16">IFERROR(IF(W351=0,"",ROUNDUP(W351/H351,0)*0.00502),"")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494</v>
      </c>
      <c r="B352" s="54" t="s">
        <v>495</v>
      </c>
      <c r="C352" s="31">
        <v>4301031178</v>
      </c>
      <c r="D352" s="313">
        <v>4607091384338</v>
      </c>
      <c r="E352" s="312"/>
      <c r="F352" s="305">
        <v>0.35</v>
      </c>
      <c r="G352" s="32">
        <v>6</v>
      </c>
      <c r="H352" s="305">
        <v>2.1</v>
      </c>
      <c r="I352" s="305">
        <v>2.23</v>
      </c>
      <c r="J352" s="32">
        <v>234</v>
      </c>
      <c r="K352" s="32" t="s">
        <v>166</v>
      </c>
      <c r="L352" s="33" t="s">
        <v>64</v>
      </c>
      <c r="M352" s="32">
        <v>45</v>
      </c>
      <c r="N352" s="4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2" s="311"/>
      <c r="P352" s="311"/>
      <c r="Q352" s="311"/>
      <c r="R352" s="312"/>
      <c r="S352" s="34"/>
      <c r="T352" s="34"/>
      <c r="U352" s="35" t="s">
        <v>65</v>
      </c>
      <c r="V352" s="306">
        <v>0</v>
      </c>
      <c r="W352" s="307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496</v>
      </c>
      <c r="B353" s="54" t="s">
        <v>497</v>
      </c>
      <c r="C353" s="31">
        <v>4301031254</v>
      </c>
      <c r="D353" s="313">
        <v>4680115883154</v>
      </c>
      <c r="E353" s="312"/>
      <c r="F353" s="305">
        <v>0.28000000000000003</v>
      </c>
      <c r="G353" s="32">
        <v>6</v>
      </c>
      <c r="H353" s="305">
        <v>1.68</v>
      </c>
      <c r="I353" s="305">
        <v>1.81</v>
      </c>
      <c r="J353" s="32">
        <v>234</v>
      </c>
      <c r="K353" s="32" t="s">
        <v>166</v>
      </c>
      <c r="L353" s="33" t="s">
        <v>64</v>
      </c>
      <c r="M353" s="32">
        <v>45</v>
      </c>
      <c r="N353" s="5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3" s="311"/>
      <c r="P353" s="311"/>
      <c r="Q353" s="311"/>
      <c r="R353" s="312"/>
      <c r="S353" s="34"/>
      <c r="T353" s="34"/>
      <c r="U353" s="35" t="s">
        <v>65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498</v>
      </c>
      <c r="B354" s="54" t="s">
        <v>499</v>
      </c>
      <c r="C354" s="31">
        <v>4301031171</v>
      </c>
      <c r="D354" s="313">
        <v>4607091389524</v>
      </c>
      <c r="E354" s="312"/>
      <c r="F354" s="305">
        <v>0.35</v>
      </c>
      <c r="G354" s="32">
        <v>6</v>
      </c>
      <c r="H354" s="305">
        <v>2.1</v>
      </c>
      <c r="I354" s="305">
        <v>2.23</v>
      </c>
      <c r="J354" s="32">
        <v>234</v>
      </c>
      <c r="K354" s="32" t="s">
        <v>166</v>
      </c>
      <c r="L354" s="33" t="s">
        <v>64</v>
      </c>
      <c r="M354" s="32">
        <v>45</v>
      </c>
      <c r="N354" s="5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4" s="311"/>
      <c r="P354" s="311"/>
      <c r="Q354" s="311"/>
      <c r="R354" s="312"/>
      <c r="S354" s="34"/>
      <c r="T354" s="34"/>
      <c r="U354" s="35" t="s">
        <v>65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500</v>
      </c>
      <c r="B355" s="54" t="s">
        <v>501</v>
      </c>
      <c r="C355" s="31">
        <v>4301031258</v>
      </c>
      <c r="D355" s="313">
        <v>4680115883161</v>
      </c>
      <c r="E355" s="312"/>
      <c r="F355" s="305">
        <v>0.28000000000000003</v>
      </c>
      <c r="G355" s="32">
        <v>6</v>
      </c>
      <c r="H355" s="305">
        <v>1.68</v>
      </c>
      <c r="I355" s="305">
        <v>1.81</v>
      </c>
      <c r="J355" s="32">
        <v>234</v>
      </c>
      <c r="K355" s="32" t="s">
        <v>166</v>
      </c>
      <c r="L355" s="33" t="s">
        <v>64</v>
      </c>
      <c r="M355" s="32">
        <v>45</v>
      </c>
      <c r="N355" s="4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5" s="311"/>
      <c r="P355" s="311"/>
      <c r="Q355" s="311"/>
      <c r="R355" s="312"/>
      <c r="S355" s="34"/>
      <c r="T355" s="34"/>
      <c r="U355" s="35" t="s">
        <v>65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502</v>
      </c>
      <c r="B356" s="54" t="s">
        <v>503</v>
      </c>
      <c r="C356" s="31">
        <v>4301031170</v>
      </c>
      <c r="D356" s="313">
        <v>4607091384345</v>
      </c>
      <c r="E356" s="312"/>
      <c r="F356" s="305">
        <v>0.35</v>
      </c>
      <c r="G356" s="32">
        <v>6</v>
      </c>
      <c r="H356" s="305">
        <v>2.1</v>
      </c>
      <c r="I356" s="305">
        <v>2.23</v>
      </c>
      <c r="J356" s="32">
        <v>234</v>
      </c>
      <c r="K356" s="32" t="s">
        <v>166</v>
      </c>
      <c r="L356" s="33" t="s">
        <v>64</v>
      </c>
      <c r="M356" s="32">
        <v>45</v>
      </c>
      <c r="N356" s="5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6" s="311"/>
      <c r="P356" s="311"/>
      <c r="Q356" s="311"/>
      <c r="R356" s="312"/>
      <c r="S356" s="34"/>
      <c r="T356" s="34"/>
      <c r="U356" s="35" t="s">
        <v>65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504</v>
      </c>
      <c r="B357" s="54" t="s">
        <v>505</v>
      </c>
      <c r="C357" s="31">
        <v>4301031256</v>
      </c>
      <c r="D357" s="313">
        <v>4680115883178</v>
      </c>
      <c r="E357" s="312"/>
      <c r="F357" s="305">
        <v>0.28000000000000003</v>
      </c>
      <c r="G357" s="32">
        <v>6</v>
      </c>
      <c r="H357" s="305">
        <v>1.68</v>
      </c>
      <c r="I357" s="305">
        <v>1.81</v>
      </c>
      <c r="J357" s="32">
        <v>234</v>
      </c>
      <c r="K357" s="32" t="s">
        <v>166</v>
      </c>
      <c r="L357" s="33" t="s">
        <v>64</v>
      </c>
      <c r="M357" s="32">
        <v>45</v>
      </c>
      <c r="N357" s="43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7" s="311"/>
      <c r="P357" s="311"/>
      <c r="Q357" s="311"/>
      <c r="R357" s="312"/>
      <c r="S357" s="34"/>
      <c r="T357" s="34"/>
      <c r="U357" s="35" t="s">
        <v>65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4301031172</v>
      </c>
      <c r="D358" s="313">
        <v>4607091389531</v>
      </c>
      <c r="E358" s="312"/>
      <c r="F358" s="305">
        <v>0.35</v>
      </c>
      <c r="G358" s="32">
        <v>6</v>
      </c>
      <c r="H358" s="305">
        <v>2.1</v>
      </c>
      <c r="I358" s="305">
        <v>2.23</v>
      </c>
      <c r="J358" s="32">
        <v>234</v>
      </c>
      <c r="K358" s="32" t="s">
        <v>166</v>
      </c>
      <c r="L358" s="33" t="s">
        <v>64</v>
      </c>
      <c r="M358" s="32">
        <v>45</v>
      </c>
      <c r="N358" s="45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8" s="311"/>
      <c r="P358" s="311"/>
      <c r="Q358" s="311"/>
      <c r="R358" s="312"/>
      <c r="S358" s="34"/>
      <c r="T358" s="34"/>
      <c r="U358" s="35" t="s">
        <v>65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4301031255</v>
      </c>
      <c r="D359" s="313">
        <v>4680115883185</v>
      </c>
      <c r="E359" s="312"/>
      <c r="F359" s="305">
        <v>0.28000000000000003</v>
      </c>
      <c r="G359" s="32">
        <v>6</v>
      </c>
      <c r="H359" s="305">
        <v>1.68</v>
      </c>
      <c r="I359" s="305">
        <v>1.81</v>
      </c>
      <c r="J359" s="32">
        <v>234</v>
      </c>
      <c r="K359" s="32" t="s">
        <v>166</v>
      </c>
      <c r="L359" s="33" t="s">
        <v>64</v>
      </c>
      <c r="M359" s="32">
        <v>45</v>
      </c>
      <c r="N359" s="359" t="s">
        <v>510</v>
      </c>
      <c r="O359" s="311"/>
      <c r="P359" s="311"/>
      <c r="Q359" s="311"/>
      <c r="R359" s="312"/>
      <c r="S359" s="34"/>
      <c r="T359" s="34"/>
      <c r="U359" s="35" t="s">
        <v>65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x14ac:dyDescent="0.2">
      <c r="A360" s="319"/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20"/>
      <c r="N360" s="316" t="s">
        <v>66</v>
      </c>
      <c r="O360" s="317"/>
      <c r="P360" s="317"/>
      <c r="Q360" s="317"/>
      <c r="R360" s="317"/>
      <c r="S360" s="317"/>
      <c r="T360" s="318"/>
      <c r="U360" s="37" t="s">
        <v>67</v>
      </c>
      <c r="V360" s="30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0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>0</v>
      </c>
      <c r="X360" s="30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>0</v>
      </c>
      <c r="Y360" s="309"/>
      <c r="Z360" s="309"/>
    </row>
    <row r="361" spans="1:53" x14ac:dyDescent="0.2">
      <c r="A361" s="315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20"/>
      <c r="N361" s="316" t="s">
        <v>66</v>
      </c>
      <c r="O361" s="317"/>
      <c r="P361" s="317"/>
      <c r="Q361" s="317"/>
      <c r="R361" s="317"/>
      <c r="S361" s="317"/>
      <c r="T361" s="318"/>
      <c r="U361" s="37" t="s">
        <v>65</v>
      </c>
      <c r="V361" s="308">
        <f>IFERROR(SUM(V347:V359),"0")</f>
        <v>0</v>
      </c>
      <c r="W361" s="308">
        <f>IFERROR(SUM(W347:W359),"0")</f>
        <v>0</v>
      </c>
      <c r="X361" s="37"/>
      <c r="Y361" s="309"/>
      <c r="Z361" s="309"/>
    </row>
    <row r="362" spans="1:53" ht="14.25" customHeight="1" x14ac:dyDescent="0.25">
      <c r="A362" s="325" t="s">
        <v>68</v>
      </c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15"/>
      <c r="N362" s="315"/>
      <c r="O362" s="315"/>
      <c r="P362" s="315"/>
      <c r="Q362" s="315"/>
      <c r="R362" s="315"/>
      <c r="S362" s="315"/>
      <c r="T362" s="315"/>
      <c r="U362" s="315"/>
      <c r="V362" s="315"/>
      <c r="W362" s="315"/>
      <c r="X362" s="315"/>
      <c r="Y362" s="302"/>
      <c r="Z362" s="302"/>
    </row>
    <row r="363" spans="1:53" ht="27" customHeight="1" x14ac:dyDescent="0.25">
      <c r="A363" s="54" t="s">
        <v>511</v>
      </c>
      <c r="B363" s="54" t="s">
        <v>512</v>
      </c>
      <c r="C363" s="31">
        <v>4301051258</v>
      </c>
      <c r="D363" s="313">
        <v>4607091389685</v>
      </c>
      <c r="E363" s="312"/>
      <c r="F363" s="305">
        <v>1.3</v>
      </c>
      <c r="G363" s="32">
        <v>6</v>
      </c>
      <c r="H363" s="305">
        <v>7.8</v>
      </c>
      <c r="I363" s="305">
        <v>8.3460000000000001</v>
      </c>
      <c r="J363" s="32">
        <v>56</v>
      </c>
      <c r="K363" s="32" t="s">
        <v>98</v>
      </c>
      <c r="L363" s="33" t="s">
        <v>128</v>
      </c>
      <c r="M363" s="32">
        <v>45</v>
      </c>
      <c r="N363" s="41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3" s="311"/>
      <c r="P363" s="311"/>
      <c r="Q363" s="311"/>
      <c r="R363" s="312"/>
      <c r="S363" s="34"/>
      <c r="T363" s="34"/>
      <c r="U363" s="35" t="s">
        <v>65</v>
      </c>
      <c r="V363" s="306">
        <v>0</v>
      </c>
      <c r="W363" s="307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513</v>
      </c>
      <c r="B364" s="54" t="s">
        <v>514</v>
      </c>
      <c r="C364" s="31">
        <v>4301051431</v>
      </c>
      <c r="D364" s="313">
        <v>4607091389654</v>
      </c>
      <c r="E364" s="312"/>
      <c r="F364" s="305">
        <v>0.33</v>
      </c>
      <c r="G364" s="32">
        <v>6</v>
      </c>
      <c r="H364" s="305">
        <v>1.98</v>
      </c>
      <c r="I364" s="305">
        <v>2.258</v>
      </c>
      <c r="J364" s="32">
        <v>156</v>
      </c>
      <c r="K364" s="32" t="s">
        <v>63</v>
      </c>
      <c r="L364" s="33" t="s">
        <v>128</v>
      </c>
      <c r="M364" s="32">
        <v>45</v>
      </c>
      <c r="N364" s="3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4" s="311"/>
      <c r="P364" s="311"/>
      <c r="Q364" s="311"/>
      <c r="R364" s="312"/>
      <c r="S364" s="34"/>
      <c r="T364" s="34"/>
      <c r="U364" s="35" t="s">
        <v>65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515</v>
      </c>
      <c r="B365" s="54" t="s">
        <v>516</v>
      </c>
      <c r="C365" s="31">
        <v>4301051284</v>
      </c>
      <c r="D365" s="313">
        <v>4607091384352</v>
      </c>
      <c r="E365" s="312"/>
      <c r="F365" s="305">
        <v>0.6</v>
      </c>
      <c r="G365" s="32">
        <v>4</v>
      </c>
      <c r="H365" s="305">
        <v>2.4</v>
      </c>
      <c r="I365" s="305">
        <v>2.6459999999999999</v>
      </c>
      <c r="J365" s="32">
        <v>120</v>
      </c>
      <c r="K365" s="32" t="s">
        <v>63</v>
      </c>
      <c r="L365" s="33" t="s">
        <v>128</v>
      </c>
      <c r="M365" s="32">
        <v>45</v>
      </c>
      <c r="N365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5" s="311"/>
      <c r="P365" s="311"/>
      <c r="Q365" s="311"/>
      <c r="R365" s="312"/>
      <c r="S365" s="34"/>
      <c r="T365" s="34"/>
      <c r="U365" s="35" t="s">
        <v>65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517</v>
      </c>
      <c r="B366" s="54" t="s">
        <v>518</v>
      </c>
      <c r="C366" s="31">
        <v>4301051257</v>
      </c>
      <c r="D366" s="313">
        <v>4607091389661</v>
      </c>
      <c r="E366" s="312"/>
      <c r="F366" s="305">
        <v>0.55000000000000004</v>
      </c>
      <c r="G366" s="32">
        <v>4</v>
      </c>
      <c r="H366" s="305">
        <v>2.2000000000000002</v>
      </c>
      <c r="I366" s="305">
        <v>2.492</v>
      </c>
      <c r="J366" s="32">
        <v>120</v>
      </c>
      <c r="K366" s="32" t="s">
        <v>63</v>
      </c>
      <c r="L366" s="33" t="s">
        <v>128</v>
      </c>
      <c r="M366" s="32">
        <v>45</v>
      </c>
      <c r="N366" s="3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6" s="311"/>
      <c r="P366" s="311"/>
      <c r="Q366" s="311"/>
      <c r="R366" s="312"/>
      <c r="S366" s="34"/>
      <c r="T366" s="34"/>
      <c r="U366" s="35" t="s">
        <v>65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x14ac:dyDescent="0.2">
      <c r="A367" s="319"/>
      <c r="B367" s="315"/>
      <c r="C367" s="315"/>
      <c r="D367" s="315"/>
      <c r="E367" s="315"/>
      <c r="F367" s="315"/>
      <c r="G367" s="315"/>
      <c r="H367" s="315"/>
      <c r="I367" s="315"/>
      <c r="J367" s="315"/>
      <c r="K367" s="315"/>
      <c r="L367" s="315"/>
      <c r="M367" s="320"/>
      <c r="N367" s="316" t="s">
        <v>66</v>
      </c>
      <c r="O367" s="317"/>
      <c r="P367" s="317"/>
      <c r="Q367" s="317"/>
      <c r="R367" s="317"/>
      <c r="S367" s="317"/>
      <c r="T367" s="318"/>
      <c r="U367" s="37" t="s">
        <v>67</v>
      </c>
      <c r="V367" s="308">
        <f>IFERROR(V363/H363,"0")+IFERROR(V364/H364,"0")+IFERROR(V365/H365,"0")+IFERROR(V366/H366,"0")</f>
        <v>0</v>
      </c>
      <c r="W367" s="308">
        <f>IFERROR(W363/H363,"0")+IFERROR(W364/H364,"0")+IFERROR(W365/H365,"0")+IFERROR(W366/H366,"0")</f>
        <v>0</v>
      </c>
      <c r="X367" s="308">
        <f>IFERROR(IF(X363="",0,X363),"0")+IFERROR(IF(X364="",0,X364),"0")+IFERROR(IF(X365="",0,X365),"0")+IFERROR(IF(X366="",0,X366),"0")</f>
        <v>0</v>
      </c>
      <c r="Y367" s="309"/>
      <c r="Z367" s="309"/>
    </row>
    <row r="368" spans="1:53" x14ac:dyDescent="0.2">
      <c r="A368" s="315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20"/>
      <c r="N368" s="316" t="s">
        <v>66</v>
      </c>
      <c r="O368" s="317"/>
      <c r="P368" s="317"/>
      <c r="Q368" s="317"/>
      <c r="R368" s="317"/>
      <c r="S368" s="317"/>
      <c r="T368" s="318"/>
      <c r="U368" s="37" t="s">
        <v>65</v>
      </c>
      <c r="V368" s="308">
        <f>IFERROR(SUM(V363:V366),"0")</f>
        <v>0</v>
      </c>
      <c r="W368" s="308">
        <f>IFERROR(SUM(W363:W366),"0")</f>
        <v>0</v>
      </c>
      <c r="X368" s="37"/>
      <c r="Y368" s="309"/>
      <c r="Z368" s="309"/>
    </row>
    <row r="369" spans="1:53" ht="14.25" customHeight="1" x14ac:dyDescent="0.25">
      <c r="A369" s="325" t="s">
        <v>218</v>
      </c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15"/>
      <c r="N369" s="315"/>
      <c r="O369" s="315"/>
      <c r="P369" s="315"/>
      <c r="Q369" s="315"/>
      <c r="R369" s="315"/>
      <c r="S369" s="315"/>
      <c r="T369" s="315"/>
      <c r="U369" s="315"/>
      <c r="V369" s="315"/>
      <c r="W369" s="315"/>
      <c r="X369" s="315"/>
      <c r="Y369" s="302"/>
      <c r="Z369" s="302"/>
    </row>
    <row r="370" spans="1:53" ht="27" customHeight="1" x14ac:dyDescent="0.25">
      <c r="A370" s="54" t="s">
        <v>519</v>
      </c>
      <c r="B370" s="54" t="s">
        <v>520</v>
      </c>
      <c r="C370" s="31">
        <v>4301060352</v>
      </c>
      <c r="D370" s="313">
        <v>4680115881648</v>
      </c>
      <c r="E370" s="312"/>
      <c r="F370" s="305">
        <v>1</v>
      </c>
      <c r="G370" s="32">
        <v>4</v>
      </c>
      <c r="H370" s="305">
        <v>4</v>
      </c>
      <c r="I370" s="305">
        <v>4.4039999999999999</v>
      </c>
      <c r="J370" s="32">
        <v>104</v>
      </c>
      <c r="K370" s="32" t="s">
        <v>98</v>
      </c>
      <c r="L370" s="33" t="s">
        <v>64</v>
      </c>
      <c r="M370" s="32">
        <v>35</v>
      </c>
      <c r="N370" s="60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0" s="311"/>
      <c r="P370" s="311"/>
      <c r="Q370" s="311"/>
      <c r="R370" s="312"/>
      <c r="S370" s="34"/>
      <c r="T370" s="34"/>
      <c r="U370" s="35" t="s">
        <v>65</v>
      </c>
      <c r="V370" s="306">
        <v>0</v>
      </c>
      <c r="W370" s="307">
        <f>IFERROR(IF(V370="",0,CEILING((V370/$H370),1)*$H370),"")</f>
        <v>0</v>
      </c>
      <c r="X370" s="36" t="str">
        <f>IFERROR(IF(W370=0,"",ROUNDUP(W370/H370,0)*0.01196),"")</f>
        <v/>
      </c>
      <c r="Y370" s="56"/>
      <c r="Z370" s="57"/>
      <c r="AD370" s="58"/>
      <c r="BA370" s="258" t="s">
        <v>1</v>
      </c>
    </row>
    <row r="371" spans="1:53" x14ac:dyDescent="0.2">
      <c r="A371" s="319"/>
      <c r="B371" s="315"/>
      <c r="C371" s="315"/>
      <c r="D371" s="315"/>
      <c r="E371" s="315"/>
      <c r="F371" s="315"/>
      <c r="G371" s="315"/>
      <c r="H371" s="315"/>
      <c r="I371" s="315"/>
      <c r="J371" s="315"/>
      <c r="K371" s="315"/>
      <c r="L371" s="315"/>
      <c r="M371" s="320"/>
      <c r="N371" s="316" t="s">
        <v>66</v>
      </c>
      <c r="O371" s="317"/>
      <c r="P371" s="317"/>
      <c r="Q371" s="317"/>
      <c r="R371" s="317"/>
      <c r="S371" s="317"/>
      <c r="T371" s="318"/>
      <c r="U371" s="37" t="s">
        <v>67</v>
      </c>
      <c r="V371" s="308">
        <f>IFERROR(V370/H370,"0")</f>
        <v>0</v>
      </c>
      <c r="W371" s="308">
        <f>IFERROR(W370/H370,"0")</f>
        <v>0</v>
      </c>
      <c r="X371" s="308">
        <f>IFERROR(IF(X370="",0,X370),"0")</f>
        <v>0</v>
      </c>
      <c r="Y371" s="309"/>
      <c r="Z371" s="309"/>
    </row>
    <row r="372" spans="1:53" x14ac:dyDescent="0.2">
      <c r="A372" s="315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20"/>
      <c r="N372" s="316" t="s">
        <v>66</v>
      </c>
      <c r="O372" s="317"/>
      <c r="P372" s="317"/>
      <c r="Q372" s="317"/>
      <c r="R372" s="317"/>
      <c r="S372" s="317"/>
      <c r="T372" s="318"/>
      <c r="U372" s="37" t="s">
        <v>65</v>
      </c>
      <c r="V372" s="308">
        <f>IFERROR(SUM(V370:V370),"0")</f>
        <v>0</v>
      </c>
      <c r="W372" s="308">
        <f>IFERROR(SUM(W370:W370),"0")</f>
        <v>0</v>
      </c>
      <c r="X372" s="37"/>
      <c r="Y372" s="309"/>
      <c r="Z372" s="309"/>
    </row>
    <row r="373" spans="1:53" ht="14.25" customHeight="1" x14ac:dyDescent="0.25">
      <c r="A373" s="325" t="s">
        <v>90</v>
      </c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15"/>
      <c r="N373" s="315"/>
      <c r="O373" s="315"/>
      <c r="P373" s="315"/>
      <c r="Q373" s="315"/>
      <c r="R373" s="315"/>
      <c r="S373" s="315"/>
      <c r="T373" s="315"/>
      <c r="U373" s="315"/>
      <c r="V373" s="315"/>
      <c r="W373" s="315"/>
      <c r="X373" s="315"/>
      <c r="Y373" s="302"/>
      <c r="Z373" s="302"/>
    </row>
    <row r="374" spans="1:53" ht="27" customHeight="1" x14ac:dyDescent="0.25">
      <c r="A374" s="54" t="s">
        <v>521</v>
      </c>
      <c r="B374" s="54" t="s">
        <v>522</v>
      </c>
      <c r="C374" s="31">
        <v>4301170009</v>
      </c>
      <c r="D374" s="313">
        <v>4680115882997</v>
      </c>
      <c r="E374" s="312"/>
      <c r="F374" s="305">
        <v>0.13</v>
      </c>
      <c r="G374" s="32">
        <v>10</v>
      </c>
      <c r="H374" s="305">
        <v>1.3</v>
      </c>
      <c r="I374" s="305">
        <v>1.46</v>
      </c>
      <c r="J374" s="32">
        <v>200</v>
      </c>
      <c r="K374" s="32" t="s">
        <v>523</v>
      </c>
      <c r="L374" s="33" t="s">
        <v>524</v>
      </c>
      <c r="M374" s="32">
        <v>150</v>
      </c>
      <c r="N374" s="476" t="s">
        <v>525</v>
      </c>
      <c r="O374" s="311"/>
      <c r="P374" s="311"/>
      <c r="Q374" s="311"/>
      <c r="R374" s="312"/>
      <c r="S374" s="34"/>
      <c r="T374" s="34"/>
      <c r="U374" s="35" t="s">
        <v>65</v>
      </c>
      <c r="V374" s="306">
        <v>0</v>
      </c>
      <c r="W374" s="307">
        <f>IFERROR(IF(V374="",0,CEILING((V374/$H374),1)*$H374),"")</f>
        <v>0</v>
      </c>
      <c r="X374" s="36" t="str">
        <f>IFERROR(IF(W374=0,"",ROUNDUP(W374/H374,0)*0.00673),"")</f>
        <v/>
      </c>
      <c r="Y374" s="56"/>
      <c r="Z374" s="57"/>
      <c r="AD374" s="58"/>
      <c r="BA374" s="259" t="s">
        <v>1</v>
      </c>
    </row>
    <row r="375" spans="1:53" x14ac:dyDescent="0.2">
      <c r="A375" s="319"/>
      <c r="B375" s="315"/>
      <c r="C375" s="315"/>
      <c r="D375" s="315"/>
      <c r="E375" s="315"/>
      <c r="F375" s="315"/>
      <c r="G375" s="315"/>
      <c r="H375" s="315"/>
      <c r="I375" s="315"/>
      <c r="J375" s="315"/>
      <c r="K375" s="315"/>
      <c r="L375" s="315"/>
      <c r="M375" s="320"/>
      <c r="N375" s="316" t="s">
        <v>66</v>
      </c>
      <c r="O375" s="317"/>
      <c r="P375" s="317"/>
      <c r="Q375" s="317"/>
      <c r="R375" s="317"/>
      <c r="S375" s="317"/>
      <c r="T375" s="318"/>
      <c r="U375" s="37" t="s">
        <v>67</v>
      </c>
      <c r="V375" s="308">
        <f>IFERROR(V374/H374,"0")</f>
        <v>0</v>
      </c>
      <c r="W375" s="308">
        <f>IFERROR(W374/H374,"0")</f>
        <v>0</v>
      </c>
      <c r="X375" s="308">
        <f>IFERROR(IF(X374="",0,X374),"0")</f>
        <v>0</v>
      </c>
      <c r="Y375" s="309"/>
      <c r="Z375" s="309"/>
    </row>
    <row r="376" spans="1:53" x14ac:dyDescent="0.2">
      <c r="A376" s="315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20"/>
      <c r="N376" s="316" t="s">
        <v>66</v>
      </c>
      <c r="O376" s="317"/>
      <c r="P376" s="317"/>
      <c r="Q376" s="317"/>
      <c r="R376" s="317"/>
      <c r="S376" s="317"/>
      <c r="T376" s="318"/>
      <c r="U376" s="37" t="s">
        <v>65</v>
      </c>
      <c r="V376" s="308">
        <f>IFERROR(SUM(V374:V374),"0")</f>
        <v>0</v>
      </c>
      <c r="W376" s="308">
        <f>IFERROR(SUM(W374:W374),"0")</f>
        <v>0</v>
      </c>
      <c r="X376" s="37"/>
      <c r="Y376" s="309"/>
      <c r="Z376" s="309"/>
    </row>
    <row r="377" spans="1:53" ht="16.5" customHeight="1" x14ac:dyDescent="0.25">
      <c r="A377" s="314" t="s">
        <v>526</v>
      </c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15"/>
      <c r="N377" s="315"/>
      <c r="O377" s="315"/>
      <c r="P377" s="315"/>
      <c r="Q377" s="315"/>
      <c r="R377" s="315"/>
      <c r="S377" s="315"/>
      <c r="T377" s="315"/>
      <c r="U377" s="315"/>
      <c r="V377" s="315"/>
      <c r="W377" s="315"/>
      <c r="X377" s="315"/>
      <c r="Y377" s="301"/>
      <c r="Z377" s="301"/>
    </row>
    <row r="378" spans="1:53" ht="14.25" customHeight="1" x14ac:dyDescent="0.25">
      <c r="A378" s="325" t="s">
        <v>95</v>
      </c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02"/>
      <c r="Z378" s="302"/>
    </row>
    <row r="379" spans="1:53" ht="27" customHeight="1" x14ac:dyDescent="0.25">
      <c r="A379" s="54" t="s">
        <v>527</v>
      </c>
      <c r="B379" s="54" t="s">
        <v>528</v>
      </c>
      <c r="C379" s="31">
        <v>4301020196</v>
      </c>
      <c r="D379" s="313">
        <v>4607091389388</v>
      </c>
      <c r="E379" s="312"/>
      <c r="F379" s="305">
        <v>1.3</v>
      </c>
      <c r="G379" s="32">
        <v>4</v>
      </c>
      <c r="H379" s="305">
        <v>5.2</v>
      </c>
      <c r="I379" s="305">
        <v>5.6079999999999997</v>
      </c>
      <c r="J379" s="32">
        <v>104</v>
      </c>
      <c r="K379" s="32" t="s">
        <v>98</v>
      </c>
      <c r="L379" s="33" t="s">
        <v>128</v>
      </c>
      <c r="M379" s="32">
        <v>35</v>
      </c>
      <c r="N379" s="5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9" s="311"/>
      <c r="P379" s="311"/>
      <c r="Q379" s="311"/>
      <c r="R379" s="312"/>
      <c r="S379" s="34"/>
      <c r="T379" s="34"/>
      <c r="U379" s="35" t="s">
        <v>65</v>
      </c>
      <c r="V379" s="306">
        <v>0</v>
      </c>
      <c r="W379" s="307">
        <f>IFERROR(IF(V379="",0,CEILING((V379/$H379),1)*$H379),"")</f>
        <v>0</v>
      </c>
      <c r="X379" s="36" t="str">
        <f>IFERROR(IF(W379=0,"",ROUNDUP(W379/H379,0)*0.01196),"")</f>
        <v/>
      </c>
      <c r="Y379" s="56"/>
      <c r="Z379" s="57"/>
      <c r="AD379" s="58"/>
      <c r="BA379" s="260" t="s">
        <v>1</v>
      </c>
    </row>
    <row r="380" spans="1:53" ht="27" customHeight="1" x14ac:dyDescent="0.25">
      <c r="A380" s="54" t="s">
        <v>529</v>
      </c>
      <c r="B380" s="54" t="s">
        <v>530</v>
      </c>
      <c r="C380" s="31">
        <v>4301020185</v>
      </c>
      <c r="D380" s="313">
        <v>4607091389364</v>
      </c>
      <c r="E380" s="312"/>
      <c r="F380" s="305">
        <v>0.42</v>
      </c>
      <c r="G380" s="32">
        <v>6</v>
      </c>
      <c r="H380" s="305">
        <v>2.52</v>
      </c>
      <c r="I380" s="305">
        <v>2.75</v>
      </c>
      <c r="J380" s="32">
        <v>156</v>
      </c>
      <c r="K380" s="32" t="s">
        <v>63</v>
      </c>
      <c r="L380" s="33" t="s">
        <v>128</v>
      </c>
      <c r="M380" s="32">
        <v>35</v>
      </c>
      <c r="N380" s="5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0" s="311"/>
      <c r="P380" s="311"/>
      <c r="Q380" s="311"/>
      <c r="R380" s="312"/>
      <c r="S380" s="34"/>
      <c r="T380" s="34"/>
      <c r="U380" s="35" t="s">
        <v>65</v>
      </c>
      <c r="V380" s="306">
        <v>0</v>
      </c>
      <c r="W380" s="307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1" t="s">
        <v>1</v>
      </c>
    </row>
    <row r="381" spans="1:53" x14ac:dyDescent="0.2">
      <c r="A381" s="319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20"/>
      <c r="N381" s="316" t="s">
        <v>66</v>
      </c>
      <c r="O381" s="317"/>
      <c r="P381" s="317"/>
      <c r="Q381" s="317"/>
      <c r="R381" s="317"/>
      <c r="S381" s="317"/>
      <c r="T381" s="318"/>
      <c r="U381" s="37" t="s">
        <v>67</v>
      </c>
      <c r="V381" s="308">
        <f>IFERROR(V379/H379,"0")+IFERROR(V380/H380,"0")</f>
        <v>0</v>
      </c>
      <c r="W381" s="308">
        <f>IFERROR(W379/H379,"0")+IFERROR(W380/H380,"0")</f>
        <v>0</v>
      </c>
      <c r="X381" s="308">
        <f>IFERROR(IF(X379="",0,X379),"0")+IFERROR(IF(X380="",0,X380),"0")</f>
        <v>0</v>
      </c>
      <c r="Y381" s="309"/>
      <c r="Z381" s="309"/>
    </row>
    <row r="382" spans="1:53" x14ac:dyDescent="0.2">
      <c r="A382" s="315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20"/>
      <c r="N382" s="316" t="s">
        <v>66</v>
      </c>
      <c r="O382" s="317"/>
      <c r="P382" s="317"/>
      <c r="Q382" s="317"/>
      <c r="R382" s="317"/>
      <c r="S382" s="317"/>
      <c r="T382" s="318"/>
      <c r="U382" s="37" t="s">
        <v>65</v>
      </c>
      <c r="V382" s="308">
        <f>IFERROR(SUM(V379:V380),"0")</f>
        <v>0</v>
      </c>
      <c r="W382" s="308">
        <f>IFERROR(SUM(W379:W380),"0")</f>
        <v>0</v>
      </c>
      <c r="X382" s="37"/>
      <c r="Y382" s="309"/>
      <c r="Z382" s="309"/>
    </row>
    <row r="383" spans="1:53" ht="14.25" customHeight="1" x14ac:dyDescent="0.25">
      <c r="A383" s="325" t="s">
        <v>60</v>
      </c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15"/>
      <c r="Y383" s="302"/>
      <c r="Z383" s="302"/>
    </row>
    <row r="384" spans="1:53" ht="27" customHeight="1" x14ac:dyDescent="0.25">
      <c r="A384" s="54" t="s">
        <v>531</v>
      </c>
      <c r="B384" s="54" t="s">
        <v>532</v>
      </c>
      <c r="C384" s="31">
        <v>4301031212</v>
      </c>
      <c r="D384" s="313">
        <v>4607091389739</v>
      </c>
      <c r="E384" s="312"/>
      <c r="F384" s="305">
        <v>0.7</v>
      </c>
      <c r="G384" s="32">
        <v>6</v>
      </c>
      <c r="H384" s="305">
        <v>4.2</v>
      </c>
      <c r="I384" s="305">
        <v>4.43</v>
      </c>
      <c r="J384" s="32">
        <v>156</v>
      </c>
      <c r="K384" s="32" t="s">
        <v>63</v>
      </c>
      <c r="L384" s="33" t="s">
        <v>99</v>
      </c>
      <c r="M384" s="32">
        <v>45</v>
      </c>
      <c r="N384" s="4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4" s="311"/>
      <c r="P384" s="311"/>
      <c r="Q384" s="311"/>
      <c r="R384" s="312"/>
      <c r="S384" s="34"/>
      <c r="T384" s="34"/>
      <c r="U384" s="35" t="s">
        <v>65</v>
      </c>
      <c r="V384" s="306">
        <v>0</v>
      </c>
      <c r="W384" s="307">
        <f t="shared" ref="W384:W390" si="17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4301031247</v>
      </c>
      <c r="D385" s="313">
        <v>4680115883048</v>
      </c>
      <c r="E385" s="312"/>
      <c r="F385" s="305">
        <v>1</v>
      </c>
      <c r="G385" s="32">
        <v>4</v>
      </c>
      <c r="H385" s="305">
        <v>4</v>
      </c>
      <c r="I385" s="305">
        <v>4.21</v>
      </c>
      <c r="J385" s="32">
        <v>120</v>
      </c>
      <c r="K385" s="32" t="s">
        <v>63</v>
      </c>
      <c r="L385" s="33" t="s">
        <v>64</v>
      </c>
      <c r="M385" s="32">
        <v>40</v>
      </c>
      <c r="N385" s="62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5" s="311"/>
      <c r="P385" s="311"/>
      <c r="Q385" s="311"/>
      <c r="R385" s="312"/>
      <c r="S385" s="34"/>
      <c r="T385" s="34"/>
      <c r="U385" s="35" t="s">
        <v>65</v>
      </c>
      <c r="V385" s="306">
        <v>0</v>
      </c>
      <c r="W385" s="307">
        <f t="shared" si="17"/>
        <v>0</v>
      </c>
      <c r="X385" s="36" t="str">
        <f>IFERROR(IF(W385=0,"",ROUNDUP(W385/H385,0)*0.00937),"")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4301031176</v>
      </c>
      <c r="D386" s="313">
        <v>4607091389425</v>
      </c>
      <c r="E386" s="312"/>
      <c r="F386" s="305">
        <v>0.35</v>
      </c>
      <c r="G386" s="32">
        <v>6</v>
      </c>
      <c r="H386" s="305">
        <v>2.1</v>
      </c>
      <c r="I386" s="305">
        <v>2.23</v>
      </c>
      <c r="J386" s="32">
        <v>234</v>
      </c>
      <c r="K386" s="32" t="s">
        <v>166</v>
      </c>
      <c r="L386" s="33" t="s">
        <v>64</v>
      </c>
      <c r="M386" s="32">
        <v>45</v>
      </c>
      <c r="N386" s="4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6" s="311"/>
      <c r="P386" s="311"/>
      <c r="Q386" s="311"/>
      <c r="R386" s="312"/>
      <c r="S386" s="34"/>
      <c r="T386" s="34"/>
      <c r="U386" s="35" t="s">
        <v>65</v>
      </c>
      <c r="V386" s="306">
        <v>0</v>
      </c>
      <c r="W386" s="307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4301031215</v>
      </c>
      <c r="D387" s="313">
        <v>4680115882911</v>
      </c>
      <c r="E387" s="312"/>
      <c r="F387" s="305">
        <v>0.4</v>
      </c>
      <c r="G387" s="32">
        <v>6</v>
      </c>
      <c r="H387" s="305">
        <v>2.4</v>
      </c>
      <c r="I387" s="305">
        <v>2.5299999999999998</v>
      </c>
      <c r="J387" s="32">
        <v>234</v>
      </c>
      <c r="K387" s="32" t="s">
        <v>166</v>
      </c>
      <c r="L387" s="33" t="s">
        <v>64</v>
      </c>
      <c r="M387" s="32">
        <v>40</v>
      </c>
      <c r="N387" s="488" t="s">
        <v>539</v>
      </c>
      <c r="O387" s="311"/>
      <c r="P387" s="311"/>
      <c r="Q387" s="311"/>
      <c r="R387" s="312"/>
      <c r="S387" s="34"/>
      <c r="T387" s="34"/>
      <c r="U387" s="35" t="s">
        <v>65</v>
      </c>
      <c r="V387" s="306">
        <v>0</v>
      </c>
      <c r="W387" s="307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540</v>
      </c>
      <c r="B388" s="54" t="s">
        <v>541</v>
      </c>
      <c r="C388" s="31">
        <v>4301031167</v>
      </c>
      <c r="D388" s="313">
        <v>4680115880771</v>
      </c>
      <c r="E388" s="312"/>
      <c r="F388" s="305">
        <v>0.28000000000000003</v>
      </c>
      <c r="G388" s="32">
        <v>6</v>
      </c>
      <c r="H388" s="305">
        <v>1.68</v>
      </c>
      <c r="I388" s="305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6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8" s="311"/>
      <c r="P388" s="311"/>
      <c r="Q388" s="311"/>
      <c r="R388" s="312"/>
      <c r="S388" s="34"/>
      <c r="T388" s="34"/>
      <c r="U388" s="35" t="s">
        <v>65</v>
      </c>
      <c r="V388" s="306">
        <v>0</v>
      </c>
      <c r="W388" s="307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542</v>
      </c>
      <c r="B389" s="54" t="s">
        <v>543</v>
      </c>
      <c r="C389" s="31">
        <v>4301031173</v>
      </c>
      <c r="D389" s="313">
        <v>4607091389500</v>
      </c>
      <c r="E389" s="312"/>
      <c r="F389" s="305">
        <v>0.35</v>
      </c>
      <c r="G389" s="32">
        <v>6</v>
      </c>
      <c r="H389" s="305">
        <v>2.1</v>
      </c>
      <c r="I389" s="305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62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9" s="311"/>
      <c r="P389" s="311"/>
      <c r="Q389" s="311"/>
      <c r="R389" s="312"/>
      <c r="S389" s="34"/>
      <c r="T389" s="34"/>
      <c r="U389" s="35" t="s">
        <v>65</v>
      </c>
      <c r="V389" s="306">
        <v>0</v>
      </c>
      <c r="W389" s="307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544</v>
      </c>
      <c r="B390" s="54" t="s">
        <v>545</v>
      </c>
      <c r="C390" s="31">
        <v>4301031103</v>
      </c>
      <c r="D390" s="313">
        <v>4680115881983</v>
      </c>
      <c r="E390" s="312"/>
      <c r="F390" s="305">
        <v>0.28000000000000003</v>
      </c>
      <c r="G390" s="32">
        <v>4</v>
      </c>
      <c r="H390" s="305">
        <v>1.1200000000000001</v>
      </c>
      <c r="I390" s="305">
        <v>1.252</v>
      </c>
      <c r="J390" s="32">
        <v>234</v>
      </c>
      <c r="K390" s="32" t="s">
        <v>166</v>
      </c>
      <c r="L390" s="33" t="s">
        <v>64</v>
      </c>
      <c r="M390" s="32">
        <v>40</v>
      </c>
      <c r="N390" s="62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0" s="311"/>
      <c r="P390" s="311"/>
      <c r="Q390" s="311"/>
      <c r="R390" s="312"/>
      <c r="S390" s="34"/>
      <c r="T390" s="34"/>
      <c r="U390" s="35" t="s">
        <v>65</v>
      </c>
      <c r="V390" s="306">
        <v>0</v>
      </c>
      <c r="W390" s="307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x14ac:dyDescent="0.2">
      <c r="A391" s="319"/>
      <c r="B391" s="315"/>
      <c r="C391" s="315"/>
      <c r="D391" s="315"/>
      <c r="E391" s="315"/>
      <c r="F391" s="315"/>
      <c r="G391" s="315"/>
      <c r="H391" s="315"/>
      <c r="I391" s="315"/>
      <c r="J391" s="315"/>
      <c r="K391" s="315"/>
      <c r="L391" s="315"/>
      <c r="M391" s="320"/>
      <c r="N391" s="316" t="s">
        <v>66</v>
      </c>
      <c r="O391" s="317"/>
      <c r="P391" s="317"/>
      <c r="Q391" s="317"/>
      <c r="R391" s="317"/>
      <c r="S391" s="317"/>
      <c r="T391" s="318"/>
      <c r="U391" s="37" t="s">
        <v>67</v>
      </c>
      <c r="V391" s="308">
        <f>IFERROR(V384/H384,"0")+IFERROR(V385/H385,"0")+IFERROR(V386/H386,"0")+IFERROR(V387/H387,"0")+IFERROR(V388/H388,"0")+IFERROR(V389/H389,"0")+IFERROR(V390/H390,"0")</f>
        <v>0</v>
      </c>
      <c r="W391" s="308">
        <f>IFERROR(W384/H384,"0")+IFERROR(W385/H385,"0")+IFERROR(W386/H386,"0")+IFERROR(W387/H387,"0")+IFERROR(W388/H388,"0")+IFERROR(W389/H389,"0")+IFERROR(W390/H390,"0")</f>
        <v>0</v>
      </c>
      <c r="X391" s="308">
        <f>IFERROR(IF(X384="",0,X384),"0")+IFERROR(IF(X385="",0,X385),"0")+IFERROR(IF(X386="",0,X386),"0")+IFERROR(IF(X387="",0,X387),"0")+IFERROR(IF(X388="",0,X388),"0")+IFERROR(IF(X389="",0,X389),"0")+IFERROR(IF(X390="",0,X390),"0")</f>
        <v>0</v>
      </c>
      <c r="Y391" s="309"/>
      <c r="Z391" s="309"/>
    </row>
    <row r="392" spans="1:53" x14ac:dyDescent="0.2">
      <c r="A392" s="315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20"/>
      <c r="N392" s="316" t="s">
        <v>66</v>
      </c>
      <c r="O392" s="317"/>
      <c r="P392" s="317"/>
      <c r="Q392" s="317"/>
      <c r="R392" s="317"/>
      <c r="S392" s="317"/>
      <c r="T392" s="318"/>
      <c r="U392" s="37" t="s">
        <v>65</v>
      </c>
      <c r="V392" s="308">
        <f>IFERROR(SUM(V384:V390),"0")</f>
        <v>0</v>
      </c>
      <c r="W392" s="308">
        <f>IFERROR(SUM(W384:W390),"0")</f>
        <v>0</v>
      </c>
      <c r="X392" s="37"/>
      <c r="Y392" s="309"/>
      <c r="Z392" s="309"/>
    </row>
    <row r="393" spans="1:53" ht="14.25" customHeight="1" x14ac:dyDescent="0.25">
      <c r="A393" s="325" t="s">
        <v>90</v>
      </c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15"/>
      <c r="N393" s="315"/>
      <c r="O393" s="315"/>
      <c r="P393" s="315"/>
      <c r="Q393" s="315"/>
      <c r="R393" s="315"/>
      <c r="S393" s="315"/>
      <c r="T393" s="315"/>
      <c r="U393" s="315"/>
      <c r="V393" s="315"/>
      <c r="W393" s="315"/>
      <c r="X393" s="315"/>
      <c r="Y393" s="302"/>
      <c r="Z393" s="302"/>
    </row>
    <row r="394" spans="1:53" ht="27" customHeight="1" x14ac:dyDescent="0.25">
      <c r="A394" s="54" t="s">
        <v>546</v>
      </c>
      <c r="B394" s="54" t="s">
        <v>547</v>
      </c>
      <c r="C394" s="31">
        <v>4301170008</v>
      </c>
      <c r="D394" s="313">
        <v>4680115882980</v>
      </c>
      <c r="E394" s="312"/>
      <c r="F394" s="305">
        <v>0.13</v>
      </c>
      <c r="G394" s="32">
        <v>10</v>
      </c>
      <c r="H394" s="305">
        <v>1.3</v>
      </c>
      <c r="I394" s="305">
        <v>1.46</v>
      </c>
      <c r="J394" s="32">
        <v>200</v>
      </c>
      <c r="K394" s="32" t="s">
        <v>523</v>
      </c>
      <c r="L394" s="33" t="s">
        <v>524</v>
      </c>
      <c r="M394" s="32">
        <v>150</v>
      </c>
      <c r="N394" s="36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4" s="311"/>
      <c r="P394" s="311"/>
      <c r="Q394" s="311"/>
      <c r="R394" s="312"/>
      <c r="S394" s="34"/>
      <c r="T394" s="34"/>
      <c r="U394" s="35" t="s">
        <v>65</v>
      </c>
      <c r="V394" s="306">
        <v>0</v>
      </c>
      <c r="W394" s="307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69" t="s">
        <v>1</v>
      </c>
    </row>
    <row r="395" spans="1:53" x14ac:dyDescent="0.2">
      <c r="A395" s="319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15"/>
      <c r="M395" s="320"/>
      <c r="N395" s="316" t="s">
        <v>66</v>
      </c>
      <c r="O395" s="317"/>
      <c r="P395" s="317"/>
      <c r="Q395" s="317"/>
      <c r="R395" s="317"/>
      <c r="S395" s="317"/>
      <c r="T395" s="318"/>
      <c r="U395" s="37" t="s">
        <v>67</v>
      </c>
      <c r="V395" s="308">
        <f>IFERROR(V394/H394,"0")</f>
        <v>0</v>
      </c>
      <c r="W395" s="308">
        <f>IFERROR(W394/H394,"0")</f>
        <v>0</v>
      </c>
      <c r="X395" s="308">
        <f>IFERROR(IF(X394="",0,X394),"0")</f>
        <v>0</v>
      </c>
      <c r="Y395" s="309"/>
      <c r="Z395" s="309"/>
    </row>
    <row r="396" spans="1:53" x14ac:dyDescent="0.2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20"/>
      <c r="N396" s="316" t="s">
        <v>66</v>
      </c>
      <c r="O396" s="317"/>
      <c r="P396" s="317"/>
      <c r="Q396" s="317"/>
      <c r="R396" s="317"/>
      <c r="S396" s="317"/>
      <c r="T396" s="318"/>
      <c r="U396" s="37" t="s">
        <v>65</v>
      </c>
      <c r="V396" s="308">
        <f>IFERROR(SUM(V394:V394),"0")</f>
        <v>0</v>
      </c>
      <c r="W396" s="308">
        <f>IFERROR(SUM(W394:W394),"0")</f>
        <v>0</v>
      </c>
      <c r="X396" s="37"/>
      <c r="Y396" s="309"/>
      <c r="Z396" s="309"/>
    </row>
    <row r="397" spans="1:53" ht="27.75" customHeight="1" x14ac:dyDescent="0.2">
      <c r="A397" s="321" t="s">
        <v>548</v>
      </c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2"/>
      <c r="M397" s="322"/>
      <c r="N397" s="322"/>
      <c r="O397" s="322"/>
      <c r="P397" s="322"/>
      <c r="Q397" s="322"/>
      <c r="R397" s="322"/>
      <c r="S397" s="322"/>
      <c r="T397" s="322"/>
      <c r="U397" s="322"/>
      <c r="V397" s="322"/>
      <c r="W397" s="322"/>
      <c r="X397" s="322"/>
      <c r="Y397" s="48"/>
      <c r="Z397" s="48"/>
    </row>
    <row r="398" spans="1:53" ht="16.5" customHeight="1" x14ac:dyDescent="0.25">
      <c r="A398" s="314" t="s">
        <v>548</v>
      </c>
      <c r="B398" s="315"/>
      <c r="C398" s="315"/>
      <c r="D398" s="315"/>
      <c r="E398" s="315"/>
      <c r="F398" s="315"/>
      <c r="G398" s="315"/>
      <c r="H398" s="315"/>
      <c r="I398" s="315"/>
      <c r="J398" s="315"/>
      <c r="K398" s="315"/>
      <c r="L398" s="315"/>
      <c r="M398" s="315"/>
      <c r="N398" s="315"/>
      <c r="O398" s="315"/>
      <c r="P398" s="315"/>
      <c r="Q398" s="315"/>
      <c r="R398" s="315"/>
      <c r="S398" s="315"/>
      <c r="T398" s="315"/>
      <c r="U398" s="315"/>
      <c r="V398" s="315"/>
      <c r="W398" s="315"/>
      <c r="X398" s="315"/>
      <c r="Y398" s="301"/>
      <c r="Z398" s="301"/>
    </row>
    <row r="399" spans="1:53" ht="14.25" customHeight="1" x14ac:dyDescent="0.25">
      <c r="A399" s="325" t="s">
        <v>103</v>
      </c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02"/>
      <c r="Z399" s="302"/>
    </row>
    <row r="400" spans="1:53" ht="27" customHeight="1" x14ac:dyDescent="0.25">
      <c r="A400" s="54" t="s">
        <v>549</v>
      </c>
      <c r="B400" s="54" t="s">
        <v>550</v>
      </c>
      <c r="C400" s="31">
        <v>4301011371</v>
      </c>
      <c r="D400" s="313">
        <v>4607091389067</v>
      </c>
      <c r="E400" s="312"/>
      <c r="F400" s="305">
        <v>0.88</v>
      </c>
      <c r="G400" s="32">
        <v>6</v>
      </c>
      <c r="H400" s="305">
        <v>5.28</v>
      </c>
      <c r="I400" s="305">
        <v>5.64</v>
      </c>
      <c r="J400" s="32">
        <v>104</v>
      </c>
      <c r="K400" s="32" t="s">
        <v>98</v>
      </c>
      <c r="L400" s="33" t="s">
        <v>128</v>
      </c>
      <c r="M400" s="32">
        <v>55</v>
      </c>
      <c r="N400" s="40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0" s="311"/>
      <c r="P400" s="311"/>
      <c r="Q400" s="311"/>
      <c r="R400" s="312"/>
      <c r="S400" s="34"/>
      <c r="T400" s="34"/>
      <c r="U400" s="35" t="s">
        <v>65</v>
      </c>
      <c r="V400" s="306">
        <v>0</v>
      </c>
      <c r="W400" s="307">
        <f t="shared" ref="W400:W408" si="18">IFERROR(IF(V400="",0,CEILING((V400/$H400),1)*$H400),"")</f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551</v>
      </c>
      <c r="B401" s="54" t="s">
        <v>552</v>
      </c>
      <c r="C401" s="31">
        <v>4301011363</v>
      </c>
      <c r="D401" s="313">
        <v>4607091383522</v>
      </c>
      <c r="E401" s="312"/>
      <c r="F401" s="305">
        <v>0.88</v>
      </c>
      <c r="G401" s="32">
        <v>6</v>
      </c>
      <c r="H401" s="305">
        <v>5.28</v>
      </c>
      <c r="I401" s="305">
        <v>5.64</v>
      </c>
      <c r="J401" s="32">
        <v>104</v>
      </c>
      <c r="K401" s="32" t="s">
        <v>98</v>
      </c>
      <c r="L401" s="33" t="s">
        <v>99</v>
      </c>
      <c r="M401" s="32">
        <v>55</v>
      </c>
      <c r="N401" s="53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1" s="311"/>
      <c r="P401" s="311"/>
      <c r="Q401" s="311"/>
      <c r="R401" s="312"/>
      <c r="S401" s="34"/>
      <c r="T401" s="34"/>
      <c r="U401" s="35" t="s">
        <v>65</v>
      </c>
      <c r="V401" s="306">
        <v>200</v>
      </c>
      <c r="W401" s="307">
        <f t="shared" si="18"/>
        <v>200.64000000000001</v>
      </c>
      <c r="X401" s="36">
        <f>IFERROR(IF(W401=0,"",ROUNDUP(W401/H401,0)*0.01196),"")</f>
        <v>0.45448</v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553</v>
      </c>
      <c r="B402" s="54" t="s">
        <v>554</v>
      </c>
      <c r="C402" s="31">
        <v>4301011431</v>
      </c>
      <c r="D402" s="313">
        <v>4607091384437</v>
      </c>
      <c r="E402" s="312"/>
      <c r="F402" s="305">
        <v>0.88</v>
      </c>
      <c r="G402" s="32">
        <v>6</v>
      </c>
      <c r="H402" s="305">
        <v>5.28</v>
      </c>
      <c r="I402" s="305">
        <v>5.64</v>
      </c>
      <c r="J402" s="32">
        <v>104</v>
      </c>
      <c r="K402" s="32" t="s">
        <v>98</v>
      </c>
      <c r="L402" s="33" t="s">
        <v>99</v>
      </c>
      <c r="M402" s="32">
        <v>50</v>
      </c>
      <c r="N402" s="40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2" s="311"/>
      <c r="P402" s="311"/>
      <c r="Q402" s="311"/>
      <c r="R402" s="312"/>
      <c r="S402" s="34"/>
      <c r="T402" s="34"/>
      <c r="U402" s="35" t="s">
        <v>65</v>
      </c>
      <c r="V402" s="306">
        <v>0</v>
      </c>
      <c r="W402" s="307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555</v>
      </c>
      <c r="B403" s="54" t="s">
        <v>556</v>
      </c>
      <c r="C403" s="31">
        <v>4301011365</v>
      </c>
      <c r="D403" s="313">
        <v>4607091389104</v>
      </c>
      <c r="E403" s="312"/>
      <c r="F403" s="305">
        <v>0.88</v>
      </c>
      <c r="G403" s="32">
        <v>6</v>
      </c>
      <c r="H403" s="305">
        <v>5.28</v>
      </c>
      <c r="I403" s="305">
        <v>5.64</v>
      </c>
      <c r="J403" s="32">
        <v>104</v>
      </c>
      <c r="K403" s="32" t="s">
        <v>98</v>
      </c>
      <c r="L403" s="33" t="s">
        <v>99</v>
      </c>
      <c r="M403" s="32">
        <v>55</v>
      </c>
      <c r="N403" s="44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3" s="311"/>
      <c r="P403" s="311"/>
      <c r="Q403" s="311"/>
      <c r="R403" s="312"/>
      <c r="S403" s="34"/>
      <c r="T403" s="34"/>
      <c r="U403" s="35" t="s">
        <v>65</v>
      </c>
      <c r="V403" s="306">
        <v>0</v>
      </c>
      <c r="W403" s="307">
        <f t="shared" si="18"/>
        <v>0</v>
      </c>
      <c r="X403" s="36" t="str">
        <f>IFERROR(IF(W403=0,"",ROUNDUP(W403/H403,0)*0.01196),"")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557</v>
      </c>
      <c r="B404" s="54" t="s">
        <v>558</v>
      </c>
      <c r="C404" s="31">
        <v>4301011367</v>
      </c>
      <c r="D404" s="313">
        <v>4680115880603</v>
      </c>
      <c r="E404" s="312"/>
      <c r="F404" s="305">
        <v>0.6</v>
      </c>
      <c r="G404" s="32">
        <v>6</v>
      </c>
      <c r="H404" s="305">
        <v>3.6</v>
      </c>
      <c r="I404" s="305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4" s="311"/>
      <c r="P404" s="311"/>
      <c r="Q404" s="311"/>
      <c r="R404" s="312"/>
      <c r="S404" s="34"/>
      <c r="T404" s="34"/>
      <c r="U404" s="35" t="s">
        <v>65</v>
      </c>
      <c r="V404" s="306">
        <v>0</v>
      </c>
      <c r="W404" s="307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559</v>
      </c>
      <c r="B405" s="54" t="s">
        <v>560</v>
      </c>
      <c r="C405" s="31">
        <v>4301011168</v>
      </c>
      <c r="D405" s="313">
        <v>4607091389999</v>
      </c>
      <c r="E405" s="312"/>
      <c r="F405" s="305">
        <v>0.6</v>
      </c>
      <c r="G405" s="32">
        <v>6</v>
      </c>
      <c r="H405" s="305">
        <v>3.6</v>
      </c>
      <c r="I405" s="305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5" s="311"/>
      <c r="P405" s="311"/>
      <c r="Q405" s="311"/>
      <c r="R405" s="312"/>
      <c r="S405" s="34"/>
      <c r="T405" s="34"/>
      <c r="U405" s="35" t="s">
        <v>65</v>
      </c>
      <c r="V405" s="306">
        <v>0</v>
      </c>
      <c r="W405" s="307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561</v>
      </c>
      <c r="B406" s="54" t="s">
        <v>562</v>
      </c>
      <c r="C406" s="31">
        <v>4301011372</v>
      </c>
      <c r="D406" s="313">
        <v>4680115882782</v>
      </c>
      <c r="E406" s="312"/>
      <c r="F406" s="305">
        <v>0.6</v>
      </c>
      <c r="G406" s="32">
        <v>6</v>
      </c>
      <c r="H406" s="305">
        <v>3.6</v>
      </c>
      <c r="I406" s="305">
        <v>3.84</v>
      </c>
      <c r="J406" s="32">
        <v>120</v>
      </c>
      <c r="K406" s="32" t="s">
        <v>63</v>
      </c>
      <c r="L406" s="33" t="s">
        <v>99</v>
      </c>
      <c r="M406" s="32">
        <v>50</v>
      </c>
      <c r="N406" s="56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6" s="311"/>
      <c r="P406" s="311"/>
      <c r="Q406" s="311"/>
      <c r="R406" s="312"/>
      <c r="S406" s="34"/>
      <c r="T406" s="34"/>
      <c r="U406" s="35" t="s">
        <v>65</v>
      </c>
      <c r="V406" s="306">
        <v>0</v>
      </c>
      <c r="W406" s="307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563</v>
      </c>
      <c r="B407" s="54" t="s">
        <v>564</v>
      </c>
      <c r="C407" s="31">
        <v>4301011190</v>
      </c>
      <c r="D407" s="313">
        <v>4607091389098</v>
      </c>
      <c r="E407" s="312"/>
      <c r="F407" s="305">
        <v>0.4</v>
      </c>
      <c r="G407" s="32">
        <v>6</v>
      </c>
      <c r="H407" s="305">
        <v>2.4</v>
      </c>
      <c r="I407" s="305">
        <v>2.6</v>
      </c>
      <c r="J407" s="32">
        <v>156</v>
      </c>
      <c r="K407" s="32" t="s">
        <v>63</v>
      </c>
      <c r="L407" s="33" t="s">
        <v>128</v>
      </c>
      <c r="M407" s="32">
        <v>50</v>
      </c>
      <c r="N407" s="39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7" s="311"/>
      <c r="P407" s="311"/>
      <c r="Q407" s="311"/>
      <c r="R407" s="312"/>
      <c r="S407" s="34"/>
      <c r="T407" s="34"/>
      <c r="U407" s="35" t="s">
        <v>65</v>
      </c>
      <c r="V407" s="306">
        <v>0</v>
      </c>
      <c r="W407" s="307">
        <f t="shared" si="18"/>
        <v>0</v>
      </c>
      <c r="X407" s="36" t="str">
        <f>IFERROR(IF(W407=0,"",ROUNDUP(W407/H407,0)*0.00753),"")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565</v>
      </c>
      <c r="B408" s="54" t="s">
        <v>566</v>
      </c>
      <c r="C408" s="31">
        <v>4301011366</v>
      </c>
      <c r="D408" s="313">
        <v>4607091389982</v>
      </c>
      <c r="E408" s="312"/>
      <c r="F408" s="305">
        <v>0.6</v>
      </c>
      <c r="G408" s="32">
        <v>6</v>
      </c>
      <c r="H408" s="305">
        <v>3.6</v>
      </c>
      <c r="I408" s="305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8" s="311"/>
      <c r="P408" s="311"/>
      <c r="Q408" s="311"/>
      <c r="R408" s="312"/>
      <c r="S408" s="34"/>
      <c r="T408" s="34"/>
      <c r="U408" s="35" t="s">
        <v>65</v>
      </c>
      <c r="V408" s="306">
        <v>0</v>
      </c>
      <c r="W408" s="307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8" t="s">
        <v>1</v>
      </c>
    </row>
    <row r="409" spans="1:53" x14ac:dyDescent="0.2">
      <c r="A409" s="319"/>
      <c r="B409" s="315"/>
      <c r="C409" s="315"/>
      <c r="D409" s="315"/>
      <c r="E409" s="315"/>
      <c r="F409" s="315"/>
      <c r="G409" s="315"/>
      <c r="H409" s="315"/>
      <c r="I409" s="315"/>
      <c r="J409" s="315"/>
      <c r="K409" s="315"/>
      <c r="L409" s="315"/>
      <c r="M409" s="320"/>
      <c r="N409" s="316" t="s">
        <v>66</v>
      </c>
      <c r="O409" s="317"/>
      <c r="P409" s="317"/>
      <c r="Q409" s="317"/>
      <c r="R409" s="317"/>
      <c r="S409" s="317"/>
      <c r="T409" s="318"/>
      <c r="U409" s="37" t="s">
        <v>67</v>
      </c>
      <c r="V409" s="308">
        <f>IFERROR(V400/H400,"0")+IFERROR(V401/H401,"0")+IFERROR(V402/H402,"0")+IFERROR(V403/H403,"0")+IFERROR(V404/H404,"0")+IFERROR(V405/H405,"0")+IFERROR(V406/H406,"0")+IFERROR(V407/H407,"0")+IFERROR(V408/H408,"0")</f>
        <v>37.878787878787875</v>
      </c>
      <c r="W409" s="308">
        <f>IFERROR(W400/H400,"0")+IFERROR(W401/H401,"0")+IFERROR(W402/H402,"0")+IFERROR(W403/H403,"0")+IFERROR(W404/H404,"0")+IFERROR(W405/H405,"0")+IFERROR(W406/H406,"0")+IFERROR(W407/H407,"0")+IFERROR(W408/H408,"0")</f>
        <v>38</v>
      </c>
      <c r="X409" s="30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>0.45448</v>
      </c>
      <c r="Y409" s="309"/>
      <c r="Z409" s="309"/>
    </row>
    <row r="410" spans="1:53" x14ac:dyDescent="0.2">
      <c r="A410" s="315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20"/>
      <c r="N410" s="316" t="s">
        <v>66</v>
      </c>
      <c r="O410" s="317"/>
      <c r="P410" s="317"/>
      <c r="Q410" s="317"/>
      <c r="R410" s="317"/>
      <c r="S410" s="317"/>
      <c r="T410" s="318"/>
      <c r="U410" s="37" t="s">
        <v>65</v>
      </c>
      <c r="V410" s="308">
        <f>IFERROR(SUM(V400:V408),"0")</f>
        <v>200</v>
      </c>
      <c r="W410" s="308">
        <f>IFERROR(SUM(W400:W408),"0")</f>
        <v>200.64000000000001</v>
      </c>
      <c r="X410" s="37"/>
      <c r="Y410" s="309"/>
      <c r="Z410" s="309"/>
    </row>
    <row r="411" spans="1:53" ht="14.25" customHeight="1" x14ac:dyDescent="0.25">
      <c r="A411" s="325" t="s">
        <v>95</v>
      </c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15"/>
      <c r="N411" s="315"/>
      <c r="O411" s="315"/>
      <c r="P411" s="315"/>
      <c r="Q411" s="315"/>
      <c r="R411" s="315"/>
      <c r="S411" s="315"/>
      <c r="T411" s="315"/>
      <c r="U411" s="315"/>
      <c r="V411" s="315"/>
      <c r="W411" s="315"/>
      <c r="X411" s="315"/>
      <c r="Y411" s="302"/>
      <c r="Z411" s="302"/>
    </row>
    <row r="412" spans="1:53" ht="16.5" customHeight="1" x14ac:dyDescent="0.25">
      <c r="A412" s="54" t="s">
        <v>567</v>
      </c>
      <c r="B412" s="54" t="s">
        <v>568</v>
      </c>
      <c r="C412" s="31">
        <v>4301020222</v>
      </c>
      <c r="D412" s="313">
        <v>4607091388930</v>
      </c>
      <c r="E412" s="312"/>
      <c r="F412" s="305">
        <v>0.88</v>
      </c>
      <c r="G412" s="32">
        <v>6</v>
      </c>
      <c r="H412" s="305">
        <v>5.28</v>
      </c>
      <c r="I412" s="305">
        <v>5.64</v>
      </c>
      <c r="J412" s="32">
        <v>104</v>
      </c>
      <c r="K412" s="32" t="s">
        <v>98</v>
      </c>
      <c r="L412" s="33" t="s">
        <v>99</v>
      </c>
      <c r="M412" s="32">
        <v>55</v>
      </c>
      <c r="N412" s="38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2" s="311"/>
      <c r="P412" s="311"/>
      <c r="Q412" s="311"/>
      <c r="R412" s="312"/>
      <c r="S412" s="34"/>
      <c r="T412" s="34"/>
      <c r="U412" s="35" t="s">
        <v>65</v>
      </c>
      <c r="V412" s="306">
        <v>0</v>
      </c>
      <c r="W412" s="307">
        <f>IFERROR(IF(V412="",0,CEILING((V412/$H412),1)*$H412),"")</f>
        <v>0</v>
      </c>
      <c r="X412" s="36" t="str">
        <f>IFERROR(IF(W412=0,"",ROUNDUP(W412/H412,0)*0.01196),"")</f>
        <v/>
      </c>
      <c r="Y412" s="56"/>
      <c r="Z412" s="57"/>
      <c r="AD412" s="58"/>
      <c r="BA412" s="279" t="s">
        <v>1</v>
      </c>
    </row>
    <row r="413" spans="1:53" ht="16.5" customHeight="1" x14ac:dyDescent="0.25">
      <c r="A413" s="54" t="s">
        <v>569</v>
      </c>
      <c r="B413" s="54" t="s">
        <v>570</v>
      </c>
      <c r="C413" s="31">
        <v>4301020206</v>
      </c>
      <c r="D413" s="313">
        <v>4680115880054</v>
      </c>
      <c r="E413" s="312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3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3" s="311"/>
      <c r="P413" s="311"/>
      <c r="Q413" s="311"/>
      <c r="R413" s="312"/>
      <c r="S413" s="34"/>
      <c r="T413" s="34"/>
      <c r="U413" s="35" t="s">
        <v>65</v>
      </c>
      <c r="V413" s="306">
        <v>0</v>
      </c>
      <c r="W413" s="307">
        <f>IFERROR(IF(V413="",0,CEILING((V413/$H413),1)*$H413),"")</f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19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20"/>
      <c r="N414" s="316" t="s">
        <v>66</v>
      </c>
      <c r="O414" s="317"/>
      <c r="P414" s="317"/>
      <c r="Q414" s="317"/>
      <c r="R414" s="317"/>
      <c r="S414" s="317"/>
      <c r="T414" s="318"/>
      <c r="U414" s="37" t="s">
        <v>67</v>
      </c>
      <c r="V414" s="308">
        <f>IFERROR(V412/H412,"0")+IFERROR(V413/H413,"0")</f>
        <v>0</v>
      </c>
      <c r="W414" s="308">
        <f>IFERROR(W412/H412,"0")+IFERROR(W413/H413,"0")</f>
        <v>0</v>
      </c>
      <c r="X414" s="308">
        <f>IFERROR(IF(X412="",0,X412),"0")+IFERROR(IF(X413="",0,X413),"0")</f>
        <v>0</v>
      </c>
      <c r="Y414" s="309"/>
      <c r="Z414" s="309"/>
    </row>
    <row r="415" spans="1:53" x14ac:dyDescent="0.2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20"/>
      <c r="N415" s="316" t="s">
        <v>66</v>
      </c>
      <c r="O415" s="317"/>
      <c r="P415" s="317"/>
      <c r="Q415" s="317"/>
      <c r="R415" s="317"/>
      <c r="S415" s="317"/>
      <c r="T415" s="318"/>
      <c r="U415" s="37" t="s">
        <v>65</v>
      </c>
      <c r="V415" s="308">
        <f>IFERROR(SUM(V412:V413),"0")</f>
        <v>0</v>
      </c>
      <c r="W415" s="308">
        <f>IFERROR(SUM(W412:W413),"0")</f>
        <v>0</v>
      </c>
      <c r="X415" s="37"/>
      <c r="Y415" s="309"/>
      <c r="Z415" s="309"/>
    </row>
    <row r="416" spans="1:53" ht="14.25" customHeight="1" x14ac:dyDescent="0.25">
      <c r="A416" s="325" t="s">
        <v>60</v>
      </c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02"/>
      <c r="Z416" s="302"/>
    </row>
    <row r="417" spans="1:53" ht="27" customHeight="1" x14ac:dyDescent="0.25">
      <c r="A417" s="54" t="s">
        <v>571</v>
      </c>
      <c r="B417" s="54" t="s">
        <v>572</v>
      </c>
      <c r="C417" s="31">
        <v>4301031252</v>
      </c>
      <c r="D417" s="313">
        <v>4680115883116</v>
      </c>
      <c r="E417" s="312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98</v>
      </c>
      <c r="L417" s="33" t="s">
        <v>99</v>
      </c>
      <c r="M417" s="32">
        <v>60</v>
      </c>
      <c r="N417" s="5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7" s="311"/>
      <c r="P417" s="311"/>
      <c r="Q417" s="311"/>
      <c r="R417" s="312"/>
      <c r="S417" s="34"/>
      <c r="T417" s="34"/>
      <c r="U417" s="35" t="s">
        <v>65</v>
      </c>
      <c r="V417" s="306">
        <v>0</v>
      </c>
      <c r="W417" s="307">
        <f t="shared" ref="W417:W422" si="19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4301031248</v>
      </c>
      <c r="D418" s="313">
        <v>4680115883093</v>
      </c>
      <c r="E418" s="312"/>
      <c r="F418" s="305">
        <v>0.88</v>
      </c>
      <c r="G418" s="32">
        <v>6</v>
      </c>
      <c r="H418" s="305">
        <v>5.28</v>
      </c>
      <c r="I418" s="305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8" s="311"/>
      <c r="P418" s="311"/>
      <c r="Q418" s="311"/>
      <c r="R418" s="312"/>
      <c r="S418" s="34"/>
      <c r="T418" s="34"/>
      <c r="U418" s="35" t="s">
        <v>65</v>
      </c>
      <c r="V418" s="306">
        <v>0</v>
      </c>
      <c r="W418" s="307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575</v>
      </c>
      <c r="B419" s="54" t="s">
        <v>576</v>
      </c>
      <c r="C419" s="31">
        <v>4301031250</v>
      </c>
      <c r="D419" s="313">
        <v>4680115883109</v>
      </c>
      <c r="E419" s="312"/>
      <c r="F419" s="305">
        <v>0.88</v>
      </c>
      <c r="G419" s="32">
        <v>6</v>
      </c>
      <c r="H419" s="305">
        <v>5.28</v>
      </c>
      <c r="I419" s="305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9" s="311"/>
      <c r="P419" s="311"/>
      <c r="Q419" s="311"/>
      <c r="R419" s="312"/>
      <c r="S419" s="34"/>
      <c r="T419" s="34"/>
      <c r="U419" s="35" t="s">
        <v>65</v>
      </c>
      <c r="V419" s="306">
        <v>0</v>
      </c>
      <c r="W419" s="307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577</v>
      </c>
      <c r="B420" s="54" t="s">
        <v>578</v>
      </c>
      <c r="C420" s="31">
        <v>4301031249</v>
      </c>
      <c r="D420" s="313">
        <v>4680115882072</v>
      </c>
      <c r="E420" s="312"/>
      <c r="F420" s="305">
        <v>0.6</v>
      </c>
      <c r="G420" s="32">
        <v>6</v>
      </c>
      <c r="H420" s="305">
        <v>3.6</v>
      </c>
      <c r="I420" s="305">
        <v>3.81</v>
      </c>
      <c r="J420" s="32">
        <v>120</v>
      </c>
      <c r="K420" s="32" t="s">
        <v>63</v>
      </c>
      <c r="L420" s="33" t="s">
        <v>99</v>
      </c>
      <c r="M420" s="32">
        <v>60</v>
      </c>
      <c r="N420" s="590" t="s">
        <v>579</v>
      </c>
      <c r="O420" s="311"/>
      <c r="P420" s="311"/>
      <c r="Q420" s="311"/>
      <c r="R420" s="312"/>
      <c r="S420" s="34"/>
      <c r="T420" s="34"/>
      <c r="U420" s="35" t="s">
        <v>65</v>
      </c>
      <c r="V420" s="306">
        <v>0</v>
      </c>
      <c r="W420" s="307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580</v>
      </c>
      <c r="B421" s="54" t="s">
        <v>581</v>
      </c>
      <c r="C421" s="31">
        <v>4301031251</v>
      </c>
      <c r="D421" s="313">
        <v>4680115882102</v>
      </c>
      <c r="E421" s="312"/>
      <c r="F421" s="305">
        <v>0.6</v>
      </c>
      <c r="G421" s="32">
        <v>6</v>
      </c>
      <c r="H421" s="305">
        <v>3.6</v>
      </c>
      <c r="I421" s="305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25" t="s">
        <v>582</v>
      </c>
      <c r="O421" s="311"/>
      <c r="P421" s="311"/>
      <c r="Q421" s="311"/>
      <c r="R421" s="312"/>
      <c r="S421" s="34"/>
      <c r="T421" s="34"/>
      <c r="U421" s="35" t="s">
        <v>65</v>
      </c>
      <c r="V421" s="306">
        <v>0</v>
      </c>
      <c r="W421" s="307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583</v>
      </c>
      <c r="B422" s="54" t="s">
        <v>584</v>
      </c>
      <c r="C422" s="31">
        <v>4301031253</v>
      </c>
      <c r="D422" s="313">
        <v>4680115882096</v>
      </c>
      <c r="E422" s="312"/>
      <c r="F422" s="305">
        <v>0.6</v>
      </c>
      <c r="G422" s="32">
        <v>6</v>
      </c>
      <c r="H422" s="305">
        <v>3.6</v>
      </c>
      <c r="I422" s="305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1" t="s">
        <v>585</v>
      </c>
      <c r="O422" s="311"/>
      <c r="P422" s="311"/>
      <c r="Q422" s="311"/>
      <c r="R422" s="312"/>
      <c r="S422" s="34"/>
      <c r="T422" s="34"/>
      <c r="U422" s="35" t="s">
        <v>65</v>
      </c>
      <c r="V422" s="306">
        <v>0</v>
      </c>
      <c r="W422" s="307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x14ac:dyDescent="0.2">
      <c r="A423" s="319"/>
      <c r="B423" s="315"/>
      <c r="C423" s="315"/>
      <c r="D423" s="315"/>
      <c r="E423" s="315"/>
      <c r="F423" s="315"/>
      <c r="G423" s="315"/>
      <c r="H423" s="315"/>
      <c r="I423" s="315"/>
      <c r="J423" s="315"/>
      <c r="K423" s="315"/>
      <c r="L423" s="315"/>
      <c r="M423" s="320"/>
      <c r="N423" s="316" t="s">
        <v>66</v>
      </c>
      <c r="O423" s="317"/>
      <c r="P423" s="317"/>
      <c r="Q423" s="317"/>
      <c r="R423" s="317"/>
      <c r="S423" s="317"/>
      <c r="T423" s="318"/>
      <c r="U423" s="37" t="s">
        <v>67</v>
      </c>
      <c r="V423" s="308">
        <f>IFERROR(V417/H417,"0")+IFERROR(V418/H418,"0")+IFERROR(V419/H419,"0")+IFERROR(V420/H420,"0")+IFERROR(V421/H421,"0")+IFERROR(V422/H422,"0")</f>
        <v>0</v>
      </c>
      <c r="W423" s="308">
        <f>IFERROR(W417/H417,"0")+IFERROR(W418/H418,"0")+IFERROR(W419/H419,"0")+IFERROR(W420/H420,"0")+IFERROR(W421/H421,"0")+IFERROR(W422/H422,"0")</f>
        <v>0</v>
      </c>
      <c r="X423" s="308">
        <f>IFERROR(IF(X417="",0,X417),"0")+IFERROR(IF(X418="",0,X418),"0")+IFERROR(IF(X419="",0,X419),"0")+IFERROR(IF(X420="",0,X420),"0")+IFERROR(IF(X421="",0,X421),"0")+IFERROR(IF(X422="",0,X422),"0")</f>
        <v>0</v>
      </c>
      <c r="Y423" s="309"/>
      <c r="Z423" s="309"/>
    </row>
    <row r="424" spans="1:53" x14ac:dyDescent="0.2">
      <c r="A424" s="315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20"/>
      <c r="N424" s="316" t="s">
        <v>66</v>
      </c>
      <c r="O424" s="317"/>
      <c r="P424" s="317"/>
      <c r="Q424" s="317"/>
      <c r="R424" s="317"/>
      <c r="S424" s="317"/>
      <c r="T424" s="318"/>
      <c r="U424" s="37" t="s">
        <v>65</v>
      </c>
      <c r="V424" s="308">
        <f>IFERROR(SUM(V417:V422),"0")</f>
        <v>0</v>
      </c>
      <c r="W424" s="308">
        <f>IFERROR(SUM(W417:W422),"0")</f>
        <v>0</v>
      </c>
      <c r="X424" s="37"/>
      <c r="Y424" s="309"/>
      <c r="Z424" s="309"/>
    </row>
    <row r="425" spans="1:53" ht="14.25" customHeight="1" x14ac:dyDescent="0.25">
      <c r="A425" s="325" t="s">
        <v>68</v>
      </c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15"/>
      <c r="N425" s="315"/>
      <c r="O425" s="315"/>
      <c r="P425" s="315"/>
      <c r="Q425" s="315"/>
      <c r="R425" s="315"/>
      <c r="S425" s="315"/>
      <c r="T425" s="315"/>
      <c r="U425" s="315"/>
      <c r="V425" s="315"/>
      <c r="W425" s="315"/>
      <c r="X425" s="315"/>
      <c r="Y425" s="302"/>
      <c r="Z425" s="302"/>
    </row>
    <row r="426" spans="1:53" ht="16.5" customHeight="1" x14ac:dyDescent="0.25">
      <c r="A426" s="54" t="s">
        <v>586</v>
      </c>
      <c r="B426" s="54" t="s">
        <v>587</v>
      </c>
      <c r="C426" s="31">
        <v>4301051230</v>
      </c>
      <c r="D426" s="313">
        <v>4607091383409</v>
      </c>
      <c r="E426" s="312"/>
      <c r="F426" s="305">
        <v>1.3</v>
      </c>
      <c r="G426" s="32">
        <v>6</v>
      </c>
      <c r="H426" s="305">
        <v>7.8</v>
      </c>
      <c r="I426" s="305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6" s="311"/>
      <c r="P426" s="311"/>
      <c r="Q426" s="311"/>
      <c r="R426" s="312"/>
      <c r="S426" s="34"/>
      <c r="T426" s="34"/>
      <c r="U426" s="35" t="s">
        <v>65</v>
      </c>
      <c r="V426" s="306">
        <v>0</v>
      </c>
      <c r="W426" s="307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ht="16.5" customHeight="1" x14ac:dyDescent="0.25">
      <c r="A427" s="54" t="s">
        <v>588</v>
      </c>
      <c r="B427" s="54" t="s">
        <v>589</v>
      </c>
      <c r="C427" s="31">
        <v>4301051231</v>
      </c>
      <c r="D427" s="313">
        <v>4607091383416</v>
      </c>
      <c r="E427" s="312"/>
      <c r="F427" s="305">
        <v>1.3</v>
      </c>
      <c r="G427" s="32">
        <v>6</v>
      </c>
      <c r="H427" s="305">
        <v>7.8</v>
      </c>
      <c r="I427" s="305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6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7" s="311"/>
      <c r="P427" s="311"/>
      <c r="Q427" s="311"/>
      <c r="R427" s="312"/>
      <c r="S427" s="34"/>
      <c r="T427" s="34"/>
      <c r="U427" s="35" t="s">
        <v>65</v>
      </c>
      <c r="V427" s="306">
        <v>0</v>
      </c>
      <c r="W427" s="307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x14ac:dyDescent="0.2">
      <c r="A428" s="319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20"/>
      <c r="N428" s="316" t="s">
        <v>66</v>
      </c>
      <c r="O428" s="317"/>
      <c r="P428" s="317"/>
      <c r="Q428" s="317"/>
      <c r="R428" s="317"/>
      <c r="S428" s="317"/>
      <c r="T428" s="318"/>
      <c r="U428" s="37" t="s">
        <v>67</v>
      </c>
      <c r="V428" s="308">
        <f>IFERROR(V426/H426,"0")+IFERROR(V427/H427,"0")</f>
        <v>0</v>
      </c>
      <c r="W428" s="308">
        <f>IFERROR(W426/H426,"0")+IFERROR(W427/H427,"0")</f>
        <v>0</v>
      </c>
      <c r="X428" s="308">
        <f>IFERROR(IF(X426="",0,X426),"0")+IFERROR(IF(X427="",0,X427),"0")</f>
        <v>0</v>
      </c>
      <c r="Y428" s="309"/>
      <c r="Z428" s="309"/>
    </row>
    <row r="429" spans="1:53" x14ac:dyDescent="0.2">
      <c r="A429" s="315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20"/>
      <c r="N429" s="316" t="s">
        <v>66</v>
      </c>
      <c r="O429" s="317"/>
      <c r="P429" s="317"/>
      <c r="Q429" s="317"/>
      <c r="R429" s="317"/>
      <c r="S429" s="317"/>
      <c r="T429" s="318"/>
      <c r="U429" s="37" t="s">
        <v>65</v>
      </c>
      <c r="V429" s="308">
        <f>IFERROR(SUM(V426:V427),"0")</f>
        <v>0</v>
      </c>
      <c r="W429" s="308">
        <f>IFERROR(SUM(W426:W427),"0")</f>
        <v>0</v>
      </c>
      <c r="X429" s="37"/>
      <c r="Y429" s="309"/>
      <c r="Z429" s="309"/>
    </row>
    <row r="430" spans="1:53" ht="27.75" customHeight="1" x14ac:dyDescent="0.2">
      <c r="A430" s="321" t="s">
        <v>590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48"/>
      <c r="Z430" s="48"/>
    </row>
    <row r="431" spans="1:53" ht="16.5" customHeight="1" x14ac:dyDescent="0.25">
      <c r="A431" s="314" t="s">
        <v>591</v>
      </c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15"/>
      <c r="Y431" s="301"/>
      <c r="Z431" s="301"/>
    </row>
    <row r="432" spans="1:53" ht="14.25" customHeight="1" x14ac:dyDescent="0.25">
      <c r="A432" s="325" t="s">
        <v>103</v>
      </c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02"/>
      <c r="Z432" s="302"/>
    </row>
    <row r="433" spans="1:53" ht="27" customHeight="1" x14ac:dyDescent="0.25">
      <c r="A433" s="54" t="s">
        <v>592</v>
      </c>
      <c r="B433" s="54" t="s">
        <v>593</v>
      </c>
      <c r="C433" s="31">
        <v>4301011585</v>
      </c>
      <c r="D433" s="313">
        <v>4640242180441</v>
      </c>
      <c r="E433" s="312"/>
      <c r="F433" s="305">
        <v>1.5</v>
      </c>
      <c r="G433" s="32">
        <v>8</v>
      </c>
      <c r="H433" s="305">
        <v>12</v>
      </c>
      <c r="I433" s="305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88" t="s">
        <v>594</v>
      </c>
      <c r="O433" s="311"/>
      <c r="P433" s="311"/>
      <c r="Q433" s="311"/>
      <c r="R433" s="312"/>
      <c r="S433" s="34"/>
      <c r="T433" s="34"/>
      <c r="U433" s="35" t="s">
        <v>65</v>
      </c>
      <c r="V433" s="306">
        <v>0</v>
      </c>
      <c r="W433" s="307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ht="27" customHeight="1" x14ac:dyDescent="0.25">
      <c r="A434" s="54" t="s">
        <v>595</v>
      </c>
      <c r="B434" s="54" t="s">
        <v>596</v>
      </c>
      <c r="C434" s="31">
        <v>4301011584</v>
      </c>
      <c r="D434" s="313">
        <v>4640242180564</v>
      </c>
      <c r="E434" s="312"/>
      <c r="F434" s="305">
        <v>1.5</v>
      </c>
      <c r="G434" s="32">
        <v>8</v>
      </c>
      <c r="H434" s="305">
        <v>12</v>
      </c>
      <c r="I434" s="305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4" t="s">
        <v>597</v>
      </c>
      <c r="O434" s="311"/>
      <c r="P434" s="311"/>
      <c r="Q434" s="311"/>
      <c r="R434" s="312"/>
      <c r="S434" s="34"/>
      <c r="T434" s="34"/>
      <c r="U434" s="35" t="s">
        <v>65</v>
      </c>
      <c r="V434" s="306">
        <v>0</v>
      </c>
      <c r="W434" s="307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x14ac:dyDescent="0.2">
      <c r="A435" s="319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15"/>
      <c r="M435" s="320"/>
      <c r="N435" s="316" t="s">
        <v>66</v>
      </c>
      <c r="O435" s="317"/>
      <c r="P435" s="317"/>
      <c r="Q435" s="317"/>
      <c r="R435" s="317"/>
      <c r="S435" s="317"/>
      <c r="T435" s="318"/>
      <c r="U435" s="37" t="s">
        <v>67</v>
      </c>
      <c r="V435" s="308">
        <f>IFERROR(V433/H433,"0")+IFERROR(V434/H434,"0")</f>
        <v>0</v>
      </c>
      <c r="W435" s="308">
        <f>IFERROR(W433/H433,"0")+IFERROR(W434/H434,"0")</f>
        <v>0</v>
      </c>
      <c r="X435" s="308">
        <f>IFERROR(IF(X433="",0,X433),"0")+IFERROR(IF(X434="",0,X434),"0")</f>
        <v>0</v>
      </c>
      <c r="Y435" s="309"/>
      <c r="Z435" s="309"/>
    </row>
    <row r="436" spans="1:53" x14ac:dyDescent="0.2">
      <c r="A436" s="315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20"/>
      <c r="N436" s="316" t="s">
        <v>66</v>
      </c>
      <c r="O436" s="317"/>
      <c r="P436" s="317"/>
      <c r="Q436" s="317"/>
      <c r="R436" s="317"/>
      <c r="S436" s="317"/>
      <c r="T436" s="318"/>
      <c r="U436" s="37" t="s">
        <v>65</v>
      </c>
      <c r="V436" s="308">
        <f>IFERROR(SUM(V433:V434),"0")</f>
        <v>0</v>
      </c>
      <c r="W436" s="308">
        <f>IFERROR(SUM(W433:W434),"0")</f>
        <v>0</v>
      </c>
      <c r="X436" s="37"/>
      <c r="Y436" s="309"/>
      <c r="Z436" s="309"/>
    </row>
    <row r="437" spans="1:53" ht="14.25" customHeight="1" x14ac:dyDescent="0.25">
      <c r="A437" s="325" t="s">
        <v>95</v>
      </c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02"/>
      <c r="Z437" s="302"/>
    </row>
    <row r="438" spans="1:53" ht="27" customHeight="1" x14ac:dyDescent="0.25">
      <c r="A438" s="54" t="s">
        <v>598</v>
      </c>
      <c r="B438" s="54" t="s">
        <v>599</v>
      </c>
      <c r="C438" s="31">
        <v>4301020260</v>
      </c>
      <c r="D438" s="313">
        <v>4640242180526</v>
      </c>
      <c r="E438" s="312"/>
      <c r="F438" s="305">
        <v>1.8</v>
      </c>
      <c r="G438" s="32">
        <v>6</v>
      </c>
      <c r="H438" s="305">
        <v>10.8</v>
      </c>
      <c r="I438" s="305">
        <v>11.28</v>
      </c>
      <c r="J438" s="32">
        <v>56</v>
      </c>
      <c r="K438" s="32" t="s">
        <v>98</v>
      </c>
      <c r="L438" s="33" t="s">
        <v>99</v>
      </c>
      <c r="M438" s="32">
        <v>50</v>
      </c>
      <c r="N438" s="582" t="s">
        <v>600</v>
      </c>
      <c r="O438" s="311"/>
      <c r="P438" s="311"/>
      <c r="Q438" s="311"/>
      <c r="R438" s="312"/>
      <c r="S438" s="34"/>
      <c r="T438" s="34"/>
      <c r="U438" s="35" t="s">
        <v>65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16.5" customHeight="1" x14ac:dyDescent="0.25">
      <c r="A439" s="54" t="s">
        <v>601</v>
      </c>
      <c r="B439" s="54" t="s">
        <v>602</v>
      </c>
      <c r="C439" s="31">
        <v>4301020269</v>
      </c>
      <c r="D439" s="313">
        <v>4640242180519</v>
      </c>
      <c r="E439" s="312"/>
      <c r="F439" s="305">
        <v>1.35</v>
      </c>
      <c r="G439" s="32">
        <v>8</v>
      </c>
      <c r="H439" s="305">
        <v>10.8</v>
      </c>
      <c r="I439" s="305">
        <v>11.28</v>
      </c>
      <c r="J439" s="32">
        <v>56</v>
      </c>
      <c r="K439" s="32" t="s">
        <v>98</v>
      </c>
      <c r="L439" s="33" t="s">
        <v>128</v>
      </c>
      <c r="M439" s="32">
        <v>50</v>
      </c>
      <c r="N439" s="603" t="s">
        <v>603</v>
      </c>
      <c r="O439" s="311"/>
      <c r="P439" s="311"/>
      <c r="Q439" s="311"/>
      <c r="R439" s="312"/>
      <c r="S439" s="34"/>
      <c r="T439" s="34"/>
      <c r="U439" s="35" t="s">
        <v>65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19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20"/>
      <c r="N440" s="316" t="s">
        <v>66</v>
      </c>
      <c r="O440" s="317"/>
      <c r="P440" s="317"/>
      <c r="Q440" s="317"/>
      <c r="R440" s="317"/>
      <c r="S440" s="317"/>
      <c r="T440" s="318"/>
      <c r="U440" s="37" t="s">
        <v>67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x14ac:dyDescent="0.2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20"/>
      <c r="N441" s="316" t="s">
        <v>66</v>
      </c>
      <c r="O441" s="317"/>
      <c r="P441" s="317"/>
      <c r="Q441" s="317"/>
      <c r="R441" s="317"/>
      <c r="S441" s="317"/>
      <c r="T441" s="318"/>
      <c r="U441" s="37" t="s">
        <v>65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customHeight="1" x14ac:dyDescent="0.25">
      <c r="A442" s="325" t="s">
        <v>60</v>
      </c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02"/>
      <c r="Z442" s="302"/>
    </row>
    <row r="443" spans="1:53" ht="27" customHeight="1" x14ac:dyDescent="0.25">
      <c r="A443" s="54" t="s">
        <v>604</v>
      </c>
      <c r="B443" s="54" t="s">
        <v>605</v>
      </c>
      <c r="C443" s="31">
        <v>4301031280</v>
      </c>
      <c r="D443" s="313">
        <v>4640242180816</v>
      </c>
      <c r="E443" s="312"/>
      <c r="F443" s="305">
        <v>0.7</v>
      </c>
      <c r="G443" s="32">
        <v>6</v>
      </c>
      <c r="H443" s="305">
        <v>4.2</v>
      </c>
      <c r="I443" s="305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1" t="s">
        <v>606</v>
      </c>
      <c r="O443" s="311"/>
      <c r="P443" s="311"/>
      <c r="Q443" s="311"/>
      <c r="R443" s="312"/>
      <c r="S443" s="34"/>
      <c r="T443" s="34"/>
      <c r="U443" s="35" t="s">
        <v>65</v>
      </c>
      <c r="V443" s="306">
        <v>200</v>
      </c>
      <c r="W443" s="307">
        <f>IFERROR(IF(V443="",0,CEILING((V443/$H443),1)*$H443),"")</f>
        <v>201.60000000000002</v>
      </c>
      <c r="X443" s="36">
        <f>IFERROR(IF(W443=0,"",ROUNDUP(W443/H443,0)*0.00753),"")</f>
        <v>0.36143999999999998</v>
      </c>
      <c r="Y443" s="56"/>
      <c r="Z443" s="57"/>
      <c r="AD443" s="58"/>
      <c r="BA443" s="293" t="s">
        <v>1</v>
      </c>
    </row>
    <row r="444" spans="1:53" ht="27" customHeight="1" x14ac:dyDescent="0.25">
      <c r="A444" s="54" t="s">
        <v>607</v>
      </c>
      <c r="B444" s="54" t="s">
        <v>608</v>
      </c>
      <c r="C444" s="31">
        <v>4301031244</v>
      </c>
      <c r="D444" s="313">
        <v>4640242180595</v>
      </c>
      <c r="E444" s="312"/>
      <c r="F444" s="305">
        <v>0.7</v>
      </c>
      <c r="G444" s="32">
        <v>6</v>
      </c>
      <c r="H444" s="305">
        <v>4.2</v>
      </c>
      <c r="I444" s="305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398" t="s">
        <v>609</v>
      </c>
      <c r="O444" s="311"/>
      <c r="P444" s="311"/>
      <c r="Q444" s="311"/>
      <c r="R444" s="312"/>
      <c r="S444" s="34"/>
      <c r="T444" s="34"/>
      <c r="U444" s="35" t="s">
        <v>65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x14ac:dyDescent="0.2">
      <c r="A445" s="319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15"/>
      <c r="M445" s="320"/>
      <c r="N445" s="316" t="s">
        <v>66</v>
      </c>
      <c r="O445" s="317"/>
      <c r="P445" s="317"/>
      <c r="Q445" s="317"/>
      <c r="R445" s="317"/>
      <c r="S445" s="317"/>
      <c r="T445" s="318"/>
      <c r="U445" s="37" t="s">
        <v>67</v>
      </c>
      <c r="V445" s="308">
        <f>IFERROR(V443/H443,"0")+IFERROR(V444/H444,"0")</f>
        <v>47.61904761904762</v>
      </c>
      <c r="W445" s="308">
        <f>IFERROR(W443/H443,"0")+IFERROR(W444/H444,"0")</f>
        <v>48</v>
      </c>
      <c r="X445" s="308">
        <f>IFERROR(IF(X443="",0,X443),"0")+IFERROR(IF(X444="",0,X444),"0")</f>
        <v>0.36143999999999998</v>
      </c>
      <c r="Y445" s="309"/>
      <c r="Z445" s="309"/>
    </row>
    <row r="446" spans="1:53" x14ac:dyDescent="0.2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20"/>
      <c r="N446" s="316" t="s">
        <v>66</v>
      </c>
      <c r="O446" s="317"/>
      <c r="P446" s="317"/>
      <c r="Q446" s="317"/>
      <c r="R446" s="317"/>
      <c r="S446" s="317"/>
      <c r="T446" s="318"/>
      <c r="U446" s="37" t="s">
        <v>65</v>
      </c>
      <c r="V446" s="308">
        <f>IFERROR(SUM(V443:V444),"0")</f>
        <v>200</v>
      </c>
      <c r="W446" s="308">
        <f>IFERROR(SUM(W443:W444),"0")</f>
        <v>201.60000000000002</v>
      </c>
      <c r="X446" s="37"/>
      <c r="Y446" s="309"/>
      <c r="Z446" s="309"/>
    </row>
    <row r="447" spans="1:53" ht="14.25" customHeight="1" x14ac:dyDescent="0.25">
      <c r="A447" s="325" t="s">
        <v>68</v>
      </c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02"/>
      <c r="Z447" s="302"/>
    </row>
    <row r="448" spans="1:53" ht="27" customHeight="1" x14ac:dyDescent="0.25">
      <c r="A448" s="54" t="s">
        <v>610</v>
      </c>
      <c r="B448" s="54" t="s">
        <v>611</v>
      </c>
      <c r="C448" s="31">
        <v>4301051510</v>
      </c>
      <c r="D448" s="313">
        <v>4640242180540</v>
      </c>
      <c r="E448" s="312"/>
      <c r="F448" s="305">
        <v>1.3</v>
      </c>
      <c r="G448" s="32">
        <v>6</v>
      </c>
      <c r="H448" s="305">
        <v>7.8</v>
      </c>
      <c r="I448" s="305">
        <v>8.3640000000000008</v>
      </c>
      <c r="J448" s="32">
        <v>56</v>
      </c>
      <c r="K448" s="32" t="s">
        <v>98</v>
      </c>
      <c r="L448" s="33" t="s">
        <v>64</v>
      </c>
      <c r="M448" s="32">
        <v>30</v>
      </c>
      <c r="N448" s="511" t="s">
        <v>612</v>
      </c>
      <c r="O448" s="311"/>
      <c r="P448" s="311"/>
      <c r="Q448" s="311"/>
      <c r="R448" s="312"/>
      <c r="S448" s="34"/>
      <c r="T448" s="34"/>
      <c r="U448" s="35" t="s">
        <v>65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613</v>
      </c>
      <c r="B449" s="54" t="s">
        <v>614</v>
      </c>
      <c r="C449" s="31">
        <v>4301051508</v>
      </c>
      <c r="D449" s="313">
        <v>4640242180557</v>
      </c>
      <c r="E449" s="312"/>
      <c r="F449" s="305">
        <v>0.5</v>
      </c>
      <c r="G449" s="32">
        <v>6</v>
      </c>
      <c r="H449" s="305">
        <v>3</v>
      </c>
      <c r="I449" s="305">
        <v>3.2839999999999998</v>
      </c>
      <c r="J449" s="32">
        <v>156</v>
      </c>
      <c r="K449" s="32" t="s">
        <v>63</v>
      </c>
      <c r="L449" s="33" t="s">
        <v>64</v>
      </c>
      <c r="M449" s="32">
        <v>30</v>
      </c>
      <c r="N449" s="460" t="s">
        <v>615</v>
      </c>
      <c r="O449" s="311"/>
      <c r="P449" s="311"/>
      <c r="Q449" s="311"/>
      <c r="R449" s="312"/>
      <c r="S449" s="34"/>
      <c r="T449" s="34"/>
      <c r="U449" s="35" t="s">
        <v>65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6" t="s">
        <v>1</v>
      </c>
    </row>
    <row r="450" spans="1:53" x14ac:dyDescent="0.2">
      <c r="A450" s="319"/>
      <c r="B450" s="315"/>
      <c r="C450" s="315"/>
      <c r="D450" s="315"/>
      <c r="E450" s="315"/>
      <c r="F450" s="315"/>
      <c r="G450" s="315"/>
      <c r="H450" s="315"/>
      <c r="I450" s="315"/>
      <c r="J450" s="315"/>
      <c r="K450" s="315"/>
      <c r="L450" s="315"/>
      <c r="M450" s="320"/>
      <c r="N450" s="316" t="s">
        <v>66</v>
      </c>
      <c r="O450" s="317"/>
      <c r="P450" s="317"/>
      <c r="Q450" s="317"/>
      <c r="R450" s="317"/>
      <c r="S450" s="317"/>
      <c r="T450" s="318"/>
      <c r="U450" s="37" t="s">
        <v>67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x14ac:dyDescent="0.2">
      <c r="A451" s="315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20"/>
      <c r="N451" s="316" t="s">
        <v>66</v>
      </c>
      <c r="O451" s="317"/>
      <c r="P451" s="317"/>
      <c r="Q451" s="317"/>
      <c r="R451" s="317"/>
      <c r="S451" s="317"/>
      <c r="T451" s="318"/>
      <c r="U451" s="37" t="s">
        <v>65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6.5" customHeight="1" x14ac:dyDescent="0.25">
      <c r="A452" s="314" t="s">
        <v>616</v>
      </c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01"/>
      <c r="Z452" s="301"/>
    </row>
    <row r="453" spans="1:53" ht="14.25" customHeight="1" x14ac:dyDescent="0.25">
      <c r="A453" s="325" t="s">
        <v>60</v>
      </c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02"/>
      <c r="Z453" s="302"/>
    </row>
    <row r="454" spans="1:53" ht="27" customHeight="1" x14ac:dyDescent="0.25">
      <c r="A454" s="54" t="s">
        <v>617</v>
      </c>
      <c r="B454" s="54" t="s">
        <v>618</v>
      </c>
      <c r="C454" s="31">
        <v>4301031156</v>
      </c>
      <c r="D454" s="313">
        <v>4680115880856</v>
      </c>
      <c r="E454" s="312"/>
      <c r="F454" s="305">
        <v>0.7</v>
      </c>
      <c r="G454" s="32">
        <v>6</v>
      </c>
      <c r="H454" s="305">
        <v>4.2</v>
      </c>
      <c r="I454" s="305">
        <v>4.46</v>
      </c>
      <c r="J454" s="32">
        <v>156</v>
      </c>
      <c r="K454" s="32" t="s">
        <v>63</v>
      </c>
      <c r="L454" s="33" t="s">
        <v>64</v>
      </c>
      <c r="M454" s="32">
        <v>35</v>
      </c>
      <c r="N454" s="627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4" s="311"/>
      <c r="P454" s="311"/>
      <c r="Q454" s="311"/>
      <c r="R454" s="312"/>
      <c r="S454" s="34"/>
      <c r="T454" s="34"/>
      <c r="U454" s="35" t="s">
        <v>65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x14ac:dyDescent="0.2">
      <c r="A455" s="319"/>
      <c r="B455" s="315"/>
      <c r="C455" s="315"/>
      <c r="D455" s="315"/>
      <c r="E455" s="315"/>
      <c r="F455" s="315"/>
      <c r="G455" s="315"/>
      <c r="H455" s="315"/>
      <c r="I455" s="315"/>
      <c r="J455" s="315"/>
      <c r="K455" s="315"/>
      <c r="L455" s="315"/>
      <c r="M455" s="320"/>
      <c r="N455" s="316" t="s">
        <v>66</v>
      </c>
      <c r="O455" s="317"/>
      <c r="P455" s="317"/>
      <c r="Q455" s="317"/>
      <c r="R455" s="317"/>
      <c r="S455" s="317"/>
      <c r="T455" s="318"/>
      <c r="U455" s="37" t="s">
        <v>67</v>
      </c>
      <c r="V455" s="308">
        <f>IFERROR(V454/H454,"0")</f>
        <v>0</v>
      </c>
      <c r="W455" s="308">
        <f>IFERROR(W454/H454,"0")</f>
        <v>0</v>
      </c>
      <c r="X455" s="308">
        <f>IFERROR(IF(X454="",0,X454),"0")</f>
        <v>0</v>
      </c>
      <c r="Y455" s="309"/>
      <c r="Z455" s="309"/>
    </row>
    <row r="456" spans="1:53" x14ac:dyDescent="0.2">
      <c r="A456" s="315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20"/>
      <c r="N456" s="316" t="s">
        <v>66</v>
      </c>
      <c r="O456" s="317"/>
      <c r="P456" s="317"/>
      <c r="Q456" s="317"/>
      <c r="R456" s="317"/>
      <c r="S456" s="317"/>
      <c r="T456" s="318"/>
      <c r="U456" s="37" t="s">
        <v>65</v>
      </c>
      <c r="V456" s="308">
        <f>IFERROR(SUM(V454:V454),"0")</f>
        <v>0</v>
      </c>
      <c r="W456" s="308">
        <f>IFERROR(SUM(W454:W454),"0")</f>
        <v>0</v>
      </c>
      <c r="X456" s="37"/>
      <c r="Y456" s="309"/>
      <c r="Z456" s="309"/>
    </row>
    <row r="457" spans="1:53" ht="14.25" customHeight="1" x14ac:dyDescent="0.25">
      <c r="A457" s="325" t="s">
        <v>68</v>
      </c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  <c r="V457" s="315"/>
      <c r="W457" s="315"/>
      <c r="X457" s="315"/>
      <c r="Y457" s="302"/>
      <c r="Z457" s="302"/>
    </row>
    <row r="458" spans="1:53" ht="16.5" customHeight="1" x14ac:dyDescent="0.25">
      <c r="A458" s="54" t="s">
        <v>619</v>
      </c>
      <c r="B458" s="54" t="s">
        <v>620</v>
      </c>
      <c r="C458" s="31">
        <v>4301051310</v>
      </c>
      <c r="D458" s="313">
        <v>4680115880870</v>
      </c>
      <c r="E458" s="312"/>
      <c r="F458" s="305">
        <v>1.3</v>
      </c>
      <c r="G458" s="32">
        <v>6</v>
      </c>
      <c r="H458" s="305">
        <v>7.8</v>
      </c>
      <c r="I458" s="305">
        <v>8.3640000000000008</v>
      </c>
      <c r="J458" s="32">
        <v>56</v>
      </c>
      <c r="K458" s="32" t="s">
        <v>98</v>
      </c>
      <c r="L458" s="33" t="s">
        <v>128</v>
      </c>
      <c r="M458" s="32">
        <v>40</v>
      </c>
      <c r="N458" s="48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8" s="311"/>
      <c r="P458" s="311"/>
      <c r="Q458" s="311"/>
      <c r="R458" s="312"/>
      <c r="S458" s="34"/>
      <c r="T458" s="34"/>
      <c r="U458" s="35" t="s">
        <v>65</v>
      </c>
      <c r="V458" s="306">
        <v>0</v>
      </c>
      <c r="W458" s="307">
        <f>IFERROR(IF(V458="",0,CEILING((V458/$H458),1)*$H458),"")</f>
        <v>0</v>
      </c>
      <c r="X458" s="36" t="str">
        <f>IFERROR(IF(W458=0,"",ROUNDUP(W458/H458,0)*0.02175),"")</f>
        <v/>
      </c>
      <c r="Y458" s="56"/>
      <c r="Z458" s="57"/>
      <c r="AD458" s="58"/>
      <c r="BA458" s="298" t="s">
        <v>1</v>
      </c>
    </row>
    <row r="459" spans="1:53" x14ac:dyDescent="0.2">
      <c r="A459" s="319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20"/>
      <c r="N459" s="316" t="s">
        <v>66</v>
      </c>
      <c r="O459" s="317"/>
      <c r="P459" s="317"/>
      <c r="Q459" s="317"/>
      <c r="R459" s="317"/>
      <c r="S459" s="317"/>
      <c r="T459" s="318"/>
      <c r="U459" s="37" t="s">
        <v>67</v>
      </c>
      <c r="V459" s="308">
        <f>IFERROR(V458/H458,"0")</f>
        <v>0</v>
      </c>
      <c r="W459" s="308">
        <f>IFERROR(W458/H458,"0")</f>
        <v>0</v>
      </c>
      <c r="X459" s="308">
        <f>IFERROR(IF(X458="",0,X458),"0")</f>
        <v>0</v>
      </c>
      <c r="Y459" s="309"/>
      <c r="Z459" s="309"/>
    </row>
    <row r="460" spans="1:53" x14ac:dyDescent="0.2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20"/>
      <c r="N460" s="316" t="s">
        <v>66</v>
      </c>
      <c r="O460" s="317"/>
      <c r="P460" s="317"/>
      <c r="Q460" s="317"/>
      <c r="R460" s="317"/>
      <c r="S460" s="317"/>
      <c r="T460" s="318"/>
      <c r="U460" s="37" t="s">
        <v>65</v>
      </c>
      <c r="V460" s="308">
        <f>IFERROR(SUM(V458:V458),"0")</f>
        <v>0</v>
      </c>
      <c r="W460" s="308">
        <f>IFERROR(SUM(W458:W458),"0")</f>
        <v>0</v>
      </c>
      <c r="X460" s="37"/>
      <c r="Y460" s="309"/>
      <c r="Z460" s="309"/>
    </row>
    <row r="461" spans="1:53" ht="15" customHeight="1" x14ac:dyDescent="0.2">
      <c r="A461" s="378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62"/>
      <c r="N461" s="341" t="s">
        <v>621</v>
      </c>
      <c r="O461" s="342"/>
      <c r="P461" s="342"/>
      <c r="Q461" s="342"/>
      <c r="R461" s="342"/>
      <c r="S461" s="342"/>
      <c r="T461" s="343"/>
      <c r="U461" s="37" t="s">
        <v>65</v>
      </c>
      <c r="V461" s="30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>1450</v>
      </c>
      <c r="W461" s="30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>1457.6400000000003</v>
      </c>
      <c r="X461" s="37"/>
      <c r="Y461" s="309"/>
      <c r="Z461" s="309"/>
    </row>
    <row r="462" spans="1:53" x14ac:dyDescent="0.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62"/>
      <c r="N462" s="341" t="s">
        <v>622</v>
      </c>
      <c r="O462" s="342"/>
      <c r="P462" s="342"/>
      <c r="Q462" s="342"/>
      <c r="R462" s="342"/>
      <c r="S462" s="342"/>
      <c r="T462" s="343"/>
      <c r="U462" s="37" t="s">
        <v>65</v>
      </c>
      <c r="V462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>1511.3744588744589</v>
      </c>
      <c r="W462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>1519.3440000000001</v>
      </c>
      <c r="X462" s="37"/>
      <c r="Y462" s="309"/>
      <c r="Z462" s="309"/>
    </row>
    <row r="463" spans="1:53" x14ac:dyDescent="0.2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62"/>
      <c r="N463" s="341" t="s">
        <v>623</v>
      </c>
      <c r="O463" s="342"/>
      <c r="P463" s="342"/>
      <c r="Q463" s="342"/>
      <c r="R463" s="342"/>
      <c r="S463" s="342"/>
      <c r="T463" s="343"/>
      <c r="U463" s="37" t="s">
        <v>624</v>
      </c>
      <c r="V46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>3</v>
      </c>
      <c r="W46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>3</v>
      </c>
      <c r="X463" s="37"/>
      <c r="Y463" s="309"/>
      <c r="Z463" s="309"/>
    </row>
    <row r="464" spans="1:53" x14ac:dyDescent="0.2">
      <c r="A464" s="315"/>
      <c r="B464" s="315"/>
      <c r="C464" s="315"/>
      <c r="D464" s="315"/>
      <c r="E464" s="315"/>
      <c r="F464" s="315"/>
      <c r="G464" s="315"/>
      <c r="H464" s="315"/>
      <c r="I464" s="315"/>
      <c r="J464" s="315"/>
      <c r="K464" s="315"/>
      <c r="L464" s="315"/>
      <c r="M464" s="362"/>
      <c r="N464" s="341" t="s">
        <v>625</v>
      </c>
      <c r="O464" s="342"/>
      <c r="P464" s="342"/>
      <c r="Q464" s="342"/>
      <c r="R464" s="342"/>
      <c r="S464" s="342"/>
      <c r="T464" s="343"/>
      <c r="U464" s="37" t="s">
        <v>65</v>
      </c>
      <c r="V464" s="308">
        <f>GrossWeightTotal+PalletQtyTotal*25</f>
        <v>1586.3744588744589</v>
      </c>
      <c r="W464" s="308">
        <f>GrossWeightTotalR+PalletQtyTotalR*25</f>
        <v>1594.3440000000001</v>
      </c>
      <c r="X464" s="37"/>
      <c r="Y464" s="309"/>
      <c r="Z464" s="309"/>
    </row>
    <row r="465" spans="1:29" x14ac:dyDescent="0.2">
      <c r="A465" s="315"/>
      <c r="B465" s="315"/>
      <c r="C465" s="315"/>
      <c r="D465" s="315"/>
      <c r="E465" s="315"/>
      <c r="F465" s="315"/>
      <c r="G465" s="315"/>
      <c r="H465" s="315"/>
      <c r="I465" s="315"/>
      <c r="J465" s="315"/>
      <c r="K465" s="315"/>
      <c r="L465" s="315"/>
      <c r="M465" s="362"/>
      <c r="N465" s="341" t="s">
        <v>626</v>
      </c>
      <c r="O465" s="342"/>
      <c r="P465" s="342"/>
      <c r="Q465" s="342"/>
      <c r="R465" s="342"/>
      <c r="S465" s="342"/>
      <c r="T465" s="343"/>
      <c r="U465" s="37" t="s">
        <v>624</v>
      </c>
      <c r="V465" s="30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>158.11688311688312</v>
      </c>
      <c r="W465" s="30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>159</v>
      </c>
      <c r="X465" s="37"/>
      <c r="Y465" s="309"/>
      <c r="Z465" s="309"/>
    </row>
    <row r="466" spans="1:29" ht="14.25" customHeight="1" x14ac:dyDescent="0.2">
      <c r="A466" s="315"/>
      <c r="B466" s="315"/>
      <c r="C466" s="315"/>
      <c r="D466" s="315"/>
      <c r="E466" s="315"/>
      <c r="F466" s="315"/>
      <c r="G466" s="315"/>
      <c r="H466" s="315"/>
      <c r="I466" s="315"/>
      <c r="J466" s="315"/>
      <c r="K466" s="315"/>
      <c r="L466" s="315"/>
      <c r="M466" s="362"/>
      <c r="N466" s="341" t="s">
        <v>627</v>
      </c>
      <c r="O466" s="342"/>
      <c r="P466" s="342"/>
      <c r="Q466" s="342"/>
      <c r="R466" s="342"/>
      <c r="S466" s="342"/>
      <c r="T466" s="343"/>
      <c r="U466" s="39" t="s">
        <v>628</v>
      </c>
      <c r="V466" s="37"/>
      <c r="W466" s="37"/>
      <c r="X466" s="37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>2.3125499999999999</v>
      </c>
      <c r="Y466" s="309"/>
      <c r="Z466" s="309"/>
    </row>
    <row r="467" spans="1:29" ht="13.5" customHeight="1" thickBot="1" x14ac:dyDescent="0.25"/>
    <row r="468" spans="1:29" ht="27" customHeight="1" thickTop="1" thickBot="1" x14ac:dyDescent="0.25">
      <c r="A468" s="40" t="s">
        <v>629</v>
      </c>
      <c r="B468" s="303" t="s">
        <v>59</v>
      </c>
      <c r="C468" s="353" t="s">
        <v>93</v>
      </c>
      <c r="D468" s="466"/>
      <c r="E468" s="466"/>
      <c r="F468" s="379"/>
      <c r="G468" s="353" t="s">
        <v>238</v>
      </c>
      <c r="H468" s="466"/>
      <c r="I468" s="466"/>
      <c r="J468" s="466"/>
      <c r="K468" s="466"/>
      <c r="L468" s="466"/>
      <c r="M468" s="379"/>
      <c r="N468" s="353" t="s">
        <v>431</v>
      </c>
      <c r="O468" s="379"/>
      <c r="P468" s="353" t="s">
        <v>478</v>
      </c>
      <c r="Q468" s="379"/>
      <c r="R468" s="303" t="s">
        <v>548</v>
      </c>
      <c r="S468" s="353" t="s">
        <v>590</v>
      </c>
      <c r="T468" s="379"/>
      <c r="U468" s="304"/>
      <c r="Z468" s="52"/>
      <c r="AC468" s="304"/>
    </row>
    <row r="469" spans="1:29" ht="14.25" customHeight="1" thickTop="1" x14ac:dyDescent="0.2">
      <c r="A469" s="432" t="s">
        <v>630</v>
      </c>
      <c r="B469" s="353" t="s">
        <v>59</v>
      </c>
      <c r="C469" s="353" t="s">
        <v>94</v>
      </c>
      <c r="D469" s="353" t="s">
        <v>102</v>
      </c>
      <c r="E469" s="353" t="s">
        <v>93</v>
      </c>
      <c r="F469" s="353" t="s">
        <v>231</v>
      </c>
      <c r="G469" s="353" t="s">
        <v>239</v>
      </c>
      <c r="H469" s="353" t="s">
        <v>246</v>
      </c>
      <c r="I469" s="353" t="s">
        <v>263</v>
      </c>
      <c r="J469" s="353" t="s">
        <v>323</v>
      </c>
      <c r="K469" s="304"/>
      <c r="L469" s="353" t="s">
        <v>399</v>
      </c>
      <c r="M469" s="353" t="s">
        <v>417</v>
      </c>
      <c r="N469" s="353" t="s">
        <v>432</v>
      </c>
      <c r="O469" s="353" t="s">
        <v>455</v>
      </c>
      <c r="P469" s="353" t="s">
        <v>479</v>
      </c>
      <c r="Q469" s="353" t="s">
        <v>526</v>
      </c>
      <c r="R469" s="353" t="s">
        <v>548</v>
      </c>
      <c r="S469" s="353" t="s">
        <v>591</v>
      </c>
      <c r="T469" s="353" t="s">
        <v>616</v>
      </c>
      <c r="U469" s="304"/>
      <c r="Z469" s="52"/>
      <c r="AC469" s="304"/>
    </row>
    <row r="470" spans="1:29" ht="13.5" customHeight="1" thickBot="1" x14ac:dyDescent="0.25">
      <c r="A470" s="433"/>
      <c r="B470" s="354"/>
      <c r="C470" s="354"/>
      <c r="D470" s="354"/>
      <c r="E470" s="354"/>
      <c r="F470" s="354"/>
      <c r="G470" s="354"/>
      <c r="H470" s="354"/>
      <c r="I470" s="354"/>
      <c r="J470" s="354"/>
      <c r="K470" s="304"/>
      <c r="L470" s="354"/>
      <c r="M470" s="354"/>
      <c r="N470" s="354"/>
      <c r="O470" s="354"/>
      <c r="P470" s="354"/>
      <c r="Q470" s="354"/>
      <c r="R470" s="354"/>
      <c r="S470" s="354"/>
      <c r="T470" s="354"/>
      <c r="U470" s="304"/>
      <c r="Z470" s="52"/>
      <c r="AC470" s="304"/>
    </row>
    <row r="471" spans="1:29" ht="18" customHeight="1" thickTop="1" thickBot="1" x14ac:dyDescent="0.25">
      <c r="A471" s="40" t="s">
        <v>631</v>
      </c>
      <c r="B471" s="46">
        <f>IFERROR(W22*1,"0")+IFERROR(W26*1,"0")+IFERROR(W27*1,"0")+IFERROR(W28*1,"0")+IFERROR(W29*1,"0")+IFERROR(W30*1,"0")+IFERROR(W31*1,"0")+IFERROR(W35*1,"0")+IFERROR(W39*1,"0")+IFERROR(W43*1,"0")</f>
        <v>0</v>
      </c>
      <c r="C471" s="46">
        <f>IFERROR(W49*1,"0")+IFERROR(W50*1,"0")</f>
        <v>0</v>
      </c>
      <c r="D471" s="46">
        <f>IFERROR(W55*1,"0")+IFERROR(W56*1,"0")+IFERROR(W57*1,"0")+IFERROR(W58*1,"0")</f>
        <v>0</v>
      </c>
      <c r="E47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50.400000000000006</v>
      </c>
      <c r="F471" s="46">
        <f>IFERROR(W128*1,"0")+IFERROR(W129*1,"0")+IFERROR(W130*1,"0")</f>
        <v>0</v>
      </c>
      <c r="G471" s="46">
        <f>IFERROR(W136*1,"0")+IFERROR(W137*1,"0")+IFERROR(W138*1,"0")</f>
        <v>0</v>
      </c>
      <c r="H471" s="46">
        <f>IFERROR(W143*1,"0")+IFERROR(W144*1,"0")+IFERROR(W145*1,"0")+IFERROR(W146*1,"0")+IFERROR(W147*1,"0")+IFERROR(W148*1,"0")+IFERROR(W149*1,"0")+IFERROR(W150*1,"0")</f>
        <v>0</v>
      </c>
      <c r="I471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1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>0</v>
      </c>
      <c r="K471" s="304"/>
      <c r="L471" s="46">
        <f>IFERROR(W256*1,"0")+IFERROR(W257*1,"0")+IFERROR(W258*1,"0")+IFERROR(W259*1,"0")+IFERROR(W260*1,"0")+IFERROR(W261*1,"0")+IFERROR(W262*1,"0")+IFERROR(W266*1,"0")+IFERROR(W267*1,"0")</f>
        <v>0</v>
      </c>
      <c r="M471" s="46">
        <f>IFERROR(W272*1,"0")+IFERROR(W276*1,"0")+IFERROR(W277*1,"0")+IFERROR(W278*1,"0")+IFERROR(W282*1,"0")+IFERROR(W286*1,"0")</f>
        <v>0</v>
      </c>
      <c r="N471" s="46">
        <f>IFERROR(W292*1,"0")+IFERROR(W293*1,"0")+IFERROR(W294*1,"0")+IFERROR(W295*1,"0")+IFERROR(W296*1,"0")+IFERROR(W297*1,"0")+IFERROR(W298*1,"0")+IFERROR(W299*1,"0")+IFERROR(W303*1,"0")+IFERROR(W304*1,"0")+IFERROR(W308*1,"0")+IFERROR(W312*1,"0")</f>
        <v>1005</v>
      </c>
      <c r="O471" s="46">
        <f>IFERROR(W317*1,"0")+IFERROR(W318*1,"0")+IFERROR(W319*1,"0")+IFERROR(W320*1,"0")+IFERROR(W324*1,"0")+IFERROR(W325*1,"0")+IFERROR(W329*1,"0")+IFERROR(W330*1,"0")+IFERROR(W331*1,"0")+IFERROR(W332*1,"0")+IFERROR(W336*1,"0")</f>
        <v>0</v>
      </c>
      <c r="P471" s="46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>0</v>
      </c>
      <c r="Q471" s="46">
        <f>IFERROR(W379*1,"0")+IFERROR(W380*1,"0")+IFERROR(W384*1,"0")+IFERROR(W385*1,"0")+IFERROR(W386*1,"0")+IFERROR(W387*1,"0")+IFERROR(W388*1,"0")+IFERROR(W389*1,"0")+IFERROR(W390*1,"0")+IFERROR(W394*1,"0")</f>
        <v>0</v>
      </c>
      <c r="R471" s="46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>200.64000000000001</v>
      </c>
      <c r="S471" s="46">
        <f>IFERROR(W433*1,"0")+IFERROR(W434*1,"0")+IFERROR(W438*1,"0")+IFERROR(W439*1,"0")+IFERROR(W443*1,"0")+IFERROR(W444*1,"0")+IFERROR(W448*1,"0")+IFERROR(W449*1,"0")</f>
        <v>201.60000000000002</v>
      </c>
      <c r="T471" s="46">
        <f>IFERROR(W454*1,"0")+IFERROR(W458*1,"0")</f>
        <v>0</v>
      </c>
      <c r="U471" s="304"/>
      <c r="Z471" s="52"/>
      <c r="AC471" s="304"/>
    </row>
  </sheetData>
  <sheetProtection algorithmName="SHA-512" hashValue="Ds0tMHvzcJqw876gfX9NK/5E2Tt1x32n5hYjPbMOsy8MRjKL32szmnpw1l9AoMycjeUwmykmwWnK0r3FI7fFsA==" saltValue="OdwMVi8lRboeqwpyKRIP1g==" spinCount="100000" sheet="1" objects="1" scenarios="1" sort="0" autoFilter="0" pivotTables="0"/>
  <autoFilter ref="B18:X466">
    <filterColumn colId="2" showButton="0"/>
    <filterColumn colId="12" showButton="0"/>
    <filterColumn colId="13" showButton="0"/>
    <filterColumn colId="14" showButton="0"/>
    <filterColumn colId="15" showButton="0"/>
  </autoFilter>
  <mergeCells count="837">
    <mergeCell ref="P1:R1"/>
    <mergeCell ref="A435:M436"/>
    <mergeCell ref="N263:T263"/>
    <mergeCell ref="D173:E173"/>
    <mergeCell ref="D17:E18"/>
    <mergeCell ref="N468:O468"/>
    <mergeCell ref="V17:V18"/>
    <mergeCell ref="D123:E123"/>
    <mergeCell ref="X17:X18"/>
    <mergeCell ref="D250:E250"/>
    <mergeCell ref="D50:E50"/>
    <mergeCell ref="A430:X430"/>
    <mergeCell ref="A59:M60"/>
    <mergeCell ref="D286:E286"/>
    <mergeCell ref="N79:R79"/>
    <mergeCell ref="Y17:Y18"/>
    <mergeCell ref="D57:E57"/>
    <mergeCell ref="S17:T17"/>
    <mergeCell ref="N163:T163"/>
    <mergeCell ref="D355:E355"/>
    <mergeCell ref="A8:C8"/>
    <mergeCell ref="D293:E293"/>
    <mergeCell ref="A217:M218"/>
    <mergeCell ref="D97:E97"/>
    <mergeCell ref="N180:R180"/>
    <mergeCell ref="N272:R272"/>
    <mergeCell ref="A10:C10"/>
    <mergeCell ref="N140:T140"/>
    <mergeCell ref="N182:R182"/>
    <mergeCell ref="D184:E184"/>
    <mergeCell ref="N84:R84"/>
    <mergeCell ref="N249:R249"/>
    <mergeCell ref="N320:R320"/>
    <mergeCell ref="N169:T169"/>
    <mergeCell ref="D121:E121"/>
    <mergeCell ref="D192:E192"/>
    <mergeCell ref="C469:C470"/>
    <mergeCell ref="A15:L15"/>
    <mergeCell ref="E469:E470"/>
    <mergeCell ref="N194:T194"/>
    <mergeCell ref="A48:X48"/>
    <mergeCell ref="N23:T23"/>
    <mergeCell ref="N261:R261"/>
    <mergeCell ref="N381:T381"/>
    <mergeCell ref="N388:R388"/>
    <mergeCell ref="A142:X142"/>
    <mergeCell ref="N27:R27"/>
    <mergeCell ref="N83:R83"/>
    <mergeCell ref="N325:R325"/>
    <mergeCell ref="N390:R390"/>
    <mergeCell ref="D458:E458"/>
    <mergeCell ref="D433:E433"/>
    <mergeCell ref="D262:E262"/>
    <mergeCell ref="A442:X442"/>
    <mergeCell ref="N456:T456"/>
    <mergeCell ref="D237:E237"/>
    <mergeCell ref="N389:R389"/>
    <mergeCell ref="N85:R85"/>
    <mergeCell ref="N156:R156"/>
    <mergeCell ref="N454:R454"/>
    <mergeCell ref="D469:D470"/>
    <mergeCell ref="N439:R439"/>
    <mergeCell ref="F469:F470"/>
    <mergeCell ref="A367:M368"/>
    <mergeCell ref="D249:E249"/>
    <mergeCell ref="N233:R233"/>
    <mergeCell ref="D276:E276"/>
    <mergeCell ref="N72:R72"/>
    <mergeCell ref="N143:R143"/>
    <mergeCell ref="N370:R370"/>
    <mergeCell ref="D120:E120"/>
    <mergeCell ref="N297:R297"/>
    <mergeCell ref="D278:E278"/>
    <mergeCell ref="D107:E107"/>
    <mergeCell ref="N213:T213"/>
    <mergeCell ref="D405:E405"/>
    <mergeCell ref="N185:R185"/>
    <mergeCell ref="N136:R136"/>
    <mergeCell ref="N312:R312"/>
    <mergeCell ref="A126:X126"/>
    <mergeCell ref="D244:E244"/>
    <mergeCell ref="N299:R299"/>
    <mergeCell ref="N321:T321"/>
    <mergeCell ref="D342:E342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N160:R160"/>
    <mergeCell ref="A51:M52"/>
    <mergeCell ref="A335:X335"/>
    <mergeCell ref="A164:X164"/>
    <mergeCell ref="D49:E49"/>
    <mergeCell ref="A53:X53"/>
    <mergeCell ref="N326:T326"/>
    <mergeCell ref="D336:E336"/>
    <mergeCell ref="D407:E407"/>
    <mergeCell ref="A416:X416"/>
    <mergeCell ref="N81:T81"/>
    <mergeCell ref="D102:E102"/>
    <mergeCell ref="N259:R259"/>
    <mergeCell ref="N152:T152"/>
    <mergeCell ref="N88:R88"/>
    <mergeCell ref="N450:T450"/>
    <mergeCell ref="F5:G5"/>
    <mergeCell ref="A14:L14"/>
    <mergeCell ref="N251:R251"/>
    <mergeCell ref="A47:X47"/>
    <mergeCell ref="D175:E175"/>
    <mergeCell ref="T11:U11"/>
    <mergeCell ref="D221:E221"/>
    <mergeCell ref="A134:X134"/>
    <mergeCell ref="N436:T436"/>
    <mergeCell ref="N57:R57"/>
    <mergeCell ref="N293:R293"/>
    <mergeCell ref="D165:E165"/>
    <mergeCell ref="N317:R317"/>
    <mergeCell ref="N146:R146"/>
    <mergeCell ref="D394:E394"/>
    <mergeCell ref="D223:E223"/>
    <mergeCell ref="N33:T33"/>
    <mergeCell ref="O5:P5"/>
    <mergeCell ref="F17:F18"/>
    <mergeCell ref="A13:L13"/>
    <mergeCell ref="A19:X19"/>
    <mergeCell ref="N324:R324"/>
    <mergeCell ref="J9:L9"/>
    <mergeCell ref="R5:S5"/>
    <mergeCell ref="A455:M456"/>
    <mergeCell ref="N418:R418"/>
    <mergeCell ref="N296:R296"/>
    <mergeCell ref="N356:R356"/>
    <mergeCell ref="D35:E35"/>
    <mergeCell ref="D228:E228"/>
    <mergeCell ref="D404:E404"/>
    <mergeCell ref="D10:E10"/>
    <mergeCell ref="N433:R433"/>
    <mergeCell ref="F10:G10"/>
    <mergeCell ref="N227:R227"/>
    <mergeCell ref="D243:E243"/>
    <mergeCell ref="N420:R420"/>
    <mergeCell ref="N110:R110"/>
    <mergeCell ref="D99:E99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A252:M253"/>
    <mergeCell ref="M17:M18"/>
    <mergeCell ref="N131:T131"/>
    <mergeCell ref="N67:R67"/>
    <mergeCell ref="N429:T429"/>
    <mergeCell ref="N303:R303"/>
    <mergeCell ref="N230:R230"/>
    <mergeCell ref="O8:P8"/>
    <mergeCell ref="N69:R69"/>
    <mergeCell ref="N438:R438"/>
    <mergeCell ref="N354:R354"/>
    <mergeCell ref="N368:T368"/>
    <mergeCell ref="N198:R198"/>
    <mergeCell ref="N372:T372"/>
    <mergeCell ref="N385:R385"/>
    <mergeCell ref="N310:T310"/>
    <mergeCell ref="A375:M376"/>
    <mergeCell ref="N361:T361"/>
    <mergeCell ref="N428:T428"/>
    <mergeCell ref="D449:E449"/>
    <mergeCell ref="N415:T415"/>
    <mergeCell ref="N278:R278"/>
    <mergeCell ref="N107:R107"/>
    <mergeCell ref="D150:E150"/>
    <mergeCell ref="N305:T305"/>
    <mergeCell ref="A159:X159"/>
    <mergeCell ref="A219:X219"/>
    <mergeCell ref="D386:E386"/>
    <mergeCell ref="A290:X290"/>
    <mergeCell ref="D177:E177"/>
    <mergeCell ref="D239:E239"/>
    <mergeCell ref="D266:E266"/>
    <mergeCell ref="D331:E331"/>
    <mergeCell ref="A440:M441"/>
    <mergeCell ref="D6:L6"/>
    <mergeCell ref="N103:T103"/>
    <mergeCell ref="O469:O470"/>
    <mergeCell ref="N419:R419"/>
    <mergeCell ref="O13:P13"/>
    <mergeCell ref="Q469:Q470"/>
    <mergeCell ref="N250:R250"/>
    <mergeCell ref="N201:R201"/>
    <mergeCell ref="D318:E318"/>
    <mergeCell ref="N406:R406"/>
    <mergeCell ref="D389:E389"/>
    <mergeCell ref="N237:R237"/>
    <mergeCell ref="N212:R212"/>
    <mergeCell ref="A246:M247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D385:E385"/>
    <mergeCell ref="N122:R122"/>
    <mergeCell ref="D434:E434"/>
    <mergeCell ref="N282:R282"/>
    <mergeCell ref="N353:R353"/>
    <mergeCell ref="A307:X307"/>
    <mergeCell ref="N440:T440"/>
    <mergeCell ref="D200:E200"/>
    <mergeCell ref="N417:R417"/>
    <mergeCell ref="D292:E292"/>
    <mergeCell ref="N246:T246"/>
    <mergeCell ref="D227:E227"/>
    <mergeCell ref="D202:E202"/>
    <mergeCell ref="N348:R348"/>
    <mergeCell ref="A309:M310"/>
    <mergeCell ref="A414:M415"/>
    <mergeCell ref="D294:E294"/>
    <mergeCell ref="N273:T273"/>
    <mergeCell ref="D231:E231"/>
    <mergeCell ref="N337:T337"/>
    <mergeCell ref="D358:E358"/>
    <mergeCell ref="D408:E408"/>
    <mergeCell ref="N379:R379"/>
    <mergeCell ref="N208:R208"/>
    <mergeCell ref="N217:T217"/>
    <mergeCell ref="N276:R276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D212:E212"/>
    <mergeCell ref="D439:E439"/>
    <mergeCell ref="D317:E317"/>
    <mergeCell ref="A395:M396"/>
    <mergeCell ref="D146:E146"/>
    <mergeCell ref="N125:T125"/>
    <mergeCell ref="N119:R119"/>
    <mergeCell ref="D304:E304"/>
    <mergeCell ref="N211:R211"/>
    <mergeCell ref="D83:E83"/>
    <mergeCell ref="D143:E143"/>
    <mergeCell ref="A92:X92"/>
    <mergeCell ref="D319:E319"/>
    <mergeCell ref="H1:O1"/>
    <mergeCell ref="D364:E364"/>
    <mergeCell ref="D186:E186"/>
    <mergeCell ref="D413:E413"/>
    <mergeCell ref="N463:T463"/>
    <mergeCell ref="O9:P9"/>
    <mergeCell ref="A397:X397"/>
    <mergeCell ref="N193:R193"/>
    <mergeCell ref="N22:R22"/>
    <mergeCell ref="D65:E65"/>
    <mergeCell ref="N288:T288"/>
    <mergeCell ref="N177:R177"/>
    <mergeCell ref="D256:E256"/>
    <mergeCell ref="D207:E207"/>
    <mergeCell ref="D85:E85"/>
    <mergeCell ref="N114:R114"/>
    <mergeCell ref="A452:X452"/>
    <mergeCell ref="D299:E299"/>
    <mergeCell ref="D370:E370"/>
    <mergeCell ref="A281:X281"/>
    <mergeCell ref="N206:R206"/>
    <mergeCell ref="D222:E222"/>
    <mergeCell ref="N35:R35"/>
    <mergeCell ref="G17:G18"/>
    <mergeCell ref="D418:E418"/>
    <mergeCell ref="D89:E89"/>
    <mergeCell ref="A459:M460"/>
    <mergeCell ref="A291:X291"/>
    <mergeCell ref="N216:R216"/>
    <mergeCell ref="N343:R343"/>
    <mergeCell ref="D420:E420"/>
    <mergeCell ref="N59:T59"/>
    <mergeCell ref="N256:R256"/>
    <mergeCell ref="D128:E128"/>
    <mergeCell ref="D199:E199"/>
    <mergeCell ref="N109:R109"/>
    <mergeCell ref="A316:X316"/>
    <mergeCell ref="A169:M170"/>
    <mergeCell ref="N188:R188"/>
    <mergeCell ref="N66:R66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G469:G470"/>
    <mergeCell ref="N409:T409"/>
    <mergeCell ref="D359:E359"/>
    <mergeCell ref="N96:R96"/>
    <mergeCell ref="H17:H18"/>
    <mergeCell ref="N332:R332"/>
    <mergeCell ref="N161:R161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A411:X411"/>
    <mergeCell ref="A215:X215"/>
    <mergeCell ref="N283:T283"/>
    <mergeCell ref="N41:T41"/>
    <mergeCell ref="D298:E298"/>
    <mergeCell ref="A373:X373"/>
    <mergeCell ref="D181:E181"/>
    <mergeCell ref="N252:T252"/>
    <mergeCell ref="J469:J470"/>
    <mergeCell ref="D347:E347"/>
    <mergeCell ref="N264:T264"/>
    <mergeCell ref="B469:B470"/>
    <mergeCell ref="N391:T391"/>
    <mergeCell ref="D412:E412"/>
    <mergeCell ref="N462:T462"/>
    <mergeCell ref="A234:M235"/>
    <mergeCell ref="D176:E176"/>
    <mergeCell ref="A437:X437"/>
    <mergeCell ref="A431:X431"/>
    <mergeCell ref="D349:E349"/>
    <mergeCell ref="N455:T455"/>
    <mergeCell ref="A197:X197"/>
    <mergeCell ref="N392:T392"/>
    <mergeCell ref="N266:R266"/>
    <mergeCell ref="A300:M301"/>
    <mergeCell ref="N331:R331"/>
    <mergeCell ref="D374:E374"/>
    <mergeCell ref="D203:E203"/>
    <mergeCell ref="N330:R330"/>
    <mergeCell ref="D438:E438"/>
    <mergeCell ref="D267:E267"/>
    <mergeCell ref="A447:X447"/>
    <mergeCell ref="N414:T414"/>
    <mergeCell ref="A445:M446"/>
    <mergeCell ref="A265:X265"/>
    <mergeCell ref="D112:E112"/>
    <mergeCell ref="N460:T460"/>
    <mergeCell ref="D348:E348"/>
    <mergeCell ref="D56:E56"/>
    <mergeCell ref="N448:R448"/>
    <mergeCell ref="D193:E193"/>
    <mergeCell ref="N304:R304"/>
    <mergeCell ref="D114:E114"/>
    <mergeCell ref="D64:E64"/>
    <mergeCell ref="N170:T170"/>
    <mergeCell ref="N157:T157"/>
    <mergeCell ref="N108:R108"/>
    <mergeCell ref="N95:R95"/>
    <mergeCell ref="D138:E138"/>
    <mergeCell ref="N70:R70"/>
    <mergeCell ref="N97:R97"/>
    <mergeCell ref="N123:R123"/>
    <mergeCell ref="N421:R421"/>
    <mergeCell ref="N408:R408"/>
    <mergeCell ref="A224:M225"/>
    <mergeCell ref="N187:R187"/>
    <mergeCell ref="D7:L7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D39:E39"/>
    <mergeCell ref="H10:L10"/>
    <mergeCell ref="A46:X46"/>
    <mergeCell ref="D136:E136"/>
    <mergeCell ref="A171:X171"/>
    <mergeCell ref="A9:C9"/>
    <mergeCell ref="D58:E58"/>
    <mergeCell ref="A116:M117"/>
    <mergeCell ref="O12:P12"/>
    <mergeCell ref="N52:T52"/>
    <mergeCell ref="N116:T116"/>
    <mergeCell ref="N183:R183"/>
    <mergeCell ref="N43:R43"/>
    <mergeCell ref="D257:E257"/>
    <mergeCell ref="D86:E86"/>
    <mergeCell ref="N26:R26"/>
    <mergeCell ref="D172:E172"/>
    <mergeCell ref="N40:T40"/>
    <mergeCell ref="N338:T338"/>
    <mergeCell ref="N405:R405"/>
    <mergeCell ref="A118:X118"/>
    <mergeCell ref="N313:T313"/>
    <mergeCell ref="A287:M288"/>
    <mergeCell ref="N380:R380"/>
    <mergeCell ref="N184:R184"/>
    <mergeCell ref="A378:X378"/>
    <mergeCell ref="D384:E384"/>
    <mergeCell ref="A393:X393"/>
    <mergeCell ref="D95:E95"/>
    <mergeCell ref="A34:X34"/>
    <mergeCell ref="D188:E188"/>
    <mergeCell ref="N168:R168"/>
    <mergeCell ref="N247:T247"/>
    <mergeCell ref="N260:R260"/>
    <mergeCell ref="N89:R89"/>
    <mergeCell ref="A383:X383"/>
    <mergeCell ref="N274:T274"/>
    <mergeCell ref="D295:E295"/>
    <mergeCell ref="D178:E178"/>
    <mergeCell ref="T6:U9"/>
    <mergeCell ref="D185:E185"/>
    <mergeCell ref="N91:T91"/>
    <mergeCell ref="D277:E277"/>
    <mergeCell ref="N327:T327"/>
    <mergeCell ref="A213:M214"/>
    <mergeCell ref="A151:M152"/>
    <mergeCell ref="H469:H470"/>
    <mergeCell ref="N229:R229"/>
    <mergeCell ref="N200:R200"/>
    <mergeCell ref="D43:E43"/>
    <mergeCell ref="N29:R29"/>
    <mergeCell ref="N387:R387"/>
    <mergeCell ref="N458:R458"/>
    <mergeCell ref="D137:E137"/>
    <mergeCell ref="D422:E422"/>
    <mergeCell ref="N31:R31"/>
    <mergeCell ref="N202:R202"/>
    <mergeCell ref="N258:R258"/>
    <mergeCell ref="N151:T151"/>
    <mergeCell ref="N329:R329"/>
    <mergeCell ref="D130:E130"/>
    <mergeCell ref="N87:R87"/>
    <mergeCell ref="D201:E201"/>
    <mergeCell ref="I469:I470"/>
    <mergeCell ref="D182:E182"/>
    <mergeCell ref="D109:E109"/>
    <mergeCell ref="N101:R101"/>
    <mergeCell ref="N138:R138"/>
    <mergeCell ref="N76:R76"/>
    <mergeCell ref="T5:U5"/>
    <mergeCell ref="N374:R374"/>
    <mergeCell ref="N174:R174"/>
    <mergeCell ref="D119:E119"/>
    <mergeCell ref="U17:U18"/>
    <mergeCell ref="A268:M269"/>
    <mergeCell ref="A255:X255"/>
    <mergeCell ref="N90:T90"/>
    <mergeCell ref="D282:E282"/>
    <mergeCell ref="D233:E233"/>
    <mergeCell ref="D111:E111"/>
    <mergeCell ref="C468:F468"/>
    <mergeCell ref="D183:E183"/>
    <mergeCell ref="A21:X21"/>
    <mergeCell ref="D444:E444"/>
    <mergeCell ref="D419:E419"/>
    <mergeCell ref="N232:R232"/>
    <mergeCell ref="N77:R77"/>
    <mergeCell ref="D27:E27"/>
    <mergeCell ref="N15:R16"/>
    <mergeCell ref="D325:E325"/>
    <mergeCell ref="N375:T375"/>
    <mergeCell ref="G468:M468"/>
    <mergeCell ref="N464:T464"/>
    <mergeCell ref="D352:E352"/>
    <mergeCell ref="S469:S470"/>
    <mergeCell ref="D156:E156"/>
    <mergeCell ref="D454:E454"/>
    <mergeCell ref="A62:X62"/>
    <mergeCell ref="N37:T37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D63:E63"/>
    <mergeCell ref="D330:E330"/>
    <mergeCell ref="N449:R449"/>
    <mergeCell ref="A453:X453"/>
    <mergeCell ref="N344:T344"/>
    <mergeCell ref="N150:R150"/>
    <mergeCell ref="D96:E96"/>
    <mergeCell ref="A423:M424"/>
    <mergeCell ref="N386:R386"/>
    <mergeCell ref="A124:M125"/>
    <mergeCell ref="N165:R165"/>
    <mergeCell ref="D350:E350"/>
    <mergeCell ref="A360:M361"/>
    <mergeCell ref="A242:X242"/>
    <mergeCell ref="A189:M190"/>
    <mergeCell ref="N74:R74"/>
    <mergeCell ref="A279:M280"/>
    <mergeCell ref="N145:R145"/>
    <mergeCell ref="A339:X339"/>
    <mergeCell ref="N443:R443"/>
    <mergeCell ref="N245:R245"/>
    <mergeCell ref="D74:E74"/>
    <mergeCell ref="D68:E68"/>
    <mergeCell ref="A270:X270"/>
    <mergeCell ref="D448:E448"/>
    <mergeCell ref="N158:T158"/>
    <mergeCell ref="A236:X236"/>
    <mergeCell ref="D390:E390"/>
    <mergeCell ref="N225:T225"/>
    <mergeCell ref="A5:C5"/>
    <mergeCell ref="A326:M327"/>
    <mergeCell ref="N306:T306"/>
    <mergeCell ref="N71:R71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94:M195"/>
    <mergeCell ref="N231:R231"/>
    <mergeCell ref="C17:C18"/>
    <mergeCell ref="AD17:AD18"/>
    <mergeCell ref="D88:E88"/>
    <mergeCell ref="N403:R403"/>
    <mergeCell ref="A337:M338"/>
    <mergeCell ref="D148:E148"/>
    <mergeCell ref="D324:E324"/>
    <mergeCell ref="A399:X399"/>
    <mergeCell ref="N132:T132"/>
    <mergeCell ref="N55:R55"/>
    <mergeCell ref="D26:E26"/>
    <mergeCell ref="D115:E115"/>
    <mergeCell ref="D261:E261"/>
    <mergeCell ref="N367:T367"/>
    <mergeCell ref="D388:E388"/>
    <mergeCell ref="A25:X25"/>
    <mergeCell ref="K17:K18"/>
    <mergeCell ref="N358:R358"/>
    <mergeCell ref="D401:E401"/>
    <mergeCell ref="D230:E230"/>
    <mergeCell ref="D168:E168"/>
    <mergeCell ref="A240:M241"/>
    <mergeCell ref="N308:R308"/>
    <mergeCell ref="N137:R137"/>
    <mergeCell ref="D180:E180"/>
    <mergeCell ref="A469:A470"/>
    <mergeCell ref="N300:T300"/>
    <mergeCell ref="D108:E108"/>
    <mergeCell ref="N223:R223"/>
    <mergeCell ref="N350:R350"/>
    <mergeCell ref="A248:X248"/>
    <mergeCell ref="N139:T139"/>
    <mergeCell ref="D160:E160"/>
    <mergeCell ref="I17:I18"/>
    <mergeCell ref="A313:M314"/>
    <mergeCell ref="N445:T445"/>
    <mergeCell ref="N301:T301"/>
    <mergeCell ref="N51:T51"/>
    <mergeCell ref="D72:E72"/>
    <mergeCell ref="A323:X323"/>
    <mergeCell ref="N214:T214"/>
    <mergeCell ref="N318:R318"/>
    <mergeCell ref="D421:E421"/>
    <mergeCell ref="A371:M372"/>
    <mergeCell ref="A289:X289"/>
    <mergeCell ref="A23:M24"/>
    <mergeCell ref="T469:T470"/>
    <mergeCell ref="N78:R78"/>
    <mergeCell ref="N149:R149"/>
    <mergeCell ref="N434:R434"/>
    <mergeCell ref="A457:X457"/>
    <mergeCell ref="N228:R228"/>
    <mergeCell ref="N355:R355"/>
    <mergeCell ref="D100:E100"/>
    <mergeCell ref="N17:R18"/>
    <mergeCell ref="N129:R129"/>
    <mergeCell ref="N63:R63"/>
    <mergeCell ref="O6:P6"/>
    <mergeCell ref="N365:R365"/>
    <mergeCell ref="N243:R243"/>
    <mergeCell ref="N221:R221"/>
    <mergeCell ref="N50:R50"/>
    <mergeCell ref="N292:R292"/>
    <mergeCell ref="N286:R286"/>
    <mergeCell ref="A103:M104"/>
    <mergeCell ref="N357:R357"/>
    <mergeCell ref="D329:E329"/>
    <mergeCell ref="D31:E31"/>
    <mergeCell ref="D400:E400"/>
    <mergeCell ref="D229:E229"/>
    <mergeCell ref="D77:E77"/>
    <mergeCell ref="T12:U12"/>
    <mergeCell ref="N205:R205"/>
    <mergeCell ref="D1:F1"/>
    <mergeCell ref="N117:T117"/>
    <mergeCell ref="N210:R210"/>
    <mergeCell ref="J17:J18"/>
    <mergeCell ref="A328:X328"/>
    <mergeCell ref="L17:L18"/>
    <mergeCell ref="A333:M334"/>
    <mergeCell ref="N65:R65"/>
    <mergeCell ref="N192:R192"/>
    <mergeCell ref="O11:P11"/>
    <mergeCell ref="D260:E260"/>
    <mergeCell ref="A226:X226"/>
    <mergeCell ref="A6:C6"/>
    <mergeCell ref="D113:E113"/>
    <mergeCell ref="D9:E9"/>
    <mergeCell ref="F9:G9"/>
    <mergeCell ref="N224:T224"/>
    <mergeCell ref="A127:X127"/>
    <mergeCell ref="D167:E167"/>
    <mergeCell ref="N322:T322"/>
    <mergeCell ref="N189:T189"/>
    <mergeCell ref="D161:E161"/>
    <mergeCell ref="D232:E232"/>
    <mergeCell ref="N309:T309"/>
    <mergeCell ref="N469:N470"/>
    <mergeCell ref="D69:E69"/>
    <mergeCell ref="A271:X271"/>
    <mergeCell ref="N162:T162"/>
    <mergeCell ref="D354:E354"/>
    <mergeCell ref="O10:P10"/>
    <mergeCell ref="D356:E356"/>
    <mergeCell ref="N342:R342"/>
    <mergeCell ref="A305:M306"/>
    <mergeCell ref="N75:R75"/>
    <mergeCell ref="N298:R298"/>
    <mergeCell ref="A302:X302"/>
    <mergeCell ref="N444:R444"/>
    <mergeCell ref="N102:R102"/>
    <mergeCell ref="N400:R400"/>
    <mergeCell ref="D145:E145"/>
    <mergeCell ref="D387:E387"/>
    <mergeCell ref="D443:E443"/>
    <mergeCell ref="D272:E272"/>
    <mergeCell ref="D210:E210"/>
    <mergeCell ref="N287:T287"/>
    <mergeCell ref="D308:E308"/>
    <mergeCell ref="N39:R39"/>
    <mergeCell ref="N166:R166"/>
    <mergeCell ref="A450:M451"/>
    <mergeCell ref="N220:R220"/>
    <mergeCell ref="N413:R413"/>
    <mergeCell ref="D55:E55"/>
    <mergeCell ref="N407:R407"/>
    <mergeCell ref="D30:E30"/>
    <mergeCell ref="D353:E353"/>
    <mergeCell ref="D67:E67"/>
    <mergeCell ref="D5:E5"/>
    <mergeCell ref="D303:E303"/>
    <mergeCell ref="N222:R222"/>
    <mergeCell ref="D94:E94"/>
    <mergeCell ref="D417:E417"/>
    <mergeCell ref="N371:T371"/>
    <mergeCell ref="D8:L8"/>
    <mergeCell ref="D380:E380"/>
    <mergeCell ref="D209:E209"/>
    <mergeCell ref="N402:R402"/>
    <mergeCell ref="D147:E147"/>
    <mergeCell ref="D87:E87"/>
    <mergeCell ref="D245:E245"/>
    <mergeCell ref="D122:E122"/>
    <mergeCell ref="N352:R352"/>
    <mergeCell ref="D211:E211"/>
    <mergeCell ref="R6:S9"/>
    <mergeCell ref="D365:E365"/>
    <mergeCell ref="N207:R207"/>
    <mergeCell ref="N2:U3"/>
    <mergeCell ref="D79:E79"/>
    <mergeCell ref="A61:X61"/>
    <mergeCell ref="N394:R394"/>
    <mergeCell ref="BA17:BA18"/>
    <mergeCell ref="D144:E144"/>
    <mergeCell ref="A153:X153"/>
    <mergeCell ref="A346:X346"/>
    <mergeCell ref="N113:R113"/>
    <mergeCell ref="N173:R173"/>
    <mergeCell ref="N100:R100"/>
    <mergeCell ref="A54:X54"/>
    <mergeCell ref="N94:R94"/>
    <mergeCell ref="N60:T60"/>
    <mergeCell ref="N336:R336"/>
    <mergeCell ref="D379:E379"/>
    <mergeCell ref="D208:E208"/>
    <mergeCell ref="AA17:AC18"/>
    <mergeCell ref="D366:E366"/>
    <mergeCell ref="N279:T279"/>
    <mergeCell ref="N124:T124"/>
    <mergeCell ref="M469:M470"/>
    <mergeCell ref="A377:X377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D129:E129"/>
    <mergeCell ref="N359:R359"/>
    <mergeCell ref="N49:R49"/>
    <mergeCell ref="L469:L470"/>
    <mergeCell ref="A461:M466"/>
    <mergeCell ref="N423:T423"/>
    <mergeCell ref="N410:T410"/>
    <mergeCell ref="S468:T468"/>
    <mergeCell ref="A154:X154"/>
    <mergeCell ref="D406:E406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N28:R28"/>
    <mergeCell ref="D71:E71"/>
    <mergeCell ref="N186:R186"/>
    <mergeCell ref="D332:E332"/>
    <mergeCell ref="N382:T382"/>
    <mergeCell ref="N30:R30"/>
    <mergeCell ref="D98:E98"/>
    <mergeCell ref="D73:E73"/>
    <mergeCell ref="A82:X82"/>
    <mergeCell ref="N360:T360"/>
    <mergeCell ref="A285:X285"/>
    <mergeCell ref="A341:X341"/>
    <mergeCell ref="N45:T45"/>
    <mergeCell ref="N280:T280"/>
    <mergeCell ref="N218:T218"/>
    <mergeCell ref="N347:R347"/>
    <mergeCell ref="N345:T345"/>
    <mergeCell ref="N176:R176"/>
    <mergeCell ref="N64:R64"/>
    <mergeCell ref="N120:R120"/>
    <mergeCell ref="A321:M322"/>
    <mergeCell ref="D259:E259"/>
    <mergeCell ref="N349:R349"/>
    <mergeCell ref="D28:E28"/>
    <mergeCell ref="D78:E78"/>
    <mergeCell ref="A38:X38"/>
    <mergeCell ref="D205:E205"/>
    <mergeCell ref="D363:E363"/>
    <mergeCell ref="A131:M132"/>
    <mergeCell ref="N172:R172"/>
    <mergeCell ref="D357:E357"/>
    <mergeCell ref="A432:X432"/>
    <mergeCell ref="N199:R199"/>
    <mergeCell ref="N424:T424"/>
    <mergeCell ref="N412:R412"/>
    <mergeCell ref="N128:R128"/>
    <mergeCell ref="N426:R426"/>
    <mergeCell ref="N364:R364"/>
    <mergeCell ref="N363:R363"/>
    <mergeCell ref="A344:M345"/>
    <mergeCell ref="N422:R422"/>
    <mergeCell ref="D403:E403"/>
    <mergeCell ref="A191:X191"/>
    <mergeCell ref="N253:T253"/>
    <mergeCell ref="N240:T240"/>
    <mergeCell ref="A315:X315"/>
    <mergeCell ref="N86:R86"/>
    <mergeCell ref="N384:R384"/>
    <mergeCell ref="N144:R144"/>
    <mergeCell ref="D187:E187"/>
    <mergeCell ref="A196:X196"/>
    <mergeCell ref="D174:E174"/>
    <mergeCell ref="N451:T451"/>
    <mergeCell ref="A36:M37"/>
    <mergeCell ref="A133:X133"/>
    <mergeCell ref="N24:T24"/>
    <mergeCell ref="H9:I9"/>
    <mergeCell ref="N195:T195"/>
    <mergeCell ref="A369:X36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D238:E238"/>
    <mergeCell ref="D426:E426"/>
    <mergeCell ref="N234:T234"/>
    <mergeCell ref="N262:R26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632</v>
      </c>
      <c r="H1" s="52"/>
    </row>
    <row r="3" spans="2:8" x14ac:dyDescent="0.2">
      <c r="B3" s="47" t="s">
        <v>633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634</v>
      </c>
      <c r="D6" s="47" t="s">
        <v>635</v>
      </c>
      <c r="E6" s="47"/>
    </row>
    <row r="7" spans="2:8" x14ac:dyDescent="0.2">
      <c r="B7" s="47" t="s">
        <v>636</v>
      </c>
      <c r="C7" s="47" t="s">
        <v>637</v>
      </c>
      <c r="D7" s="47" t="s">
        <v>638</v>
      </c>
      <c r="E7" s="47"/>
    </row>
    <row r="9" spans="2:8" x14ac:dyDescent="0.2">
      <c r="B9" s="47" t="s">
        <v>639</v>
      </c>
      <c r="C9" s="47" t="s">
        <v>634</v>
      </c>
      <c r="D9" s="47"/>
      <c r="E9" s="47"/>
    </row>
    <row r="11" spans="2:8" x14ac:dyDescent="0.2">
      <c r="B11" s="47" t="s">
        <v>640</v>
      </c>
      <c r="C11" s="47" t="s">
        <v>637</v>
      </c>
      <c r="D11" s="47"/>
      <c r="E11" s="47"/>
    </row>
    <row r="13" spans="2:8" x14ac:dyDescent="0.2">
      <c r="B13" s="47" t="s">
        <v>641</v>
      </c>
      <c r="C13" s="47"/>
      <c r="D13" s="47"/>
      <c r="E13" s="47"/>
    </row>
    <row r="14" spans="2:8" x14ac:dyDescent="0.2">
      <c r="B14" s="47" t="s">
        <v>642</v>
      </c>
      <c r="C14" s="47"/>
      <c r="D14" s="47"/>
      <c r="E14" s="47"/>
    </row>
    <row r="15" spans="2:8" x14ac:dyDescent="0.2">
      <c r="B15" s="47" t="s">
        <v>643</v>
      </c>
      <c r="C15" s="47"/>
      <c r="D15" s="47"/>
      <c r="E15" s="47"/>
    </row>
    <row r="16" spans="2:8" x14ac:dyDescent="0.2">
      <c r="B16" s="47" t="s">
        <v>644</v>
      </c>
      <c r="C16" s="47"/>
      <c r="D16" s="47"/>
      <c r="E16" s="47"/>
    </row>
    <row r="17" spans="2:5" x14ac:dyDescent="0.2">
      <c r="B17" s="47" t="s">
        <v>645</v>
      </c>
      <c r="C17" s="47"/>
      <c r="D17" s="47"/>
      <c r="E17" s="47"/>
    </row>
    <row r="18" spans="2:5" x14ac:dyDescent="0.2">
      <c r="B18" s="47" t="s">
        <v>646</v>
      </c>
      <c r="C18" s="47"/>
      <c r="D18" s="47"/>
      <c r="E18" s="47"/>
    </row>
    <row r="19" spans="2:5" x14ac:dyDescent="0.2">
      <c r="B19" s="47" t="s">
        <v>647</v>
      </c>
      <c r="C19" s="47"/>
      <c r="D19" s="47"/>
      <c r="E19" s="47"/>
    </row>
    <row r="20" spans="2:5" x14ac:dyDescent="0.2">
      <c r="B20" s="47" t="s">
        <v>648</v>
      </c>
      <c r="C20" s="47"/>
      <c r="D20" s="47"/>
      <c r="E20" s="47"/>
    </row>
    <row r="21" spans="2:5" x14ac:dyDescent="0.2">
      <c r="B21" s="47" t="s">
        <v>649</v>
      </c>
      <c r="C21" s="47"/>
      <c r="D21" s="47"/>
      <c r="E21" s="47"/>
    </row>
    <row r="22" spans="2:5" x14ac:dyDescent="0.2">
      <c r="B22" s="47" t="s">
        <v>650</v>
      </c>
      <c r="C22" s="47"/>
      <c r="D22" s="47"/>
      <c r="E22" s="47"/>
    </row>
    <row r="23" spans="2:5" x14ac:dyDescent="0.2">
      <c r="B23" s="47" t="s">
        <v>651</v>
      </c>
      <c r="C23" s="47"/>
      <c r="D23" s="47"/>
      <c r="E23" s="47"/>
    </row>
  </sheetData>
  <sheetProtection algorithmName="SHA-512" hashValue="FvO4KNJlRynckTJ0C3rCYGMTARlUvDRy6x8f2hSFWCkpadbQfxFOSUUlkjMUGV9tII9FRCbe/FoHJkpVnGcB4g==" saltValue="8WBxe3zWdnmotaneJzC/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2023-11-09T10:52:04Z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