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W459" i="1"/>
  <c r="V459" i="1"/>
  <c r="W458" i="1"/>
  <c r="N458" i="1"/>
  <c r="V456" i="1"/>
  <c r="V455" i="1"/>
  <c r="W454" i="1"/>
  <c r="W455" i="1" s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X444" i="1"/>
  <c r="W444" i="1"/>
  <c r="W443" i="1"/>
  <c r="W445" i="1" s="1"/>
  <c r="V441" i="1"/>
  <c r="V440" i="1"/>
  <c r="X439" i="1"/>
  <c r="W439" i="1"/>
  <c r="W438" i="1"/>
  <c r="W441" i="1" s="1"/>
  <c r="V436" i="1"/>
  <c r="V435" i="1"/>
  <c r="W434" i="1"/>
  <c r="X434" i="1" s="1"/>
  <c r="W433" i="1"/>
  <c r="V429" i="1"/>
  <c r="V428" i="1"/>
  <c r="W427" i="1"/>
  <c r="X427" i="1" s="1"/>
  <c r="N427" i="1"/>
  <c r="W426" i="1"/>
  <c r="N426" i="1"/>
  <c r="W424" i="1"/>
  <c r="V424" i="1"/>
  <c r="V423" i="1"/>
  <c r="W422" i="1"/>
  <c r="X422" i="1" s="1"/>
  <c r="W421" i="1"/>
  <c r="X421" i="1" s="1"/>
  <c r="W420" i="1"/>
  <c r="X420" i="1" s="1"/>
  <c r="X419" i="1"/>
  <c r="W419" i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W412" i="1"/>
  <c r="N412" i="1"/>
  <c r="W410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X403" i="1"/>
  <c r="W403" i="1"/>
  <c r="N403" i="1"/>
  <c r="W402" i="1"/>
  <c r="X402" i="1" s="1"/>
  <c r="N402" i="1"/>
  <c r="W401" i="1"/>
  <c r="X401" i="1" s="1"/>
  <c r="N401" i="1"/>
  <c r="X400" i="1"/>
  <c r="W400" i="1"/>
  <c r="R471" i="1" s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X363" i="1"/>
  <c r="X367" i="1" s="1"/>
  <c r="W363" i="1"/>
  <c r="W367" i="1" s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W360" i="1" s="1"/>
  <c r="N347" i="1"/>
  <c r="V345" i="1"/>
  <c r="V344" i="1"/>
  <c r="X343" i="1"/>
  <c r="W343" i="1"/>
  <c r="N343" i="1"/>
  <c r="W342" i="1"/>
  <c r="N342" i="1"/>
  <c r="V338" i="1"/>
  <c r="W337" i="1"/>
  <c r="V337" i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W334" i="1" s="1"/>
  <c r="N329" i="1"/>
  <c r="V327" i="1"/>
  <c r="V326" i="1"/>
  <c r="X325" i="1"/>
  <c r="W325" i="1"/>
  <c r="N325" i="1"/>
  <c r="W324" i="1"/>
  <c r="N324" i="1"/>
  <c r="V322" i="1"/>
  <c r="W321" i="1"/>
  <c r="V321" i="1"/>
  <c r="W320" i="1"/>
  <c r="X320" i="1" s="1"/>
  <c r="N320" i="1"/>
  <c r="W319" i="1"/>
  <c r="X319" i="1" s="1"/>
  <c r="N319" i="1"/>
  <c r="X318" i="1"/>
  <c r="W318" i="1"/>
  <c r="N318" i="1"/>
  <c r="X317" i="1"/>
  <c r="X321" i="1" s="1"/>
  <c r="W317" i="1"/>
  <c r="N317" i="1"/>
  <c r="V314" i="1"/>
  <c r="V313" i="1"/>
  <c r="W312" i="1"/>
  <c r="N312" i="1"/>
  <c r="V310" i="1"/>
  <c r="V309" i="1"/>
  <c r="X308" i="1"/>
  <c r="X309" i="1" s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W292" i="1"/>
  <c r="N292" i="1"/>
  <c r="V288" i="1"/>
  <c r="W287" i="1"/>
  <c r="V287" i="1"/>
  <c r="W286" i="1"/>
  <c r="N286" i="1"/>
  <c r="V284" i="1"/>
  <c r="V283" i="1"/>
  <c r="W282" i="1"/>
  <c r="N282" i="1"/>
  <c r="V280" i="1"/>
  <c r="W279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W272" i="1"/>
  <c r="M471" i="1" s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X263" i="1" s="1"/>
  <c r="W256" i="1"/>
  <c r="N256" i="1"/>
  <c r="V253" i="1"/>
  <c r="V252" i="1"/>
  <c r="W251" i="1"/>
  <c r="X251" i="1" s="1"/>
  <c r="N251" i="1"/>
  <c r="W250" i="1"/>
  <c r="X250" i="1" s="1"/>
  <c r="N250" i="1"/>
  <c r="W249" i="1"/>
  <c r="W252" i="1" s="1"/>
  <c r="N249" i="1"/>
  <c r="V247" i="1"/>
  <c r="W246" i="1"/>
  <c r="V246" i="1"/>
  <c r="W245" i="1"/>
  <c r="X245" i="1" s="1"/>
  <c r="N245" i="1"/>
  <c r="X244" i="1"/>
  <c r="W244" i="1"/>
  <c r="W243" i="1"/>
  <c r="X243" i="1" s="1"/>
  <c r="V241" i="1"/>
  <c r="V240" i="1"/>
  <c r="W239" i="1"/>
  <c r="X239" i="1" s="1"/>
  <c r="N239" i="1"/>
  <c r="X238" i="1"/>
  <c r="W238" i="1"/>
  <c r="N238" i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X234" i="1" s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W216" i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X193" i="1"/>
  <c r="W193" i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X178" i="1"/>
  <c r="W178" i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X172" i="1"/>
  <c r="X189" i="1" s="1"/>
  <c r="W172" i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X161" i="1"/>
  <c r="W161" i="1"/>
  <c r="N161" i="1"/>
  <c r="X160" i="1"/>
  <c r="X162" i="1" s="1"/>
  <c r="W160" i="1"/>
  <c r="W162" i="1" s="1"/>
  <c r="V158" i="1"/>
  <c r="X157" i="1"/>
  <c r="V157" i="1"/>
  <c r="W156" i="1"/>
  <c r="X156" i="1" s="1"/>
  <c r="N156" i="1"/>
  <c r="X155" i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V140" i="1"/>
  <c r="V139" i="1"/>
  <c r="W138" i="1"/>
  <c r="X138" i="1" s="1"/>
  <c r="N138" i="1"/>
  <c r="X137" i="1"/>
  <c r="W137" i="1"/>
  <c r="N137" i="1"/>
  <c r="X136" i="1"/>
  <c r="X139" i="1" s="1"/>
  <c r="W136" i="1"/>
  <c r="W140" i="1" s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W103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0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N64" i="1"/>
  <c r="W63" i="1"/>
  <c r="E471" i="1" s="1"/>
  <c r="V60" i="1"/>
  <c r="V59" i="1"/>
  <c r="W58" i="1"/>
  <c r="X58" i="1" s="1"/>
  <c r="X57" i="1"/>
  <c r="W57" i="1"/>
  <c r="N57" i="1"/>
  <c r="W56" i="1"/>
  <c r="W59" i="1" s="1"/>
  <c r="N56" i="1"/>
  <c r="W55" i="1"/>
  <c r="W60" i="1" s="1"/>
  <c r="W52" i="1"/>
  <c r="V52" i="1"/>
  <c r="V51" i="1"/>
  <c r="X50" i="1"/>
  <c r="W50" i="1"/>
  <c r="N50" i="1"/>
  <c r="X49" i="1"/>
  <c r="X51" i="1" s="1"/>
  <c r="W49" i="1"/>
  <c r="C471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61" i="1" s="1"/>
  <c r="V23" i="1"/>
  <c r="W22" i="1"/>
  <c r="W463" i="1" s="1"/>
  <c r="N22" i="1"/>
  <c r="H10" i="1"/>
  <c r="A9" i="1"/>
  <c r="J9" i="1" s="1"/>
  <c r="D7" i="1"/>
  <c r="O6" i="1"/>
  <c r="N2" i="1"/>
  <c r="X213" i="1" l="1"/>
  <c r="F9" i="1"/>
  <c r="F10" i="1"/>
  <c r="X22" i="1"/>
  <c r="X23" i="1" s="1"/>
  <c r="X26" i="1"/>
  <c r="X32" i="1" s="1"/>
  <c r="W33" i="1"/>
  <c r="W37" i="1"/>
  <c r="W41" i="1"/>
  <c r="W45" i="1"/>
  <c r="W51" i="1"/>
  <c r="X56" i="1"/>
  <c r="X63" i="1"/>
  <c r="X80" i="1" s="1"/>
  <c r="W80" i="1"/>
  <c r="X93" i="1"/>
  <c r="X103" i="1" s="1"/>
  <c r="X106" i="1"/>
  <c r="X116" i="1" s="1"/>
  <c r="W125" i="1"/>
  <c r="W132" i="1"/>
  <c r="W169" i="1"/>
  <c r="W170" i="1"/>
  <c r="X192" i="1"/>
  <c r="X194" i="1" s="1"/>
  <c r="J471" i="1"/>
  <c r="W225" i="1"/>
  <c r="X237" i="1"/>
  <c r="X240" i="1" s="1"/>
  <c r="X272" i="1"/>
  <c r="X273" i="1" s="1"/>
  <c r="W284" i="1"/>
  <c r="X282" i="1"/>
  <c r="X283" i="1" s="1"/>
  <c r="W301" i="1"/>
  <c r="N471" i="1"/>
  <c r="X292" i="1"/>
  <c r="X300" i="1" s="1"/>
  <c r="W313" i="1"/>
  <c r="W314" i="1"/>
  <c r="W326" i="1"/>
  <c r="W327" i="1"/>
  <c r="X324" i="1"/>
  <c r="X326" i="1" s="1"/>
  <c r="P471" i="1"/>
  <c r="W344" i="1"/>
  <c r="W345" i="1"/>
  <c r="X342" i="1"/>
  <c r="X344" i="1" s="1"/>
  <c r="W371" i="1"/>
  <c r="W372" i="1"/>
  <c r="X409" i="1"/>
  <c r="S471" i="1"/>
  <c r="W435" i="1"/>
  <c r="D471" i="1"/>
  <c r="H9" i="1"/>
  <c r="V465" i="1"/>
  <c r="W24" i="1"/>
  <c r="X55" i="1"/>
  <c r="X59" i="1" s="1"/>
  <c r="X83" i="1"/>
  <c r="X90" i="1" s="1"/>
  <c r="W91" i="1"/>
  <c r="X119" i="1"/>
  <c r="X124" i="1" s="1"/>
  <c r="W151" i="1"/>
  <c r="I471" i="1"/>
  <c r="W158" i="1"/>
  <c r="X165" i="1"/>
  <c r="X169" i="1" s="1"/>
  <c r="W213" i="1"/>
  <c r="W218" i="1"/>
  <c r="X216" i="1"/>
  <c r="X217" i="1" s="1"/>
  <c r="W241" i="1"/>
  <c r="W280" i="1"/>
  <c r="X312" i="1"/>
  <c r="X313" i="1" s="1"/>
  <c r="X329" i="1"/>
  <c r="X333" i="1" s="1"/>
  <c r="X347" i="1"/>
  <c r="X360" i="1" s="1"/>
  <c r="W361" i="1"/>
  <c r="X370" i="1"/>
  <c r="X371" i="1" s="1"/>
  <c r="X381" i="1"/>
  <c r="X391" i="1"/>
  <c r="W423" i="1"/>
  <c r="W429" i="1"/>
  <c r="W428" i="1"/>
  <c r="X433" i="1"/>
  <c r="X435" i="1" s="1"/>
  <c r="W460" i="1"/>
  <c r="X458" i="1"/>
  <c r="X459" i="1" s="1"/>
  <c r="H471" i="1"/>
  <c r="A10" i="1"/>
  <c r="W23" i="1"/>
  <c r="W104" i="1"/>
  <c r="W117" i="1"/>
  <c r="F471" i="1"/>
  <c r="W131" i="1"/>
  <c r="X128" i="1"/>
  <c r="X131" i="1" s="1"/>
  <c r="G471" i="1"/>
  <c r="W139" i="1"/>
  <c r="W157" i="1"/>
  <c r="W163" i="1"/>
  <c r="W189" i="1"/>
  <c r="W190" i="1"/>
  <c r="W195" i="1"/>
  <c r="W224" i="1"/>
  <c r="W234" i="1"/>
  <c r="X246" i="1"/>
  <c r="W247" i="1"/>
  <c r="L471" i="1"/>
  <c r="W264" i="1"/>
  <c r="W283" i="1"/>
  <c r="W288" i="1"/>
  <c r="X286" i="1"/>
  <c r="X287" i="1" s="1"/>
  <c r="W300" i="1"/>
  <c r="W305" i="1"/>
  <c r="W306" i="1"/>
  <c r="X303" i="1"/>
  <c r="X305" i="1" s="1"/>
  <c r="W309" i="1"/>
  <c r="W310" i="1"/>
  <c r="O471" i="1"/>
  <c r="W322" i="1"/>
  <c r="W333" i="1"/>
  <c r="W338" i="1"/>
  <c r="X336" i="1"/>
  <c r="X337" i="1" s="1"/>
  <c r="W392" i="1"/>
  <c r="X414" i="1"/>
  <c r="X423" i="1"/>
  <c r="W436" i="1"/>
  <c r="B471" i="1"/>
  <c r="W462" i="1"/>
  <c r="W464" i="1" s="1"/>
  <c r="W81" i="1"/>
  <c r="X151" i="1"/>
  <c r="W152" i="1"/>
  <c r="W263" i="1"/>
  <c r="W268" i="1"/>
  <c r="W269" i="1"/>
  <c r="X266" i="1"/>
  <c r="X268" i="1" s="1"/>
  <c r="W273" i="1"/>
  <c r="W274" i="1"/>
  <c r="W440" i="1"/>
  <c r="X438" i="1"/>
  <c r="X440" i="1" s="1"/>
  <c r="T471" i="1"/>
  <c r="W456" i="1"/>
  <c r="X454" i="1"/>
  <c r="X455" i="1" s="1"/>
  <c r="Q471" i="1"/>
  <c r="W235" i="1"/>
  <c r="W253" i="1"/>
  <c r="W368" i="1"/>
  <c r="W391" i="1"/>
  <c r="W409" i="1"/>
  <c r="W446" i="1"/>
  <c r="W214" i="1"/>
  <c r="X249" i="1"/>
  <c r="X252" i="1" s="1"/>
  <c r="X426" i="1"/>
  <c r="X428" i="1" s="1"/>
  <c r="X443" i="1"/>
  <c r="X445" i="1" s="1"/>
  <c r="W465" i="1" l="1"/>
  <c r="X466" i="1"/>
  <c r="W461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<sst xmlns="http://schemas.openxmlformats.org/spreadsheetml/2006/main" count="1928" uniqueCount="652">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</sst>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0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299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9" customFormat="1" ht="23.45" customHeight="1" x14ac:dyDescent="0.2">
      <c r="A5" s="440" t="s">
        <v>8</v>
      </c>
      <c r="B5" s="342"/>
      <c r="C5" s="343"/>
      <c r="D5" s="336"/>
      <c r="E5" s="338"/>
      <c r="F5" s="594" t="s">
        <v>9</v>
      </c>
      <c r="G5" s="343"/>
      <c r="H5" s="336"/>
      <c r="I5" s="337"/>
      <c r="J5" s="337"/>
      <c r="K5" s="337"/>
      <c r="L5" s="338"/>
      <c r="N5" s="24" t="s">
        <v>10</v>
      </c>
      <c r="O5" s="532">
        <v>45241</v>
      </c>
      <c r="P5" s="394"/>
      <c r="R5" s="619" t="s">
        <v>11</v>
      </c>
      <c r="S5" s="362"/>
      <c r="T5" s="475" t="s">
        <v>12</v>
      </c>
      <c r="U5" s="394"/>
      <c r="Z5" s="51"/>
      <c r="AA5" s="51"/>
      <c r="AB5" s="51"/>
    </row>
    <row r="6" spans="1:29" s="299" customFormat="1" ht="24" customHeight="1" x14ac:dyDescent="0.2">
      <c r="A6" s="440" t="s">
        <v>13</v>
      </c>
      <c r="B6" s="342"/>
      <c r="C6" s="343"/>
      <c r="D6" s="560" t="s">
        <v>14</v>
      </c>
      <c r="E6" s="561"/>
      <c r="F6" s="561"/>
      <c r="G6" s="561"/>
      <c r="H6" s="561"/>
      <c r="I6" s="561"/>
      <c r="J6" s="561"/>
      <c r="K6" s="561"/>
      <c r="L6" s="394"/>
      <c r="N6" s="24" t="s">
        <v>15</v>
      </c>
      <c r="O6" s="424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1" t="s">
        <v>16</v>
      </c>
      <c r="S6" s="362"/>
      <c r="T6" s="480" t="s">
        <v>17</v>
      </c>
      <c r="U6" s="351"/>
      <c r="Z6" s="51"/>
      <c r="AA6" s="51"/>
      <c r="AB6" s="51"/>
    </row>
    <row r="7" spans="1:29" s="299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2"/>
      <c r="T7" s="481"/>
      <c r="U7" s="482"/>
      <c r="Z7" s="51"/>
      <c r="AA7" s="51"/>
      <c r="AB7" s="51"/>
    </row>
    <row r="8" spans="1:29" s="299" customFormat="1" ht="25.5" customHeight="1" x14ac:dyDescent="0.2">
      <c r="A8" s="630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0.375</v>
      </c>
      <c r="P8" s="394"/>
      <c r="R8" s="315"/>
      <c r="S8" s="362"/>
      <c r="T8" s="481"/>
      <c r="U8" s="482"/>
      <c r="Z8" s="51"/>
      <c r="AA8" s="51"/>
      <c r="AB8" s="51"/>
    </row>
    <row r="9" spans="1:29" s="29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4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2"/>
      <c r="P9" s="394"/>
      <c r="R9" s="315"/>
      <c r="S9" s="362"/>
      <c r="T9" s="483"/>
      <c r="U9" s="484"/>
      <c r="V9" s="43"/>
      <c r="W9" s="43"/>
      <c r="X9" s="43"/>
      <c r="Y9" s="43"/>
      <c r="Z9" s="51"/>
      <c r="AA9" s="51"/>
      <c r="AB9" s="51"/>
    </row>
    <row r="10" spans="1:29" s="29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4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5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3" t="s">
        <v>27</v>
      </c>
      <c r="U11" s="564"/>
      <c r="V11" s="45"/>
      <c r="W11" s="45"/>
      <c r="X11" s="45"/>
      <c r="Y11" s="45"/>
      <c r="Z11" s="51"/>
      <c r="AA11" s="51"/>
      <c r="AB11" s="51"/>
    </row>
    <row r="12" spans="1:29" s="299" customFormat="1" ht="18.600000000000001" customHeight="1" x14ac:dyDescent="0.2">
      <c r="A12" s="592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6"/>
      <c r="P12" s="505"/>
      <c r="Q12" s="23"/>
      <c r="S12" s="24"/>
      <c r="T12" s="409"/>
      <c r="U12" s="315"/>
      <c r="Z12" s="51"/>
      <c r="AA12" s="51"/>
      <c r="AB12" s="51"/>
    </row>
    <row r="13" spans="1:29" s="299" customFormat="1" ht="23.25" customHeight="1" x14ac:dyDescent="0.2">
      <c r="A13" s="592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3"/>
      <c r="P13" s="564"/>
      <c r="Q13" s="23"/>
      <c r="V13" s="49"/>
      <c r="W13" s="49"/>
      <c r="X13" s="49"/>
      <c r="Y13" s="49"/>
      <c r="Z13" s="51"/>
      <c r="AA13" s="51"/>
      <c r="AB13" s="51"/>
    </row>
    <row r="14" spans="1:29" s="299" customFormat="1" ht="18.600000000000001" customHeight="1" x14ac:dyDescent="0.2">
      <c r="A14" s="592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299" customFormat="1" ht="22.5" customHeight="1" x14ac:dyDescent="0.2">
      <c r="A15" s="616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2" t="s">
        <v>37</v>
      </c>
      <c r="D17" s="344" t="s">
        <v>38</v>
      </c>
      <c r="E17" s="418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7"/>
      <c r="P17" s="417"/>
      <c r="Q17" s="417"/>
      <c r="R17" s="418"/>
      <c r="S17" s="629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6" t="s">
        <v>56</v>
      </c>
    </row>
    <row r="18" spans="1:53" ht="14.25" customHeight="1" x14ac:dyDescent="0.2">
      <c r="A18" s="345"/>
      <c r="B18" s="345"/>
      <c r="C18" s="345"/>
      <c r="D18" s="419"/>
      <c r="E18" s="421"/>
      <c r="F18" s="345"/>
      <c r="G18" s="345"/>
      <c r="H18" s="345"/>
      <c r="I18" s="345"/>
      <c r="J18" s="345"/>
      <c r="K18" s="345"/>
      <c r="L18" s="345"/>
      <c r="M18" s="345"/>
      <c r="N18" s="419"/>
      <c r="O18" s="420"/>
      <c r="P18" s="420"/>
      <c r="Q18" s="420"/>
      <c r="R18" s="421"/>
      <c r="S18" s="300" t="s">
        <v>57</v>
      </c>
      <c r="T18" s="300" t="s">
        <v>58</v>
      </c>
      <c r="U18" s="345"/>
      <c r="V18" s="345"/>
      <c r="W18" s="357"/>
      <c r="X18" s="345"/>
      <c r="Y18" s="536"/>
      <c r="Z18" s="536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25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5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5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5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25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50</v>
      </c>
      <c r="W49" s="307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112.5</v>
      </c>
      <c r="W50" s="307">
        <f>IFERROR(IF(V50="",0,CEILING((V50/$H50),1)*$H50),"")</f>
        <v>113.4</v>
      </c>
      <c r="X50" s="36">
        <f>IFERROR(IF(W50=0,"",ROUNDUP(W50/H50,0)*0.00753),"")</f>
        <v>0.31625999999999999</v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46.296296296296291</v>
      </c>
      <c r="W51" s="308">
        <f>IFERROR(W49/H49,"0")+IFERROR(W50/H50,"0")</f>
        <v>47</v>
      </c>
      <c r="X51" s="308">
        <f>IFERROR(IF(X49="",0,X49),"0")+IFERROR(IF(X50="",0,X50),"0")</f>
        <v>0.42501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162.5</v>
      </c>
      <c r="W52" s="308">
        <f>IFERROR(SUM(W49:W50),"0")</f>
        <v>167.4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25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5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500</v>
      </c>
      <c r="W56" s="307">
        <f>IFERROR(IF(V56="",0,CEILING((V56/$H56),1)*$H56),"")</f>
        <v>507.6</v>
      </c>
      <c r="X56" s="36">
        <f>IFERROR(IF(W56=0,"",ROUNDUP(W56/H56,0)*0.02175),"")</f>
        <v>1.0222499999999999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225</v>
      </c>
      <c r="W57" s="307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96.296296296296291</v>
      </c>
      <c r="W59" s="308">
        <f>IFERROR(W55/H55,"0")+IFERROR(W56/H56,"0")+IFERROR(W57/H57,"0")+IFERROR(W58/H58,"0")</f>
        <v>97</v>
      </c>
      <c r="X59" s="308">
        <f>IFERROR(IF(X55="",0,X55),"0")+IFERROR(IF(X56="",0,X56),"0")+IFERROR(IF(X57="",0,X57),"0")+IFERROR(IF(X58="",0,X58),"0")</f>
        <v>1.4907499999999998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725</v>
      </c>
      <c r="W60" s="308">
        <f>IFERROR(SUM(W55:W58),"0")</f>
        <v>732.6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25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3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20</v>
      </c>
      <c r="W63" s="307">
        <f t="shared" ref="W63:W79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200</v>
      </c>
      <c r="W64" s="307">
        <f t="shared" si="2"/>
        <v>205.20000000000002</v>
      </c>
      <c r="X64" s="36">
        <f>IFERROR(IF(W64=0,"",ROUNDUP(W64/H64,0)*0.02175),"")</f>
        <v>0.41324999999999995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75</v>
      </c>
      <c r="W67" s="307">
        <f t="shared" si="2"/>
        <v>75</v>
      </c>
      <c r="X67" s="36">
        <f>IFERROR(IF(W67=0,"",ROUNDUP(W67/H67,0)*0.00753),"")</f>
        <v>0.18825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240</v>
      </c>
      <c r="W69" s="307">
        <f t="shared" si="2"/>
        <v>240</v>
      </c>
      <c r="X69" s="36">
        <f t="shared" si="3"/>
        <v>0.56220000000000003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315</v>
      </c>
      <c r="W73" s="307">
        <f t="shared" si="2"/>
        <v>315</v>
      </c>
      <c r="X73" s="36">
        <f t="shared" si="3"/>
        <v>0.65590000000000004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60</v>
      </c>
      <c r="W74" s="307">
        <f t="shared" si="2"/>
        <v>60.800000000000004</v>
      </c>
      <c r="X74" s="36">
        <f>IFERROR(IF(W74=0,"",ROUNDUP(W74/H74,0)*0.00753),"")</f>
        <v>0.14307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6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450</v>
      </c>
      <c r="W78" s="307">
        <f t="shared" si="2"/>
        <v>450</v>
      </c>
      <c r="X78" s="36">
        <f>IFERROR(IF(W78=0,"",ROUNDUP(W78/H78,0)*0.00937),"")</f>
        <v>0.93699999999999994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294.05423280423281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295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2.9431699999999994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1360</v>
      </c>
      <c r="W81" s="308">
        <f>IFERROR(SUM(W63:W79),"0")</f>
        <v>1368.4</v>
      </c>
      <c r="X81" s="37"/>
      <c r="Y81" s="309"/>
      <c r="Z81" s="309"/>
    </row>
    <row r="82" spans="1:53" ht="14.25" customHeight="1" x14ac:dyDescent="0.25">
      <c r="A82" s="325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1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4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5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5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7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200</v>
      </c>
      <c r="W107" s="307">
        <f t="shared" si="6"/>
        <v>201.60000000000002</v>
      </c>
      <c r="X107" s="36">
        <f>IFERROR(IF(W107=0,"",ROUNDUP(W107/H107,0)*0.02175),"")</f>
        <v>0.52200000000000002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80</v>
      </c>
      <c r="W108" s="307">
        <f t="shared" si="6"/>
        <v>81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33</v>
      </c>
      <c r="W110" s="307">
        <f t="shared" si="6"/>
        <v>34.32</v>
      </c>
      <c r="X110" s="36">
        <f>IFERROR(IF(W110=0,"",ROUNDUP(W110/H110,0)*0.00753),"")</f>
        <v>9.7890000000000005E-2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8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15</v>
      </c>
      <c r="W114" s="307">
        <f t="shared" si="6"/>
        <v>15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51.186067019400355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52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0.87504000000000004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328</v>
      </c>
      <c r="W117" s="308">
        <f>IFERROR(SUM(W106:W115),"0")</f>
        <v>331.92</v>
      </c>
      <c r="X117" s="37"/>
      <c r="Y117" s="309"/>
      <c r="Z117" s="309"/>
    </row>
    <row r="118" spans="1:53" ht="14.25" customHeight="1" x14ac:dyDescent="0.25">
      <c r="A118" s="325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110</v>
      </c>
      <c r="W120" s="307">
        <f>IFERROR(IF(V120="",0,CEILING((V120/$H120),1)*$H120),"")</f>
        <v>113.39999999999999</v>
      </c>
      <c r="X120" s="36">
        <f>IFERROR(IF(W120=0,"",ROUNDUP(W120/H120,0)*0.02175),"")</f>
        <v>0.30449999999999999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4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13.580246913580247</v>
      </c>
      <c r="W124" s="308">
        <f>IFERROR(W119/H119,"0")+IFERROR(W120/H120,"0")+IFERROR(W121/H121,"0")+IFERROR(W122/H122,"0")+IFERROR(W123/H123,"0")</f>
        <v>14</v>
      </c>
      <c r="X124" s="308">
        <f>IFERROR(IF(X119="",0,X119),"0")+IFERROR(IF(X120="",0,X120),"0")+IFERROR(IF(X121="",0,X121),"0")+IFERROR(IF(X122="",0,X122),"0")+IFERROR(IF(X123="",0,X123),"0")</f>
        <v>0.30449999999999999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110</v>
      </c>
      <c r="W125" s="308">
        <f>IFERROR(SUM(W119:W123),"0")</f>
        <v>113.39999999999999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25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300</v>
      </c>
      <c r="W128" s="307">
        <f>IFERROR(IF(V128="",0,CEILING((V128/$H128),1)*$H128),"")</f>
        <v>307.8</v>
      </c>
      <c r="X128" s="36">
        <f>IFERROR(IF(W128=0,"",ROUNDUP(W128/H128,0)*0.02175),"")</f>
        <v>0.8264999999999999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360</v>
      </c>
      <c r="W130" s="307">
        <f>IFERROR(IF(V130="",0,CEILING((V130/$H130),1)*$H130),"")</f>
        <v>361.8</v>
      </c>
      <c r="X130" s="36">
        <f>IFERROR(IF(W130=0,"",ROUNDUP(W130/H130,0)*0.00753),"")</f>
        <v>1.00902</v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170.37037037037035</v>
      </c>
      <c r="W131" s="308">
        <f>IFERROR(W128/H128,"0")+IFERROR(W129/H129,"0")+IFERROR(W130/H130,"0")</f>
        <v>172</v>
      </c>
      <c r="X131" s="308">
        <f>IFERROR(IF(X128="",0,X128),"0")+IFERROR(IF(X129="",0,X129),"0")+IFERROR(IF(X130="",0,X130),"0")</f>
        <v>1.8355199999999998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660</v>
      </c>
      <c r="W132" s="308">
        <f>IFERROR(SUM(W128:W130),"0")</f>
        <v>669.6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25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25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20</v>
      </c>
      <c r="W144" s="307">
        <f t="shared" si="7"/>
        <v>21</v>
      </c>
      <c r="X144" s="36">
        <f>IFERROR(IF(W144=0,"",ROUNDUP(W144/H144,0)*0.00753),"")</f>
        <v>3.7650000000000003E-2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200</v>
      </c>
      <c r="W145" s="307">
        <f t="shared" si="7"/>
        <v>201.60000000000002</v>
      </c>
      <c r="X145" s="36">
        <f>IFERROR(IF(W145=0,"",ROUNDUP(W145/H145,0)*0.00753),"")</f>
        <v>0.36143999999999998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175</v>
      </c>
      <c r="W146" s="307">
        <f t="shared" si="7"/>
        <v>176.4</v>
      </c>
      <c r="X146" s="36">
        <f>IFERROR(IF(W146=0,"",ROUNDUP(W146/H146,0)*0.00502),"")</f>
        <v>0.42168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122.5</v>
      </c>
      <c r="W148" s="307">
        <f t="shared" si="7"/>
        <v>123.9</v>
      </c>
      <c r="X148" s="36">
        <f>IFERROR(IF(W148=0,"",ROUNDUP(W148/H148,0)*0.00502),"")</f>
        <v>0.29618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210</v>
      </c>
      <c r="W149" s="307">
        <f t="shared" si="7"/>
        <v>210</v>
      </c>
      <c r="X149" s="36">
        <f>IFERROR(IF(W149=0,"",ROUNDUP(W149/H149,0)*0.00502),"")</f>
        <v>0.502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294.04761904761904</v>
      </c>
      <c r="W151" s="308">
        <f>IFERROR(W143/H143,"0")+IFERROR(W144/H144,"0")+IFERROR(W145/H145,"0")+IFERROR(W146/H146,"0")+IFERROR(W147/H147,"0")+IFERROR(W148/H148,"0")+IFERROR(W149/H149,"0")+IFERROR(W150/H150,"0")</f>
        <v>296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1.6189500000000001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727.5</v>
      </c>
      <c r="W152" s="308">
        <f>IFERROR(SUM(W143:W150),"0")</f>
        <v>732.9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25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40</v>
      </c>
      <c r="W155" s="307">
        <f>IFERROR(IF(V155="",0,CEILING((V155/$H155),1)*$H155),"")</f>
        <v>43.2</v>
      </c>
      <c r="X155" s="36">
        <f>IFERROR(IF(W155=0,"",ROUNDUP(W155/H155,0)*0.02175),"")</f>
        <v>8.6999999999999994E-2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3.7037037037037033</v>
      </c>
      <c r="W157" s="308">
        <f>IFERROR(W155/H155,"0")+IFERROR(W156/H156,"0")</f>
        <v>4</v>
      </c>
      <c r="X157" s="308">
        <f>IFERROR(IF(X155="",0,X155),"0")+IFERROR(IF(X156="",0,X156),"0")</f>
        <v>8.6999999999999994E-2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40</v>
      </c>
      <c r="W158" s="308">
        <f>IFERROR(SUM(W155:W156),"0")</f>
        <v>43.2</v>
      </c>
      <c r="X158" s="37"/>
      <c r="Y158" s="309"/>
      <c r="Z158" s="309"/>
    </row>
    <row r="159" spans="1:53" ht="14.25" customHeight="1" x14ac:dyDescent="0.25">
      <c r="A159" s="325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2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30</v>
      </c>
      <c r="W160" s="307">
        <f>IFERROR(IF(V160="",0,CEILING((V160/$H160),1)*$H160),"")</f>
        <v>32.400000000000006</v>
      </c>
      <c r="X160" s="36">
        <f>IFERROR(IF(W160=0,"",ROUNDUP(W160/H160,0)*0.02175),"")</f>
        <v>6.5250000000000002E-2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2.7777777777777777</v>
      </c>
      <c r="W162" s="308">
        <f>IFERROR(W160/H160,"0")+IFERROR(W161/H161,"0")</f>
        <v>3.0000000000000004</v>
      </c>
      <c r="X162" s="308">
        <f>IFERROR(IF(X160="",0,X160),"0")+IFERROR(IF(X161="",0,X161),"0")</f>
        <v>6.5250000000000002E-2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30</v>
      </c>
      <c r="W163" s="308">
        <f>IFERROR(SUM(W160:W161),"0")</f>
        <v>32.400000000000006</v>
      </c>
      <c r="X163" s="37"/>
      <c r="Y163" s="309"/>
      <c r="Z163" s="309"/>
    </row>
    <row r="164" spans="1:53" ht="14.25" customHeight="1" x14ac:dyDescent="0.25">
      <c r="A164" s="325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100</v>
      </c>
      <c r="W165" s="307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100</v>
      </c>
      <c r="W166" s="307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50</v>
      </c>
      <c r="W167" s="307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150</v>
      </c>
      <c r="W168" s="307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74.074074074074076</v>
      </c>
      <c r="W169" s="308">
        <f>IFERROR(W165/H165,"0")+IFERROR(W166/H166,"0")+IFERROR(W167/H167,"0")+IFERROR(W168/H168,"0")</f>
        <v>76</v>
      </c>
      <c r="X169" s="308">
        <f>IFERROR(IF(X165="",0,X165),"0")+IFERROR(IF(X166="",0,X166),"0")+IFERROR(IF(X167="",0,X167),"0")+IFERROR(IF(X168="",0,X168),"0")</f>
        <v>0.71211999999999998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400</v>
      </c>
      <c r="W170" s="308">
        <f>IFERROR(SUM(W165:W168),"0")</f>
        <v>410.40000000000009</v>
      </c>
      <c r="X170" s="37"/>
      <c r="Y170" s="309"/>
      <c r="Z170" s="309"/>
    </row>
    <row r="171" spans="1:53" ht="14.25" customHeight="1" x14ac:dyDescent="0.25">
      <c r="A171" s="325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200</v>
      </c>
      <c r="W173" s="307">
        <f t="shared" si="8"/>
        <v>200.1</v>
      </c>
      <c r="X173" s="36">
        <f>IFERROR(IF(W173=0,"",ROUNDUP(W173/H173,0)*0.02175),"")</f>
        <v>0.50024999999999997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480</v>
      </c>
      <c r="W178" s="307">
        <f t="shared" si="8"/>
        <v>480</v>
      </c>
      <c r="X178" s="36">
        <f>IFERROR(IF(W178=0,"",ROUNDUP(W178/H178,0)*0.00753),"")</f>
        <v>1.506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0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480</v>
      </c>
      <c r="W180" s="307">
        <f t="shared" si="8"/>
        <v>480</v>
      </c>
      <c r="X180" s="36">
        <f>IFERROR(IF(W180=0,"",ROUNDUP(W180/H180,0)*0.00753),"")</f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200</v>
      </c>
      <c r="W182" s="307">
        <f t="shared" si="8"/>
        <v>201.6</v>
      </c>
      <c r="X182" s="36">
        <f t="shared" ref="X182:X188" si="9">IFERROR(IF(W182=0,"",ROUNDUP(W182/H182,0)*0.00753),"")</f>
        <v>0.63251999999999997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800</v>
      </c>
      <c r="W184" s="307">
        <f t="shared" si="8"/>
        <v>801.6</v>
      </c>
      <c r="X184" s="36">
        <f t="shared" si="9"/>
        <v>2.5150200000000003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120</v>
      </c>
      <c r="W187" s="307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140</v>
      </c>
      <c r="W188" s="307">
        <f t="shared" si="8"/>
        <v>141.6</v>
      </c>
      <c r="X188" s="36">
        <f t="shared" si="9"/>
        <v>0.44427</v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947.98850574712651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950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7.4805599999999997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2420</v>
      </c>
      <c r="W190" s="308">
        <f>IFERROR(SUM(W172:W188),"0")</f>
        <v>2424.8999999999996</v>
      </c>
      <c r="X190" s="37"/>
      <c r="Y190" s="309"/>
      <c r="Z190" s="309"/>
    </row>
    <row r="191" spans="1:53" ht="14.25" customHeight="1" x14ac:dyDescent="0.25">
      <c r="A191" s="325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40</v>
      </c>
      <c r="W192" s="307">
        <f>IFERROR(IF(V192="",0,CEILING((V192/$H192),1)*$H192),"")</f>
        <v>40.799999999999997</v>
      </c>
      <c r="X192" s="36">
        <f>IFERROR(IF(W192=0,"",ROUNDUP(W192/H192,0)*0.00753),"")</f>
        <v>0.12801000000000001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52</v>
      </c>
      <c r="W193" s="307">
        <f>IFERROR(IF(V193="",0,CEILING((V193/$H193),1)*$H193),"")</f>
        <v>52.8</v>
      </c>
      <c r="X193" s="36">
        <f>IFERROR(IF(W193=0,"",ROUNDUP(W193/H193,0)*0.00753),"")</f>
        <v>0.16566</v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38.333333333333336</v>
      </c>
      <c r="W194" s="308">
        <f>IFERROR(W192/H192,"0")+IFERROR(W193/H193,"0")</f>
        <v>39</v>
      </c>
      <c r="X194" s="308">
        <f>IFERROR(IF(X192="",0,X192),"0")+IFERROR(IF(X193="",0,X193),"0")</f>
        <v>0.29366999999999999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92</v>
      </c>
      <c r="W195" s="308">
        <f>IFERROR(SUM(W192:W193),"0")</f>
        <v>93.6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25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5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5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7</v>
      </c>
      <c r="W222" s="307">
        <f>IFERROR(IF(V222="",0,CEILING((V222/$H222),1)*$H222),"")</f>
        <v>8.4</v>
      </c>
      <c r="X222" s="36">
        <f>IFERROR(IF(W222=0,"",ROUNDUP(W222/H222,0)*0.00502),"")</f>
        <v>2.0080000000000001E-2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122.5</v>
      </c>
      <c r="W223" s="307">
        <f>IFERROR(IF(V223="",0,CEILING((V223/$H223),1)*$H223),"")</f>
        <v>123.9</v>
      </c>
      <c r="X223" s="36">
        <f>IFERROR(IF(W223=0,"",ROUNDUP(W223/H223,0)*0.00502),"")</f>
        <v>0.29618</v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61.666666666666664</v>
      </c>
      <c r="W224" s="308">
        <f>IFERROR(W220/H220,"0")+IFERROR(W221/H221,"0")+IFERROR(W222/H222,"0")+IFERROR(W223/H223,"0")</f>
        <v>63</v>
      </c>
      <c r="X224" s="308">
        <f>IFERROR(IF(X220="",0,X220),"0")+IFERROR(IF(X221="",0,X221),"0")+IFERROR(IF(X222="",0,X222),"0")+IFERROR(IF(X223="",0,X223),"0")</f>
        <v>0.31625999999999999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129.5</v>
      </c>
      <c r="W225" s="308">
        <f>IFERROR(SUM(W220:W223),"0")</f>
        <v>132.30000000000001</v>
      </c>
      <c r="X225" s="37"/>
      <c r="Y225" s="309"/>
      <c r="Z225" s="309"/>
    </row>
    <row r="226" spans="1:53" ht="14.25" customHeight="1" x14ac:dyDescent="0.25">
      <c r="A226" s="325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5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20</v>
      </c>
      <c r="W237" s="307">
        <f>IFERROR(IF(V237="",0,CEILING((V237/$H237),1)*$H237),"")</f>
        <v>25.200000000000003</v>
      </c>
      <c r="X237" s="36">
        <f>IFERROR(IF(W237=0,"",ROUNDUP(W237/H237,0)*0.02175),"")</f>
        <v>6.5250000000000002E-2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250</v>
      </c>
      <c r="W238" s="307">
        <f>IFERROR(IF(V238="",0,CEILING((V238/$H238),1)*$H238),"")</f>
        <v>257.39999999999998</v>
      </c>
      <c r="X238" s="36">
        <f>IFERROR(IF(W238=0,"",ROUNDUP(W238/H238,0)*0.02175),"")</f>
        <v>0.71775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20</v>
      </c>
      <c r="W239" s="307">
        <f>IFERROR(IF(V239="",0,CEILING((V239/$H239),1)*$H239),"")</f>
        <v>25.200000000000003</v>
      </c>
      <c r="X239" s="36">
        <f>IFERROR(IF(W239=0,"",ROUNDUP(W239/H239,0)*0.02175),"")</f>
        <v>6.5250000000000002E-2</v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36.81318681318681</v>
      </c>
      <c r="W240" s="308">
        <f>IFERROR(W237/H237,"0")+IFERROR(W238/H238,"0")+IFERROR(W239/H239,"0")</f>
        <v>39</v>
      </c>
      <c r="X240" s="308">
        <f>IFERROR(IF(X237="",0,X237),"0")+IFERROR(IF(X238="",0,X238),"0")+IFERROR(IF(X239="",0,X239),"0")</f>
        <v>0.84825000000000006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290</v>
      </c>
      <c r="W241" s="308">
        <f>IFERROR(SUM(W237:W239),"0")</f>
        <v>307.79999999999995</v>
      </c>
      <c r="X241" s="37"/>
      <c r="Y241" s="309"/>
      <c r="Z241" s="309"/>
    </row>
    <row r="242" spans="1:53" ht="14.25" customHeight="1" x14ac:dyDescent="0.25">
      <c r="A242" s="325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9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255</v>
      </c>
      <c r="W245" s="307">
        <f>IFERROR(IF(V245="",0,CEILING((V245/$H245),1)*$H245),"")</f>
        <v>254.99999999999997</v>
      </c>
      <c r="X245" s="36">
        <f>IFERROR(IF(W245=0,"",ROUNDUP(W245/H245,0)*0.00753),"")</f>
        <v>0.753</v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100</v>
      </c>
      <c r="W246" s="308">
        <f>IFERROR(W243/H243,"0")+IFERROR(W244/H244,"0")+IFERROR(W245/H245,"0")</f>
        <v>100</v>
      </c>
      <c r="X246" s="308">
        <f>IFERROR(IF(X243="",0,X243),"0")+IFERROR(IF(X244="",0,X244),"0")+IFERROR(IF(X245="",0,X245),"0")</f>
        <v>0.753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255</v>
      </c>
      <c r="W247" s="308">
        <f>IFERROR(SUM(W243:W245),"0")</f>
        <v>254.99999999999997</v>
      </c>
      <c r="X247" s="37"/>
      <c r="Y247" s="309"/>
      <c r="Z247" s="309"/>
    </row>
    <row r="248" spans="1:53" ht="14.25" customHeight="1" x14ac:dyDescent="0.25">
      <c r="A248" s="325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2"/>
      <c r="Z248" s="302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1"/>
      <c r="Z254" s="301"/>
    </row>
    <row r="255" spans="1:53" ht="14.25" customHeight="1" x14ac:dyDescent="0.25">
      <c r="A255" s="325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2"/>
      <c r="Z255" s="302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50</v>
      </c>
      <c r="W256" s="307">
        <f t="shared" ref="W256:W262" si="13">IFERROR(IF(V256="",0,CEILING((V256/$H256),1)*$H256),"")</f>
        <v>54</v>
      </c>
      <c r="X256" s="36">
        <f>IFERROR(IF(W256=0,"",ROUNDUP(W256/H256,0)*0.02175),"")</f>
        <v>0.10874999999999999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492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4.6296296296296298</v>
      </c>
      <c r="W263" s="308">
        <f>IFERROR(W256/H256,"0")+IFERROR(W257/H257,"0")+IFERROR(W258/H258,"0")+IFERROR(W259/H259,"0")+IFERROR(W260/H260,"0")+IFERROR(W261/H261,"0")+IFERROR(W262/H262,"0")</f>
        <v>5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0.10874999999999999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50</v>
      </c>
      <c r="W264" s="308">
        <f>IFERROR(SUM(W256:W262),"0")</f>
        <v>54</v>
      </c>
      <c r="X264" s="37"/>
      <c r="Y264" s="309"/>
      <c r="Z264" s="309"/>
    </row>
    <row r="265" spans="1:53" ht="14.25" customHeight="1" x14ac:dyDescent="0.25">
      <c r="A265" s="325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2"/>
      <c r="Z265" s="302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1"/>
      <c r="Z270" s="301"/>
    </row>
    <row r="271" spans="1:53" ht="14.25" customHeight="1" x14ac:dyDescent="0.25">
      <c r="A271" s="325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2"/>
      <c r="Z271" s="302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36</v>
      </c>
      <c r="W272" s="307">
        <f>IFERROR(IF(V272="",0,CEILING((V272/$H272),1)*$H272),"")</f>
        <v>36</v>
      </c>
      <c r="X272" s="36">
        <f>IFERROR(IF(W272=0,"",ROUNDUP(W272/H272,0)*0.00753),"")</f>
        <v>0.15060000000000001</v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20</v>
      </c>
      <c r="W273" s="308">
        <f>IFERROR(W272/H272,"0")</f>
        <v>20</v>
      </c>
      <c r="X273" s="308">
        <f>IFERROR(IF(X272="",0,X272),"0")</f>
        <v>0.15060000000000001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36</v>
      </c>
      <c r="W274" s="308">
        <f>IFERROR(SUM(W272:W272),"0")</f>
        <v>36</v>
      </c>
      <c r="X274" s="37"/>
      <c r="Y274" s="309"/>
      <c r="Z274" s="309"/>
    </row>
    <row r="275" spans="1:53" ht="14.25" customHeight="1" x14ac:dyDescent="0.25">
      <c r="A275" s="325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2"/>
      <c r="Z275" s="302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1050</v>
      </c>
      <c r="W277" s="307">
        <f>IFERROR(IF(V277="",0,CEILING((V277/$H277),1)*$H277),"")</f>
        <v>1050.8399999999999</v>
      </c>
      <c r="X277" s="36">
        <f>IFERROR(IF(W277=0,"",ROUNDUP(W277/H277,0)*0.00753),"")</f>
        <v>3.1400100000000002</v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504</v>
      </c>
      <c r="W278" s="307">
        <f>IFERROR(IF(V278="",0,CEILING((V278/$H278),1)*$H278),"")</f>
        <v>504</v>
      </c>
      <c r="X278" s="36">
        <f>IFERROR(IF(W278=0,"",ROUNDUP(W278/H278,0)*0.00753),"")</f>
        <v>1.506</v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616.66666666666674</v>
      </c>
      <c r="W279" s="308">
        <f>IFERROR(W276/H276,"0")+IFERROR(W277/H277,"0")+IFERROR(W278/H278,"0")</f>
        <v>617</v>
      </c>
      <c r="X279" s="308">
        <f>IFERROR(IF(X276="",0,X276),"0")+IFERROR(IF(X277="",0,X277),"0")+IFERROR(IF(X278="",0,X278),"0")</f>
        <v>4.6460100000000004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1554</v>
      </c>
      <c r="W280" s="308">
        <f>IFERROR(SUM(W276:W278),"0")</f>
        <v>1554.84</v>
      </c>
      <c r="X280" s="37"/>
      <c r="Y280" s="309"/>
      <c r="Z280" s="309"/>
    </row>
    <row r="281" spans="1:53" ht="14.25" customHeight="1" x14ac:dyDescent="0.25">
      <c r="A281" s="325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45.6</v>
      </c>
      <c r="W282" s="307">
        <f>IFERROR(IF(V282="",0,CEILING((V282/$H282),1)*$H282),"")</f>
        <v>45.599999999999994</v>
      </c>
      <c r="X282" s="36">
        <f>IFERROR(IF(W282=0,"",ROUNDUP(W282/H282,0)*0.00753),"")</f>
        <v>0.15060000000000001</v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20.000000000000004</v>
      </c>
      <c r="W283" s="308">
        <f>IFERROR(W282/H282,"0")</f>
        <v>20</v>
      </c>
      <c r="X283" s="308">
        <f>IFERROR(IF(X282="",0,X282),"0")</f>
        <v>0.15060000000000001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45.6</v>
      </c>
      <c r="W284" s="308">
        <f>IFERROR(SUM(W282:W282),"0")</f>
        <v>45.599999999999994</v>
      </c>
      <c r="X284" s="37"/>
      <c r="Y284" s="309"/>
      <c r="Z284" s="309"/>
    </row>
    <row r="285" spans="1:53" ht="14.25" customHeight="1" x14ac:dyDescent="0.25">
      <c r="A285" s="325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34</v>
      </c>
      <c r="W286" s="307">
        <f>IFERROR(IF(V286="",0,CEILING((V286/$H286),1)*$H286),"")</f>
        <v>35.699999999999996</v>
      </c>
      <c r="X286" s="36">
        <f>IFERROR(IF(W286=0,"",ROUNDUP(W286/H286,0)*0.00753),"")</f>
        <v>0.10542</v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13.333333333333334</v>
      </c>
      <c r="W287" s="308">
        <f>IFERROR(W286/H286,"0")</f>
        <v>14</v>
      </c>
      <c r="X287" s="308">
        <f>IFERROR(IF(X286="",0,X286),"0")</f>
        <v>0.10542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34</v>
      </c>
      <c r="W288" s="308">
        <f>IFERROR(SUM(W286:W286),"0")</f>
        <v>35.699999999999996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25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1600</v>
      </c>
      <c r="W292" s="307">
        <f t="shared" ref="W292:W299" si="14">IFERROR(IF(V292="",0,CEILING((V292/$H292),1)*$H292),"")</f>
        <v>1605</v>
      </c>
      <c r="X292" s="36">
        <f>IFERROR(IF(W292=0,"",ROUNDUP(W292/H292,0)*0.02175),"")</f>
        <v>2.3272499999999998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1000</v>
      </c>
      <c r="W294" s="307">
        <f t="shared" si="14"/>
        <v>1005</v>
      </c>
      <c r="X294" s="36">
        <f>IFERROR(IF(W294=0,"",ROUNDUP(W294/H294,0)*0.02175),"")</f>
        <v>1.4572499999999999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1000</v>
      </c>
      <c r="W296" s="307">
        <f t="shared" si="14"/>
        <v>1005</v>
      </c>
      <c r="X296" s="36">
        <f>IFERROR(IF(W296=0,"",ROUNDUP(W296/H296,0)*0.02175),"")</f>
        <v>1.4572499999999999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8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250</v>
      </c>
      <c r="W298" s="307">
        <f t="shared" si="14"/>
        <v>250</v>
      </c>
      <c r="X298" s="36">
        <f>IFERROR(IF(W298=0,"",ROUNDUP(W298/H298,0)*0.00937),"")</f>
        <v>0.46849999999999997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15</v>
      </c>
      <c r="W299" s="307">
        <f t="shared" si="14"/>
        <v>15</v>
      </c>
      <c r="X299" s="36">
        <f>IFERROR(IF(W299=0,"",ROUNDUP(W299/H299,0)*0.00937),"")</f>
        <v>2.811E-2</v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293</v>
      </c>
      <c r="W300" s="308">
        <f>IFERROR(W292/H292,"0")+IFERROR(W293/H293,"0")+IFERROR(W294/H294,"0")+IFERROR(W295/H295,"0")+IFERROR(W296/H296,"0")+IFERROR(W297/H297,"0")+IFERROR(W298/H298,"0")+IFERROR(W299/H299,"0")</f>
        <v>294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5.7383599999999992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3865</v>
      </c>
      <c r="W301" s="308">
        <f>IFERROR(SUM(W292:W299),"0")</f>
        <v>3880</v>
      </c>
      <c r="X301" s="37"/>
      <c r="Y301" s="309"/>
      <c r="Z301" s="309"/>
    </row>
    <row r="302" spans="1:53" ht="14.25" customHeight="1" x14ac:dyDescent="0.25">
      <c r="A302" s="325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1400</v>
      </c>
      <c r="W303" s="307">
        <f>IFERROR(IF(V303="",0,CEILING((V303/$H303),1)*$H303),"")</f>
        <v>1410</v>
      </c>
      <c r="X303" s="36">
        <f>IFERROR(IF(W303=0,"",ROUNDUP(W303/H303,0)*0.02175),"")</f>
        <v>2.0444999999999998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24</v>
      </c>
      <c r="W304" s="307">
        <f>IFERROR(IF(V304="",0,CEILING((V304/$H304),1)*$H304),"")</f>
        <v>24</v>
      </c>
      <c r="X304" s="36">
        <f>IFERROR(IF(W304=0,"",ROUNDUP(W304/H304,0)*0.00937),"")</f>
        <v>5.6219999999999999E-2</v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99.333333333333329</v>
      </c>
      <c r="W305" s="308">
        <f>IFERROR(W303/H303,"0")+IFERROR(W304/H304,"0")</f>
        <v>100</v>
      </c>
      <c r="X305" s="308">
        <f>IFERROR(IF(X303="",0,X303),"0")+IFERROR(IF(X304="",0,X304),"0")</f>
        <v>2.1007199999999999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1424</v>
      </c>
      <c r="W306" s="308">
        <f>IFERROR(SUM(W303:W304),"0")</f>
        <v>1434</v>
      </c>
      <c r="X306" s="37"/>
      <c r="Y306" s="309"/>
      <c r="Z306" s="309"/>
    </row>
    <row r="307" spans="1:53" ht="14.25" customHeight="1" x14ac:dyDescent="0.25">
      <c r="A307" s="325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2"/>
      <c r="Z307" s="302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120</v>
      </c>
      <c r="W308" s="307">
        <f>IFERROR(IF(V308="",0,CEILING((V308/$H308),1)*$H308),"")</f>
        <v>124.8</v>
      </c>
      <c r="X308" s="36">
        <f>IFERROR(IF(W308=0,"",ROUNDUP(W308/H308,0)*0.02175),"")</f>
        <v>0.34799999999999998</v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15.384615384615385</v>
      </c>
      <c r="W309" s="308">
        <f>IFERROR(W308/H308,"0")</f>
        <v>16</v>
      </c>
      <c r="X309" s="308">
        <f>IFERROR(IF(X308="",0,X308),"0")</f>
        <v>0.34799999999999998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120</v>
      </c>
      <c r="W310" s="308">
        <f>IFERROR(SUM(W308:W308),"0")</f>
        <v>124.8</v>
      </c>
      <c r="X310" s="37"/>
      <c r="Y310" s="309"/>
      <c r="Z310" s="309"/>
    </row>
    <row r="311" spans="1:53" ht="14.25" customHeight="1" x14ac:dyDescent="0.25">
      <c r="A311" s="325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2"/>
      <c r="Z311" s="302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40</v>
      </c>
      <c r="W312" s="307">
        <f>IFERROR(IF(V312="",0,CEILING((V312/$H312),1)*$H312),"")</f>
        <v>46.8</v>
      </c>
      <c r="X312" s="36">
        <f>IFERROR(IF(W312=0,"",ROUNDUP(W312/H312,0)*0.02175),"")</f>
        <v>0.1305</v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5.1282051282051286</v>
      </c>
      <c r="W313" s="308">
        <f>IFERROR(W312/H312,"0")</f>
        <v>6</v>
      </c>
      <c r="X313" s="308">
        <f>IFERROR(IF(X312="",0,X312),"0")</f>
        <v>0.1305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40</v>
      </c>
      <c r="W314" s="308">
        <f>IFERROR(SUM(W312:W312),"0")</f>
        <v>46.8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1"/>
      <c r="Z315" s="301"/>
    </row>
    <row r="316" spans="1:53" ht="14.25" customHeight="1" x14ac:dyDescent="0.25">
      <c r="A316" s="325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2"/>
      <c r="Z316" s="302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100</v>
      </c>
      <c r="W317" s="307">
        <f>IFERROR(IF(V317="",0,CEILING((V317/$H317),1)*$H317),"")</f>
        <v>108</v>
      </c>
      <c r="X317" s="36">
        <f>IFERROR(IF(W317=0,"",ROUNDUP(W317/H317,0)*0.02175),"")</f>
        <v>0.19574999999999998</v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8.3333333333333339</v>
      </c>
      <c r="W321" s="308">
        <f>IFERROR(W317/H317,"0")+IFERROR(W318/H318,"0")+IFERROR(W319/H319,"0")+IFERROR(W320/H320,"0")</f>
        <v>9</v>
      </c>
      <c r="X321" s="308">
        <f>IFERROR(IF(X317="",0,X317),"0")+IFERROR(IF(X318="",0,X318),"0")+IFERROR(IF(X319="",0,X319),"0")+IFERROR(IF(X320="",0,X320),"0")</f>
        <v>0.19574999999999998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100</v>
      </c>
      <c r="W322" s="308">
        <f>IFERROR(SUM(W317:W320),"0")</f>
        <v>108</v>
      </c>
      <c r="X322" s="37"/>
      <c r="Y322" s="309"/>
      <c r="Z322" s="309"/>
    </row>
    <row r="323" spans="1:53" ht="14.25" customHeight="1" x14ac:dyDescent="0.25">
      <c r="A323" s="325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2"/>
      <c r="Z323" s="302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5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2"/>
      <c r="Z328" s="302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20</v>
      </c>
      <c r="W329" s="307">
        <f>IFERROR(IF(V329="",0,CEILING((V329/$H329),1)*$H329),"")</f>
        <v>23.4</v>
      </c>
      <c r="X329" s="36">
        <f>IFERROR(IF(W329=0,"",ROUNDUP(W329/H329,0)*0.02175),"")</f>
        <v>6.5250000000000002E-2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2.5641025641025643</v>
      </c>
      <c r="W333" s="308">
        <f>IFERROR(W329/H329,"0")+IFERROR(W330/H330,"0")+IFERROR(W331/H331,"0")+IFERROR(W332/H332,"0")</f>
        <v>3</v>
      </c>
      <c r="X333" s="308">
        <f>IFERROR(IF(X329="",0,X329),"0")+IFERROR(IF(X330="",0,X330),"0")+IFERROR(IF(X331="",0,X331),"0")+IFERROR(IF(X332="",0,X332),"0")</f>
        <v>6.5250000000000002E-2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20</v>
      </c>
      <c r="W334" s="308">
        <f>IFERROR(SUM(W329:W332),"0")</f>
        <v>23.4</v>
      </c>
      <c r="X334" s="37"/>
      <c r="Y334" s="309"/>
      <c r="Z334" s="309"/>
    </row>
    <row r="335" spans="1:53" ht="14.25" customHeight="1" x14ac:dyDescent="0.25">
      <c r="A335" s="325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2"/>
      <c r="Z335" s="302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1"/>
      <c r="Z340" s="301"/>
    </row>
    <row r="341" spans="1:53" ht="14.25" customHeight="1" x14ac:dyDescent="0.25">
      <c r="A341" s="325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2"/>
      <c r="Z341" s="302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5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2"/>
      <c r="Z346" s="302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220</v>
      </c>
      <c r="W347" s="307">
        <f t="shared" ref="W347:W359" si="15">IFERROR(IF(V347="",0,CEILING((V347/$H347),1)*$H347),"")</f>
        <v>222.60000000000002</v>
      </c>
      <c r="X347" s="36">
        <f>IFERROR(IF(W347=0,"",ROUNDUP(W347/H347,0)*0.00753),"")</f>
        <v>0.39909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220</v>
      </c>
      <c r="W349" s="307">
        <f t="shared" si="15"/>
        <v>222.60000000000002</v>
      </c>
      <c r="X349" s="36">
        <f>IFERROR(IF(W349=0,"",ROUNDUP(W349/H349,0)*0.00753),"")</f>
        <v>0.39909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168</v>
      </c>
      <c r="W350" s="307">
        <f t="shared" si="15"/>
        <v>168</v>
      </c>
      <c r="X350" s="36">
        <f>IFERROR(IF(W350=0,"",ROUNDUP(W350/H350,0)*0.00753),"")</f>
        <v>0.753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122.5</v>
      </c>
      <c r="W352" s="307">
        <f t="shared" si="15"/>
        <v>123.9</v>
      </c>
      <c r="X352" s="36">
        <f t="shared" si="16"/>
        <v>0.29618</v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35</v>
      </c>
      <c r="W354" s="307">
        <f t="shared" si="15"/>
        <v>35.700000000000003</v>
      </c>
      <c r="X354" s="36">
        <f t="shared" si="16"/>
        <v>8.5339999999999999E-2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140</v>
      </c>
      <c r="W358" s="307">
        <f t="shared" si="15"/>
        <v>140.70000000000002</v>
      </c>
      <c r="X358" s="36">
        <f t="shared" si="16"/>
        <v>0.33634000000000003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59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346.42857142857144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349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2.2690399999999999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905.5</v>
      </c>
      <c r="W361" s="308">
        <f>IFERROR(SUM(W347:W359),"0")</f>
        <v>913.50000000000011</v>
      </c>
      <c r="X361" s="37"/>
      <c r="Y361" s="309"/>
      <c r="Z361" s="309"/>
    </row>
    <row r="362" spans="1:53" ht="14.25" customHeight="1" x14ac:dyDescent="0.25">
      <c r="A362" s="325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2"/>
      <c r="Z362" s="302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5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2"/>
      <c r="Z369" s="302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5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2"/>
      <c r="Z373" s="302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6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13</v>
      </c>
      <c r="W374" s="307">
        <f>IFERROR(IF(V374="",0,CEILING((V374/$H374),1)*$H374),"")</f>
        <v>13</v>
      </c>
      <c r="X374" s="36">
        <f>IFERROR(IF(W374=0,"",ROUNDUP(W374/H374,0)*0.00673),"")</f>
        <v>6.7299999999999999E-2</v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10</v>
      </c>
      <c r="W375" s="308">
        <f>IFERROR(W374/H374,"0")</f>
        <v>10</v>
      </c>
      <c r="X375" s="308">
        <f>IFERROR(IF(X374="",0,X374),"0")</f>
        <v>6.7299999999999999E-2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13</v>
      </c>
      <c r="W376" s="308">
        <f>IFERROR(SUM(W374:W374),"0")</f>
        <v>13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1"/>
      <c r="Z377" s="301"/>
    </row>
    <row r="378" spans="1:53" ht="14.25" customHeight="1" x14ac:dyDescent="0.25">
      <c r="A378" s="325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2"/>
      <c r="Z378" s="302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5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2"/>
      <c r="Z383" s="302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120</v>
      </c>
      <c r="W384" s="307">
        <f t="shared" ref="W384:W390" si="17">IFERROR(IF(V384="",0,CEILING((V384/$H384),1)*$H384),"")</f>
        <v>121.80000000000001</v>
      </c>
      <c r="X384" s="36">
        <f>IFERROR(IF(W384=0,"",ROUNDUP(W384/H384,0)*0.00753),"")</f>
        <v>0.21837000000000001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35</v>
      </c>
      <c r="W389" s="307">
        <f t="shared" si="17"/>
        <v>35.700000000000003</v>
      </c>
      <c r="X389" s="36">
        <f>IFERROR(IF(W389=0,"",ROUNDUP(W389/H389,0)*0.00502),"")</f>
        <v>8.5339999999999999E-2</v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45.238095238095234</v>
      </c>
      <c r="W391" s="308">
        <f>IFERROR(W384/H384,"0")+IFERROR(W385/H385,"0")+IFERROR(W386/H386,"0")+IFERROR(W387/H387,"0")+IFERROR(W388/H388,"0")+IFERROR(W389/H389,"0")+IFERROR(W390/H390,"0")</f>
        <v>46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0.30371000000000004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155</v>
      </c>
      <c r="W392" s="308">
        <f>IFERROR(SUM(W384:W390),"0")</f>
        <v>157.5</v>
      </c>
      <c r="X392" s="37"/>
      <c r="Y392" s="309"/>
      <c r="Z392" s="309"/>
    </row>
    <row r="393" spans="1:53" ht="14.25" customHeight="1" x14ac:dyDescent="0.25">
      <c r="A393" s="325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2"/>
      <c r="Z393" s="302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1"/>
      <c r="Z398" s="301"/>
    </row>
    <row r="399" spans="1:53" ht="14.25" customHeight="1" x14ac:dyDescent="0.25">
      <c r="A399" s="325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2"/>
      <c r="Z399" s="302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140</v>
      </c>
      <c r="W400" s="307">
        <f t="shared" ref="W400:W408" si="18">IFERROR(IF(V400="",0,CEILING((V400/$H400),1)*$H400),"")</f>
        <v>142.56</v>
      </c>
      <c r="X400" s="36">
        <f>IFERROR(IF(W400=0,"",ROUNDUP(W400/H400,0)*0.01196),"")</f>
        <v>0.32291999999999998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150</v>
      </c>
      <c r="W401" s="307">
        <f t="shared" si="18"/>
        <v>153.12</v>
      </c>
      <c r="X401" s="36">
        <f>IFERROR(IF(W401=0,"",ROUNDUP(W401/H401,0)*0.01196),"")</f>
        <v>0.34683999999999998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200</v>
      </c>
      <c r="W403" s="307">
        <f t="shared" si="18"/>
        <v>200.64000000000001</v>
      </c>
      <c r="X403" s="36">
        <f>IFERROR(IF(W403=0,"",ROUNDUP(W403/H403,0)*0.01196),"")</f>
        <v>0.45448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36</v>
      </c>
      <c r="W404" s="307">
        <f t="shared" si="18"/>
        <v>36</v>
      </c>
      <c r="X404" s="36">
        <f>IFERROR(IF(W404=0,"",ROUNDUP(W404/H404,0)*0.00937),"")</f>
        <v>9.3700000000000006E-2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72</v>
      </c>
      <c r="W408" s="307">
        <f t="shared" si="18"/>
        <v>72</v>
      </c>
      <c r="X408" s="36">
        <f>IFERROR(IF(W408=0,"",ROUNDUP(W408/H408,0)*0.00937),"")</f>
        <v>0.18740000000000001</v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122.8030303030303</v>
      </c>
      <c r="W409" s="308">
        <f>IFERROR(W400/H400,"0")+IFERROR(W401/H401,"0")+IFERROR(W402/H402,"0")+IFERROR(W403/H403,"0")+IFERROR(W404/H404,"0")+IFERROR(W405/H405,"0")+IFERROR(W406/H406,"0")+IFERROR(W407/H407,"0")+IFERROR(W408/H408,"0")</f>
        <v>124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1.40534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598</v>
      </c>
      <c r="W410" s="308">
        <f>IFERROR(SUM(W400:W408),"0")</f>
        <v>604.32000000000005</v>
      </c>
      <c r="X410" s="37"/>
      <c r="Y410" s="309"/>
      <c r="Z410" s="309"/>
    </row>
    <row r="411" spans="1:53" ht="14.25" customHeight="1" x14ac:dyDescent="0.25">
      <c r="A411" s="325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2"/>
      <c r="Z411" s="302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120</v>
      </c>
      <c r="W412" s="307">
        <f>IFERROR(IF(V412="",0,CEILING((V412/$H412),1)*$H412),"")</f>
        <v>121.44000000000001</v>
      </c>
      <c r="X412" s="36">
        <f>IFERROR(IF(W412=0,"",ROUNDUP(W412/H412,0)*0.01196),"")</f>
        <v>0.27507999999999999</v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22.727272727272727</v>
      </c>
      <c r="W414" s="308">
        <f>IFERROR(W412/H412,"0")+IFERROR(W413/H413,"0")</f>
        <v>23</v>
      </c>
      <c r="X414" s="308">
        <f>IFERROR(IF(X412="",0,X412),"0")+IFERROR(IF(X413="",0,X413),"0")</f>
        <v>0.27507999999999999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120</v>
      </c>
      <c r="W415" s="308">
        <f>IFERROR(SUM(W412:W413),"0")</f>
        <v>121.44000000000001</v>
      </c>
      <c r="X415" s="37"/>
      <c r="Y415" s="309"/>
      <c r="Z415" s="309"/>
    </row>
    <row r="416" spans="1:53" ht="14.25" customHeight="1" x14ac:dyDescent="0.25">
      <c r="A416" s="325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80</v>
      </c>
      <c r="W417" s="307">
        <f t="shared" ref="W417:W422" si="19">IFERROR(IF(V417="",0,CEILING((V417/$H417),1)*$H417),"")</f>
        <v>84.48</v>
      </c>
      <c r="X417" s="36">
        <f>IFERROR(IF(W417=0,"",ROUNDUP(W417/H417,0)*0.01196),"")</f>
        <v>0.19136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50</v>
      </c>
      <c r="W418" s="307">
        <f t="shared" si="19"/>
        <v>52.800000000000004</v>
      </c>
      <c r="X418" s="36">
        <f>IFERROR(IF(W418=0,"",ROUNDUP(W418/H418,0)*0.01196),"")</f>
        <v>0.1196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100</v>
      </c>
      <c r="W419" s="307">
        <f t="shared" si="19"/>
        <v>100.32000000000001</v>
      </c>
      <c r="X419" s="36">
        <f>IFERROR(IF(W419=0,"",ROUNDUP(W419/H419,0)*0.01196),"")</f>
        <v>0.22724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5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6</v>
      </c>
      <c r="W421" s="307">
        <f t="shared" si="19"/>
        <v>7.2</v>
      </c>
      <c r="X421" s="36">
        <f>IFERROR(IF(W421=0,"",ROUNDUP(W421/H421,0)*0.00937),"")</f>
        <v>1.874E-2</v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18</v>
      </c>
      <c r="W422" s="307">
        <f t="shared" si="19"/>
        <v>18</v>
      </c>
      <c r="X422" s="36">
        <f>IFERROR(IF(W422=0,"",ROUNDUP(W422/H422,0)*0.00937),"")</f>
        <v>4.6850000000000003E-2</v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50.22727272727272</v>
      </c>
      <c r="W423" s="308">
        <f>IFERROR(W417/H417,"0")+IFERROR(W418/H418,"0")+IFERROR(W419/H419,"0")+IFERROR(W420/H420,"0")+IFERROR(W421/H421,"0")+IFERROR(W422/H422,"0")</f>
        <v>52</v>
      </c>
      <c r="X423" s="308">
        <f>IFERROR(IF(X417="",0,X417),"0")+IFERROR(IF(X418="",0,X418),"0")+IFERROR(IF(X419="",0,X419),"0")+IFERROR(IF(X420="",0,X420),"0")+IFERROR(IF(X421="",0,X421),"0")+IFERROR(IF(X422="",0,X422),"0")</f>
        <v>0.60379000000000005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254</v>
      </c>
      <c r="W424" s="308">
        <f>IFERROR(SUM(W417:W422),"0")</f>
        <v>262.8</v>
      </c>
      <c r="X424" s="37"/>
      <c r="Y424" s="309"/>
      <c r="Z424" s="309"/>
    </row>
    <row r="425" spans="1:53" ht="14.25" customHeight="1" x14ac:dyDescent="0.25">
      <c r="A425" s="325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2"/>
      <c r="Z425" s="302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1"/>
      <c r="Z431" s="301"/>
    </row>
    <row r="432" spans="1:53" ht="14.25" customHeight="1" x14ac:dyDescent="0.25">
      <c r="A432" s="325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2"/>
      <c r="Z432" s="302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8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5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2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3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5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8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5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1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1"/>
      <c r="Z452" s="301"/>
    </row>
    <row r="453" spans="1:53" ht="14.25" customHeight="1" x14ac:dyDescent="0.25">
      <c r="A453" s="325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2"/>
      <c r="Z453" s="302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5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2"/>
      <c r="Z457" s="302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250</v>
      </c>
      <c r="W458" s="307">
        <f>IFERROR(IF(V458="",0,CEILING((V458/$H458),1)*$H458),"")</f>
        <v>257.39999999999998</v>
      </c>
      <c r="X458" s="36">
        <f>IFERROR(IF(W458=0,"",ROUNDUP(W458/H458,0)*0.02175),"")</f>
        <v>0.71775</v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32.051282051282051</v>
      </c>
      <c r="W459" s="308">
        <f>IFERROR(W458/H458,"0")</f>
        <v>33</v>
      </c>
      <c r="X459" s="308">
        <f>IFERROR(IF(X458="",0,X458),"0")</f>
        <v>0.71775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250</v>
      </c>
      <c r="W460" s="308">
        <f>IFERROR(SUM(W458:W458),"0")</f>
        <v>257.39999999999998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17313.599999999999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17488.919999999998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18501.708586394445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18687.344000000001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34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35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19351.708586394445</v>
      </c>
      <c r="W464" s="308">
        <f>GrossWeightTotalR+PalletQtyTotalR*25</f>
        <v>19562.344000000001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3959.037120712409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3988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39.431019999999997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303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303" t="s">
        <v>548</v>
      </c>
      <c r="S468" s="353" t="s">
        <v>590</v>
      </c>
      <c r="T468" s="379"/>
      <c r="U468" s="304"/>
      <c r="Z468" s="52"/>
      <c r="AC468" s="304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4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4"/>
      <c r="Z469" s="52"/>
      <c r="AC469" s="304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4"/>
      <c r="L470" s="354"/>
      <c r="M470" s="354"/>
      <c r="N470" s="354"/>
      <c r="O470" s="354"/>
      <c r="P470" s="354"/>
      <c r="Q470" s="354"/>
      <c r="R470" s="354"/>
      <c r="S470" s="354"/>
      <c r="T470" s="354"/>
      <c r="U470" s="304"/>
      <c r="Z470" s="52"/>
      <c r="AC470" s="304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167.4</v>
      </c>
      <c r="D471" s="46">
        <f>IFERROR(W55*1,"0")+IFERROR(W56*1,"0")+IFERROR(W57*1,"0")+IFERROR(W58*1,"0")</f>
        <v>732.6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1813.72</v>
      </c>
      <c r="F471" s="46">
        <f>IFERROR(W128*1,"0")+IFERROR(W129*1,"0")+IFERROR(W130*1,"0")</f>
        <v>669.6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732.9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3004.5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695.09999999999991</v>
      </c>
      <c r="K471" s="304"/>
      <c r="L471" s="46">
        <f>IFERROR(W256*1,"0")+IFERROR(W257*1,"0")+IFERROR(W258*1,"0")+IFERROR(W259*1,"0")+IFERROR(W260*1,"0")+IFERROR(W261*1,"0")+IFERROR(W262*1,"0")+IFERROR(W266*1,"0")+IFERROR(W267*1,"0")</f>
        <v>54</v>
      </c>
      <c r="M471" s="46">
        <f>IFERROR(W272*1,"0")+IFERROR(W276*1,"0")+IFERROR(W277*1,"0")+IFERROR(W278*1,"0")+IFERROR(W282*1,"0")+IFERROR(W286*1,"0")</f>
        <v>1672.1399999999999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5485.6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131.4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926.50000000000011</v>
      </c>
      <c r="Q471" s="46">
        <f>IFERROR(W379*1,"0")+IFERROR(W380*1,"0")+IFERROR(W384*1,"0")+IFERROR(W385*1,"0")+IFERROR(W386*1,"0")+IFERROR(W387*1,"0")+IFERROR(W388*1,"0")+IFERROR(W389*1,"0")+IFERROR(W390*1,"0")+IFERROR(W394*1,"0")</f>
        <v>157.5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988.56000000000017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257.39999999999998</v>
      </c>
      <c r="U471" s="304"/>
      <c r="Z471" s="52"/>
      <c r="AC471" s="304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N272:R272"/>
    <mergeCell ref="A10:C10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120:E120"/>
    <mergeCell ref="N297:R297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9:E49"/>
    <mergeCell ref="A53:X53"/>
    <mergeCell ref="N326:T326"/>
    <mergeCell ref="D336:E336"/>
    <mergeCell ref="D407:E407"/>
    <mergeCell ref="A416:X416"/>
    <mergeCell ref="N81:T81"/>
    <mergeCell ref="D102:E102"/>
    <mergeCell ref="N259:R259"/>
    <mergeCell ref="N152:T152"/>
    <mergeCell ref="N88:R88"/>
    <mergeCell ref="N450:T450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O5:P5"/>
    <mergeCell ref="F17:F18"/>
    <mergeCell ref="A13:L13"/>
    <mergeCell ref="A19:X19"/>
    <mergeCell ref="N324:R324"/>
    <mergeCell ref="J9:L9"/>
    <mergeCell ref="R5:S5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A252:M253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372:T372"/>
    <mergeCell ref="N385:R385"/>
    <mergeCell ref="N310:T310"/>
    <mergeCell ref="A375:M376"/>
    <mergeCell ref="N361:T361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D177:E177"/>
    <mergeCell ref="D239:E239"/>
    <mergeCell ref="D266:E266"/>
    <mergeCell ref="D331:E331"/>
    <mergeCell ref="A440:M441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D227:E227"/>
    <mergeCell ref="D202:E202"/>
    <mergeCell ref="N348:R348"/>
    <mergeCell ref="A309:M310"/>
    <mergeCell ref="A414:M415"/>
    <mergeCell ref="D294:E294"/>
    <mergeCell ref="N273:T273"/>
    <mergeCell ref="D231:E231"/>
    <mergeCell ref="N337:T337"/>
    <mergeCell ref="D358:E358"/>
    <mergeCell ref="D408:E408"/>
    <mergeCell ref="N379:R379"/>
    <mergeCell ref="N208:R208"/>
    <mergeCell ref="N217:T217"/>
    <mergeCell ref="N276:R276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A316:X316"/>
    <mergeCell ref="A169:M170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A437:X437"/>
    <mergeCell ref="A431:X431"/>
    <mergeCell ref="D349:E349"/>
    <mergeCell ref="N455:T455"/>
    <mergeCell ref="A197:X197"/>
    <mergeCell ref="N392:T392"/>
    <mergeCell ref="N266:R266"/>
    <mergeCell ref="A300:M301"/>
    <mergeCell ref="N331:R331"/>
    <mergeCell ref="D374:E374"/>
    <mergeCell ref="D203:E203"/>
    <mergeCell ref="N330:R330"/>
    <mergeCell ref="D438:E438"/>
    <mergeCell ref="D267:E267"/>
    <mergeCell ref="A447:X447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D114:E114"/>
    <mergeCell ref="D64:E64"/>
    <mergeCell ref="N170:T170"/>
    <mergeCell ref="N157:T157"/>
    <mergeCell ref="N108:R108"/>
    <mergeCell ref="N95:R95"/>
    <mergeCell ref="D138:E138"/>
    <mergeCell ref="N70:R70"/>
    <mergeCell ref="N97:R97"/>
    <mergeCell ref="N123:R123"/>
    <mergeCell ref="N421:R421"/>
    <mergeCell ref="N408:R408"/>
    <mergeCell ref="A224:M225"/>
    <mergeCell ref="N187:R187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H10:L10"/>
    <mergeCell ref="A46:X46"/>
    <mergeCell ref="D136:E136"/>
    <mergeCell ref="A171:X171"/>
    <mergeCell ref="A9:C9"/>
    <mergeCell ref="D58:E58"/>
    <mergeCell ref="A116:M117"/>
    <mergeCell ref="O12:P12"/>
    <mergeCell ref="N52:T52"/>
    <mergeCell ref="N116:T116"/>
    <mergeCell ref="N183:R183"/>
    <mergeCell ref="N43:R43"/>
    <mergeCell ref="D257:E257"/>
    <mergeCell ref="D86:E86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384:E384"/>
    <mergeCell ref="A393:X393"/>
    <mergeCell ref="D95:E95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N74:R74"/>
    <mergeCell ref="A279:M280"/>
    <mergeCell ref="N145:R145"/>
    <mergeCell ref="A339:X339"/>
    <mergeCell ref="N443:R443"/>
    <mergeCell ref="N245:R245"/>
    <mergeCell ref="D74:E74"/>
    <mergeCell ref="D68:E68"/>
    <mergeCell ref="A270:X270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T12:U12"/>
    <mergeCell ref="N205:R205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O11:P11"/>
    <mergeCell ref="D260:E260"/>
    <mergeCell ref="A226:X226"/>
    <mergeCell ref="A6:C6"/>
    <mergeCell ref="D113:E113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232:E232"/>
    <mergeCell ref="N309:T309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N287:T287"/>
    <mergeCell ref="D308:E308"/>
    <mergeCell ref="N39:R39"/>
    <mergeCell ref="N166:R166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D8:L8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D366:E366"/>
    <mergeCell ref="N279:T279"/>
    <mergeCell ref="N124:T124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L469:L470"/>
    <mergeCell ref="A461:M466"/>
    <mergeCell ref="N423:T423"/>
    <mergeCell ref="N410:T410"/>
    <mergeCell ref="S468:T468"/>
    <mergeCell ref="A154:X154"/>
    <mergeCell ref="D406:E406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360:T360"/>
    <mergeCell ref="A285:X285"/>
    <mergeCell ref="A341:X341"/>
    <mergeCell ref="N45:T45"/>
    <mergeCell ref="N280:T280"/>
    <mergeCell ref="N218:T218"/>
    <mergeCell ref="N347:R347"/>
    <mergeCell ref="N345:T345"/>
    <mergeCell ref="N176:R176"/>
    <mergeCell ref="N64:R64"/>
    <mergeCell ref="N120:R120"/>
    <mergeCell ref="A321:M322"/>
    <mergeCell ref="D259:E259"/>
    <mergeCell ref="N349:R349"/>
    <mergeCell ref="D28:E28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424:T424"/>
    <mergeCell ref="N412:R412"/>
    <mergeCell ref="N128:R128"/>
    <mergeCell ref="N426:R426"/>
    <mergeCell ref="N364:R364"/>
    <mergeCell ref="N363:R363"/>
    <mergeCell ref="A344:M345"/>
    <mergeCell ref="N422:R422"/>
    <mergeCell ref="D403:E403"/>
    <mergeCell ref="A191:X191"/>
    <mergeCell ref="N253:T253"/>
    <mergeCell ref="N240:T240"/>
    <mergeCell ref="A315:X315"/>
    <mergeCell ref="N86:R86"/>
    <mergeCell ref="N384:R384"/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