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W445" i="1"/>
  <c r="X445" i="1" s="1"/>
  <c r="W444" i="1"/>
  <c r="V442" i="1"/>
  <c r="V441" i="1"/>
  <c r="X440" i="1"/>
  <c r="W440" i="1"/>
  <c r="W439" i="1"/>
  <c r="W437" i="1"/>
  <c r="V437" i="1"/>
  <c r="V436" i="1"/>
  <c r="W435" i="1"/>
  <c r="X435" i="1" s="1"/>
  <c r="X434" i="1"/>
  <c r="W434" i="1"/>
  <c r="V430" i="1"/>
  <c r="V429" i="1"/>
  <c r="W428" i="1"/>
  <c r="X428" i="1" s="1"/>
  <c r="N428" i="1"/>
  <c r="W427" i="1"/>
  <c r="N427" i="1"/>
  <c r="V425" i="1"/>
  <c r="V424" i="1"/>
  <c r="W423" i="1"/>
  <c r="X423" i="1" s="1"/>
  <c r="X422" i="1"/>
  <c r="W422" i="1"/>
  <c r="W421" i="1"/>
  <c r="X421" i="1" s="1"/>
  <c r="W420" i="1"/>
  <c r="W425" i="1" s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4" i="1"/>
  <c r="W411" i="1" s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W393" i="1"/>
  <c r="V393" i="1"/>
  <c r="V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N348" i="1"/>
  <c r="V346" i="1"/>
  <c r="V345" i="1"/>
  <c r="W344" i="1"/>
  <c r="X344" i="1" s="1"/>
  <c r="N344" i="1"/>
  <c r="W343" i="1"/>
  <c r="N343" i="1"/>
  <c r="V339" i="1"/>
  <c r="V338" i="1"/>
  <c r="W337" i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N293" i="1"/>
  <c r="V289" i="1"/>
  <c r="V288" i="1"/>
  <c r="W287" i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W273" i="1"/>
  <c r="N273" i="1"/>
  <c r="V270" i="1"/>
  <c r="V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4" i="1" s="1"/>
  <c r="X243" i="1"/>
  <c r="X247" i="1" s="1"/>
  <c r="W243" i="1"/>
  <c r="V241" i="1"/>
  <c r="V240" i="1"/>
  <c r="W239" i="1"/>
  <c r="X239" i="1" s="1"/>
  <c r="N239" i="1"/>
  <c r="W238" i="1"/>
  <c r="X238" i="1" s="1"/>
  <c r="N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X228" i="1"/>
  <c r="W228" i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X220" i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W198" i="1"/>
  <c r="W214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W173" i="1"/>
  <c r="W189" i="1" s="1"/>
  <c r="W172" i="1"/>
  <c r="X172" i="1" s="1"/>
  <c r="N172" i="1"/>
  <c r="V170" i="1"/>
  <c r="W169" i="1"/>
  <c r="V169" i="1"/>
  <c r="W168" i="1"/>
  <c r="X168" i="1" s="1"/>
  <c r="N168" i="1"/>
  <c r="X167" i="1"/>
  <c r="W167" i="1"/>
  <c r="N167" i="1"/>
  <c r="W166" i="1"/>
  <c r="X166" i="1" s="1"/>
  <c r="N166" i="1"/>
  <c r="W165" i="1"/>
  <c r="X165" i="1" s="1"/>
  <c r="N165" i="1"/>
  <c r="V163" i="1"/>
  <c r="V162" i="1"/>
  <c r="W161" i="1"/>
  <c r="N161" i="1"/>
  <c r="W160" i="1"/>
  <c r="W158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W114" i="1"/>
  <c r="X114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X106" i="1" s="1"/>
  <c r="X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V91" i="1"/>
  <c r="W90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W91" i="1" s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W81" i="1" s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X50" i="1"/>
  <c r="W50" i="1"/>
  <c r="N50" i="1"/>
  <c r="X49" i="1"/>
  <c r="X51" i="1" s="1"/>
  <c r="W49" i="1"/>
  <c r="N49" i="1"/>
  <c r="V45" i="1"/>
  <c r="X44" i="1"/>
  <c r="V44" i="1"/>
  <c r="X43" i="1"/>
  <c r="W43" i="1"/>
  <c r="N43" i="1"/>
  <c r="V41" i="1"/>
  <c r="V40" i="1"/>
  <c r="X39" i="1"/>
  <c r="X40" i="1" s="1"/>
  <c r="W39" i="1"/>
  <c r="N39" i="1"/>
  <c r="V37" i="1"/>
  <c r="X36" i="1"/>
  <c r="V36" i="1"/>
  <c r="X35" i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N26" i="1"/>
  <c r="V24" i="1"/>
  <c r="W23" i="1"/>
  <c r="V23" i="1"/>
  <c r="W22" i="1"/>
  <c r="N22" i="1"/>
  <c r="H10" i="1"/>
  <c r="A9" i="1"/>
  <c r="A10" i="1" s="1"/>
  <c r="D7" i="1"/>
  <c r="O6" i="1"/>
  <c r="N2" i="1"/>
  <c r="W234" i="1" l="1"/>
  <c r="X227" i="1"/>
  <c r="X234" i="1" s="1"/>
  <c r="J9" i="1"/>
  <c r="B468" i="1"/>
  <c r="W459" i="1"/>
  <c r="W460" i="1"/>
  <c r="W24" i="1"/>
  <c r="X22" i="1"/>
  <c r="X23" i="1" s="1"/>
  <c r="V458" i="1"/>
  <c r="W36" i="1"/>
  <c r="W37" i="1"/>
  <c r="W44" i="1"/>
  <c r="W45" i="1"/>
  <c r="W59" i="1"/>
  <c r="G468" i="1"/>
  <c r="W139" i="1"/>
  <c r="X136" i="1"/>
  <c r="X139" i="1" s="1"/>
  <c r="W140" i="1"/>
  <c r="W235" i="1"/>
  <c r="F468" i="1"/>
  <c r="W132" i="1"/>
  <c r="X128" i="1"/>
  <c r="X131" i="1" s="1"/>
  <c r="X59" i="1"/>
  <c r="X103" i="1"/>
  <c r="W117" i="1"/>
  <c r="W131" i="1"/>
  <c r="X224" i="1"/>
  <c r="X368" i="1"/>
  <c r="H9" i="1"/>
  <c r="F10" i="1"/>
  <c r="F9" i="1"/>
  <c r="W32" i="1"/>
  <c r="W462" i="1" s="1"/>
  <c r="W33" i="1"/>
  <c r="X26" i="1"/>
  <c r="X32" i="1" s="1"/>
  <c r="W40" i="1"/>
  <c r="W41" i="1"/>
  <c r="C468" i="1"/>
  <c r="W51" i="1"/>
  <c r="W52" i="1"/>
  <c r="W60" i="1"/>
  <c r="W104" i="1"/>
  <c r="X145" i="1"/>
  <c r="X151" i="1" s="1"/>
  <c r="H468" i="1"/>
  <c r="X161" i="1"/>
  <c r="W162" i="1"/>
  <c r="W116" i="1"/>
  <c r="W248" i="1"/>
  <c r="L468" i="1"/>
  <c r="W265" i="1"/>
  <c r="W289" i="1"/>
  <c r="X287" i="1"/>
  <c r="X288" i="1" s="1"/>
  <c r="W301" i="1"/>
  <c r="W306" i="1"/>
  <c r="W307" i="1"/>
  <c r="X304" i="1"/>
  <c r="X306" i="1" s="1"/>
  <c r="W310" i="1"/>
  <c r="W311" i="1"/>
  <c r="O468" i="1"/>
  <c r="W323" i="1"/>
  <c r="W339" i="1"/>
  <c r="X337" i="1"/>
  <c r="X338" i="1" s="1"/>
  <c r="D468" i="1"/>
  <c r="E468" i="1"/>
  <c r="W103" i="1"/>
  <c r="W190" i="1"/>
  <c r="X63" i="1"/>
  <c r="X80" i="1" s="1"/>
  <c r="W80" i="1"/>
  <c r="W125" i="1"/>
  <c r="I468" i="1"/>
  <c r="W157" i="1"/>
  <c r="W163" i="1"/>
  <c r="X169" i="1"/>
  <c r="W170" i="1"/>
  <c r="X173" i="1"/>
  <c r="X189" i="1" s="1"/>
  <c r="W240" i="1"/>
  <c r="X257" i="1"/>
  <c r="X264" i="1" s="1"/>
  <c r="W264" i="1"/>
  <c r="W269" i="1"/>
  <c r="W270" i="1"/>
  <c r="X267" i="1"/>
  <c r="X269" i="1" s="1"/>
  <c r="W274" i="1"/>
  <c r="W275" i="1"/>
  <c r="X309" i="1"/>
  <c r="X310" i="1" s="1"/>
  <c r="X318" i="1"/>
  <c r="X322" i="1" s="1"/>
  <c r="W368" i="1"/>
  <c r="R468" i="1"/>
  <c r="X404" i="1"/>
  <c r="X420" i="1"/>
  <c r="X424" i="1" s="1"/>
  <c r="W441" i="1"/>
  <c r="X439" i="1"/>
  <c r="X441" i="1" s="1"/>
  <c r="T468" i="1"/>
  <c r="W457" i="1"/>
  <c r="X455" i="1"/>
  <c r="X456" i="1" s="1"/>
  <c r="V462" i="1"/>
  <c r="X83" i="1"/>
  <c r="X90" i="1" s="1"/>
  <c r="X119" i="1"/>
  <c r="X124" i="1" s="1"/>
  <c r="W151" i="1"/>
  <c r="X155" i="1"/>
  <c r="X157" i="1" s="1"/>
  <c r="W195" i="1"/>
  <c r="W194" i="1"/>
  <c r="J468" i="1"/>
  <c r="W213" i="1"/>
  <c r="X198" i="1"/>
  <c r="X213" i="1" s="1"/>
  <c r="W224" i="1"/>
  <c r="W247" i="1"/>
  <c r="W253" i="1"/>
  <c r="X273" i="1"/>
  <c r="X274" i="1" s="1"/>
  <c r="W280" i="1"/>
  <c r="W285" i="1"/>
  <c r="X283" i="1"/>
  <c r="X284" i="1" s="1"/>
  <c r="W288" i="1"/>
  <c r="W302" i="1"/>
  <c r="N468" i="1"/>
  <c r="X293" i="1"/>
  <c r="X301" i="1" s="1"/>
  <c r="W314" i="1"/>
  <c r="W315" i="1"/>
  <c r="W322" i="1"/>
  <c r="W327" i="1"/>
  <c r="W328" i="1"/>
  <c r="X325" i="1"/>
  <c r="X327" i="1" s="1"/>
  <c r="W338" i="1"/>
  <c r="P468" i="1"/>
  <c r="W345" i="1"/>
  <c r="W346" i="1"/>
  <c r="X343" i="1"/>
  <c r="X345" i="1" s="1"/>
  <c r="W361" i="1"/>
  <c r="W372" i="1"/>
  <c r="W373" i="1"/>
  <c r="X410" i="1"/>
  <c r="S468" i="1"/>
  <c r="W436" i="1"/>
  <c r="W442" i="1"/>
  <c r="M468" i="1"/>
  <c r="W281" i="1"/>
  <c r="X313" i="1"/>
  <c r="X314" i="1" s="1"/>
  <c r="X330" i="1"/>
  <c r="X334" i="1" s="1"/>
  <c r="X348" i="1"/>
  <c r="X361" i="1" s="1"/>
  <c r="W362" i="1"/>
  <c r="X371" i="1"/>
  <c r="X372" i="1" s="1"/>
  <c r="X382" i="1"/>
  <c r="X392" i="1"/>
  <c r="W424" i="1"/>
  <c r="W430" i="1"/>
  <c r="W429" i="1"/>
  <c r="X436" i="1"/>
  <c r="W446" i="1"/>
  <c r="W456" i="1"/>
  <c r="Q468" i="1"/>
  <c r="W152" i="1"/>
  <c r="W225" i="1"/>
  <c r="W241" i="1"/>
  <c r="W254" i="1"/>
  <c r="W369" i="1"/>
  <c r="W392" i="1"/>
  <c r="W410" i="1"/>
  <c r="W447" i="1"/>
  <c r="X160" i="1"/>
  <c r="X192" i="1"/>
  <c r="X194" i="1" s="1"/>
  <c r="X237" i="1"/>
  <c r="X240" i="1" s="1"/>
  <c r="X250" i="1"/>
  <c r="X253" i="1" s="1"/>
  <c r="X427" i="1"/>
  <c r="X429" i="1" s="1"/>
  <c r="X444" i="1"/>
  <c r="X446" i="1" s="1"/>
  <c r="X162" i="1" l="1"/>
  <c r="X463" i="1" s="1"/>
  <c r="W458" i="1"/>
  <c r="W461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<sst xmlns="http://schemas.openxmlformats.org/spreadsheetml/2006/main" count="1936" uniqueCount="663">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</sst>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7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1" t="s">
        <v>8</v>
      </c>
      <c r="B5" s="363"/>
      <c r="C5" s="364"/>
      <c r="D5" s="341"/>
      <c r="E5" s="343"/>
      <c r="F5" s="595" t="s">
        <v>9</v>
      </c>
      <c r="G5" s="364"/>
      <c r="H5" s="341"/>
      <c r="I5" s="342"/>
      <c r="J5" s="342"/>
      <c r="K5" s="342"/>
      <c r="L5" s="343"/>
      <c r="N5" s="24" t="s">
        <v>10</v>
      </c>
      <c r="O5" s="534">
        <v>45242</v>
      </c>
      <c r="P5" s="398"/>
      <c r="R5" s="622" t="s">
        <v>11</v>
      </c>
      <c r="S5" s="369"/>
      <c r="T5" s="476" t="s">
        <v>12</v>
      </c>
      <c r="U5" s="398"/>
      <c r="Z5" s="51"/>
      <c r="AA5" s="51"/>
      <c r="AB5" s="51"/>
    </row>
    <row r="6" spans="1:29" s="304" customFormat="1" ht="24" customHeight="1" x14ac:dyDescent="0.2">
      <c r="A6" s="441" t="s">
        <v>13</v>
      </c>
      <c r="B6" s="363"/>
      <c r="C6" s="364"/>
      <c r="D6" s="563" t="s">
        <v>14</v>
      </c>
      <c r="E6" s="564"/>
      <c r="F6" s="564"/>
      <c r="G6" s="564"/>
      <c r="H6" s="564"/>
      <c r="I6" s="564"/>
      <c r="J6" s="564"/>
      <c r="K6" s="564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Воскресенье</v>
      </c>
      <c r="P6" s="312"/>
      <c r="R6" s="368" t="s">
        <v>16</v>
      </c>
      <c r="S6" s="369"/>
      <c r="T6" s="480" t="s">
        <v>17</v>
      </c>
      <c r="U6" s="356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3" t="str">
        <f>IFERROR(VLOOKUP(DeliveryAddress,Table,3,0),1)</f>
        <v>2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9"/>
      <c r="T7" s="481"/>
      <c r="U7" s="482"/>
      <c r="Z7" s="51"/>
      <c r="AA7" s="51"/>
      <c r="AB7" s="51"/>
    </row>
    <row r="8" spans="1:29" s="304" customFormat="1" ht="25.5" customHeight="1" x14ac:dyDescent="0.2">
      <c r="A8" s="632" t="s">
        <v>18</v>
      </c>
      <c r="B8" s="318"/>
      <c r="C8" s="319"/>
      <c r="D8" s="404"/>
      <c r="E8" s="405"/>
      <c r="F8" s="405"/>
      <c r="G8" s="405"/>
      <c r="H8" s="405"/>
      <c r="I8" s="405"/>
      <c r="J8" s="405"/>
      <c r="K8" s="405"/>
      <c r="L8" s="406"/>
      <c r="N8" s="24" t="s">
        <v>19</v>
      </c>
      <c r="O8" s="397">
        <v>0.45833333333333331</v>
      </c>
      <c r="P8" s="398"/>
      <c r="R8" s="315"/>
      <c r="S8" s="369"/>
      <c r="T8" s="481"/>
      <c r="U8" s="482"/>
      <c r="Z8" s="51"/>
      <c r="AA8" s="51"/>
      <c r="AB8" s="51"/>
    </row>
    <row r="9" spans="1:29" s="304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8"/>
      <c r="E9" s="325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4"/>
      <c r="P9" s="398"/>
      <c r="R9" s="315"/>
      <c r="S9" s="369"/>
      <c r="T9" s="483"/>
      <c r="U9" s="484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8"/>
      <c r="E10" s="325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7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7"/>
      <c r="P10" s="398"/>
      <c r="S10" s="24" t="s">
        <v>22</v>
      </c>
      <c r="T10" s="355" t="s">
        <v>23</v>
      </c>
      <c r="U10" s="356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3" t="s">
        <v>28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29</v>
      </c>
      <c r="O12" s="559"/>
      <c r="P12" s="505"/>
      <c r="Q12" s="23"/>
      <c r="S12" s="24"/>
      <c r="T12" s="413"/>
      <c r="U12" s="315"/>
      <c r="Z12" s="51"/>
      <c r="AA12" s="51"/>
      <c r="AB12" s="51"/>
    </row>
    <row r="13" spans="1:29" s="304" customFormat="1" ht="23.25" customHeight="1" x14ac:dyDescent="0.2">
      <c r="A13" s="593" t="s">
        <v>30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3" t="s">
        <v>32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9" t="s">
        <v>33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466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7"/>
      <c r="O16" s="467"/>
      <c r="P16" s="467"/>
      <c r="Q16" s="467"/>
      <c r="R16" s="4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453" t="s">
        <v>37</v>
      </c>
      <c r="D17" s="347" t="s">
        <v>38</v>
      </c>
      <c r="E17" s="421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420"/>
      <c r="P17" s="420"/>
      <c r="Q17" s="420"/>
      <c r="R17" s="421"/>
      <c r="S17" s="630" t="s">
        <v>48</v>
      </c>
      <c r="T17" s="364"/>
      <c r="U17" s="347" t="s">
        <v>49</v>
      </c>
      <c r="V17" s="347" t="s">
        <v>50</v>
      </c>
      <c r="W17" s="360" t="s">
        <v>51</v>
      </c>
      <c r="X17" s="347" t="s">
        <v>52</v>
      </c>
      <c r="Y17" s="377" t="s">
        <v>53</v>
      </c>
      <c r="Z17" s="377" t="s">
        <v>54</v>
      </c>
      <c r="AA17" s="377" t="s">
        <v>55</v>
      </c>
      <c r="AB17" s="378"/>
      <c r="AC17" s="379"/>
      <c r="AD17" s="444"/>
      <c r="BA17" s="372" t="s">
        <v>56</v>
      </c>
    </row>
    <row r="18" spans="1:53" ht="14.25" customHeight="1" x14ac:dyDescent="0.2">
      <c r="A18" s="348"/>
      <c r="B18" s="348"/>
      <c r="C18" s="348"/>
      <c r="D18" s="422"/>
      <c r="E18" s="424"/>
      <c r="F18" s="348"/>
      <c r="G18" s="348"/>
      <c r="H18" s="348"/>
      <c r="I18" s="348"/>
      <c r="J18" s="348"/>
      <c r="K18" s="348"/>
      <c r="L18" s="348"/>
      <c r="M18" s="348"/>
      <c r="N18" s="422"/>
      <c r="O18" s="423"/>
      <c r="P18" s="423"/>
      <c r="Q18" s="423"/>
      <c r="R18" s="424"/>
      <c r="S18" s="303" t="s">
        <v>57</v>
      </c>
      <c r="T18" s="303" t="s">
        <v>58</v>
      </c>
      <c r="U18" s="348"/>
      <c r="V18" s="348"/>
      <c r="W18" s="361"/>
      <c r="X18" s="348"/>
      <c r="Y18" s="538"/>
      <c r="Z18" s="538"/>
      <c r="AA18" s="380"/>
      <c r="AB18" s="381"/>
      <c r="AC18" s="382"/>
      <c r="AD18" s="445"/>
      <c r="BA18" s="315"/>
    </row>
    <row r="19" spans="1:53" ht="27.75" customHeight="1" x14ac:dyDescent="0.2">
      <c r="A19" s="322" t="s">
        <v>59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16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1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1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16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1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1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16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0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1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1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16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0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1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1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16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0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1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1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2" t="s">
        <v>93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16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0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1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1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16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7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1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1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16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8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1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1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1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16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7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0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2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0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1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1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16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3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1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0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1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1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16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1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9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0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0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3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0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1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1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16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5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0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1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1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16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0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1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1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2" t="s">
        <v>238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16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0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1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1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16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0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1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1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16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0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1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1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16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6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0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1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1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16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0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1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1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16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4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6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5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0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1"/>
      <c r="N189" s="317" t="s">
        <v>66</v>
      </c>
      <c r="O189" s="318"/>
      <c r="P189" s="318"/>
      <c r="Q189" s="318"/>
      <c r="R189" s="318"/>
      <c r="S189" s="318"/>
      <c r="T189" s="319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1"/>
      <c r="N190" s="317" t="s">
        <v>66</v>
      </c>
      <c r="O190" s="318"/>
      <c r="P190" s="318"/>
      <c r="Q190" s="318"/>
      <c r="R190" s="318"/>
      <c r="S190" s="318"/>
      <c r="T190" s="319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16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0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1"/>
      <c r="N194" s="317" t="s">
        <v>66</v>
      </c>
      <c r="O194" s="318"/>
      <c r="P194" s="318"/>
      <c r="Q194" s="318"/>
      <c r="R194" s="318"/>
      <c r="S194" s="318"/>
      <c r="T194" s="319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1"/>
      <c r="N195" s="317" t="s">
        <v>66</v>
      </c>
      <c r="O195" s="318"/>
      <c r="P195" s="318"/>
      <c r="Q195" s="318"/>
      <c r="R195" s="318"/>
      <c r="S195" s="318"/>
      <c r="T195" s="319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16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0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1"/>
      <c r="N213" s="317" t="s">
        <v>66</v>
      </c>
      <c r="O213" s="318"/>
      <c r="P213" s="318"/>
      <c r="Q213" s="318"/>
      <c r="R213" s="318"/>
      <c r="S213" s="318"/>
      <c r="T213" s="319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1"/>
      <c r="N214" s="317" t="s">
        <v>66</v>
      </c>
      <c r="O214" s="318"/>
      <c r="P214" s="318"/>
      <c r="Q214" s="318"/>
      <c r="R214" s="318"/>
      <c r="S214" s="318"/>
      <c r="T214" s="319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16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0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1"/>
      <c r="N217" s="317" t="s">
        <v>66</v>
      </c>
      <c r="O217" s="318"/>
      <c r="P217" s="318"/>
      <c r="Q217" s="318"/>
      <c r="R217" s="318"/>
      <c r="S217" s="318"/>
      <c r="T217" s="319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1"/>
      <c r="N218" s="317" t="s">
        <v>66</v>
      </c>
      <c r="O218" s="318"/>
      <c r="P218" s="318"/>
      <c r="Q218" s="318"/>
      <c r="R218" s="318"/>
      <c r="S218" s="318"/>
      <c r="T218" s="319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16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0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1"/>
      <c r="N224" s="317" t="s">
        <v>66</v>
      </c>
      <c r="O224" s="318"/>
      <c r="P224" s="318"/>
      <c r="Q224" s="318"/>
      <c r="R224" s="318"/>
      <c r="S224" s="318"/>
      <c r="T224" s="319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1"/>
      <c r="N225" s="317" t="s">
        <v>66</v>
      </c>
      <c r="O225" s="318"/>
      <c r="P225" s="318"/>
      <c r="Q225" s="318"/>
      <c r="R225" s="318"/>
      <c r="S225" s="318"/>
      <c r="T225" s="319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16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0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1"/>
      <c r="N234" s="317" t="s">
        <v>66</v>
      </c>
      <c r="O234" s="318"/>
      <c r="P234" s="318"/>
      <c r="Q234" s="318"/>
      <c r="R234" s="318"/>
      <c r="S234" s="318"/>
      <c r="T234" s="319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1"/>
      <c r="N235" s="317" t="s">
        <v>66</v>
      </c>
      <c r="O235" s="318"/>
      <c r="P235" s="318"/>
      <c r="Q235" s="318"/>
      <c r="R235" s="318"/>
      <c r="S235" s="318"/>
      <c r="T235" s="319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16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0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1"/>
      <c r="N240" s="317" t="s">
        <v>66</v>
      </c>
      <c r="O240" s="318"/>
      <c r="P240" s="318"/>
      <c r="Q240" s="318"/>
      <c r="R240" s="318"/>
      <c r="S240" s="318"/>
      <c r="T240" s="319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1"/>
      <c r="N241" s="317" t="s">
        <v>66</v>
      </c>
      <c r="O241" s="318"/>
      <c r="P241" s="318"/>
      <c r="Q241" s="318"/>
      <c r="R241" s="318"/>
      <c r="S241" s="318"/>
      <c r="T241" s="319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16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30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2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3">
        <v>4680115881860</v>
      </c>
      <c r="E245" s="312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4" t="s">
        <v>391</v>
      </c>
      <c r="O245" s="311"/>
      <c r="P245" s="311"/>
      <c r="Q245" s="311"/>
      <c r="R245" s="312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3">
        <v>4607091388404</v>
      </c>
      <c r="E246" s="312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1"/>
      <c r="P246" s="311"/>
      <c r="Q246" s="311"/>
      <c r="R246" s="312"/>
      <c r="S246" s="34"/>
      <c r="T246" s="34" t="s">
        <v>394</v>
      </c>
      <c r="U246" s="35" t="s">
        <v>65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0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1"/>
      <c r="N247" s="317" t="s">
        <v>66</v>
      </c>
      <c r="O247" s="318"/>
      <c r="P247" s="318"/>
      <c r="Q247" s="318"/>
      <c r="R247" s="318"/>
      <c r="S247" s="318"/>
      <c r="T247" s="319"/>
      <c r="U247" s="37" t="s">
        <v>67</v>
      </c>
      <c r="V247" s="308">
        <f>IFERROR(V243/H243,"0")+IFERROR(V244/H244,"0")+IFERROR(V245/H245,"0")+IFERROR(V246/H246,"0")</f>
        <v>0</v>
      </c>
      <c r="W247" s="308">
        <f>IFERROR(W243/H243,"0")+IFERROR(W244/H244,"0")+IFERROR(W245/H245,"0")+IFERROR(W246/H246,"0")</f>
        <v>0</v>
      </c>
      <c r="X247" s="308">
        <f>IFERROR(IF(X243="",0,X243),"0")+IFERROR(IF(X244="",0,X244),"0")+IFERROR(IF(X245="",0,X245),"0")+IFERROR(IF(X246="",0,X246),"0")</f>
        <v>0</v>
      </c>
      <c r="Y247" s="309"/>
      <c r="Z247" s="309"/>
    </row>
    <row r="248" spans="1:53" x14ac:dyDescent="0.2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21"/>
      <c r="N248" s="317" t="s">
        <v>66</v>
      </c>
      <c r="O248" s="318"/>
      <c r="P248" s="318"/>
      <c r="Q248" s="318"/>
      <c r="R248" s="318"/>
      <c r="S248" s="318"/>
      <c r="T248" s="319"/>
      <c r="U248" s="37" t="s">
        <v>65</v>
      </c>
      <c r="V248" s="308">
        <f>IFERROR(SUM(V243:V246),"0")</f>
        <v>0</v>
      </c>
      <c r="W248" s="308">
        <f>IFERROR(SUM(W243:W246),"0")</f>
        <v>0</v>
      </c>
      <c r="X248" s="37"/>
      <c r="Y248" s="309"/>
      <c r="Z248" s="309"/>
    </row>
    <row r="249" spans="1:53" ht="14.25" customHeight="1" x14ac:dyDescent="0.25">
      <c r="A249" s="316" t="s">
        <v>395</v>
      </c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3">
        <v>4680115881808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3">
        <v>4680115881822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3">
        <v>4680115880016</v>
      </c>
      <c r="E252" s="312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1"/>
      <c r="P252" s="311"/>
      <c r="Q252" s="311"/>
      <c r="R252" s="312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0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1"/>
      <c r="N253" s="317" t="s">
        <v>66</v>
      </c>
      <c r="O253" s="318"/>
      <c r="P253" s="318"/>
      <c r="Q253" s="318"/>
      <c r="R253" s="318"/>
      <c r="S253" s="318"/>
      <c r="T253" s="319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21"/>
      <c r="N254" s="317" t="s">
        <v>66</v>
      </c>
      <c r="O254" s="318"/>
      <c r="P254" s="318"/>
      <c r="Q254" s="318"/>
      <c r="R254" s="318"/>
      <c r="S254" s="318"/>
      <c r="T254" s="319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14" t="s">
        <v>404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14.25" customHeight="1" x14ac:dyDescent="0.25">
      <c r="A256" s="316" t="s">
        <v>103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3">
        <v>4607091387421</v>
      </c>
      <c r="E258" s="312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3">
        <v>4607091387452</v>
      </c>
      <c r="E259" s="312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8" t="s">
        <v>410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3">
        <v>4607091387452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3">
        <v>4607091385984</v>
      </c>
      <c r="E261" s="312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3">
        <v>4607091387438</v>
      </c>
      <c r="E262" s="312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3">
        <v>4607091387469</v>
      </c>
      <c r="E263" s="312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1"/>
      <c r="P263" s="311"/>
      <c r="Q263" s="311"/>
      <c r="R263" s="312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0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1"/>
      <c r="N264" s="317" t="s">
        <v>66</v>
      </c>
      <c r="O264" s="318"/>
      <c r="P264" s="318"/>
      <c r="Q264" s="318"/>
      <c r="R264" s="318"/>
      <c r="S264" s="318"/>
      <c r="T264" s="319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21"/>
      <c r="N265" s="317" t="s">
        <v>66</v>
      </c>
      <c r="O265" s="318"/>
      <c r="P265" s="318"/>
      <c r="Q265" s="318"/>
      <c r="R265" s="318"/>
      <c r="S265" s="318"/>
      <c r="T265" s="319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16" t="s">
        <v>60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3">
        <v>4607091387292</v>
      </c>
      <c r="E267" s="312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3">
        <v>4607091387315</v>
      </c>
      <c r="E268" s="312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1"/>
      <c r="P268" s="311"/>
      <c r="Q268" s="311"/>
      <c r="R268" s="312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0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1"/>
      <c r="N269" s="317" t="s">
        <v>66</v>
      </c>
      <c r="O269" s="318"/>
      <c r="P269" s="318"/>
      <c r="Q269" s="318"/>
      <c r="R269" s="318"/>
      <c r="S269" s="318"/>
      <c r="T269" s="319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21"/>
      <c r="N270" s="317" t="s">
        <v>66</v>
      </c>
      <c r="O270" s="318"/>
      <c r="P270" s="318"/>
      <c r="Q270" s="318"/>
      <c r="R270" s="318"/>
      <c r="S270" s="318"/>
      <c r="T270" s="319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14" t="s">
        <v>422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14.25" customHeight="1" x14ac:dyDescent="0.25">
      <c r="A272" s="316" t="s">
        <v>60</v>
      </c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3">
        <v>4607091383836</v>
      </c>
      <c r="E273" s="312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1"/>
      <c r="P273" s="311"/>
      <c r="Q273" s="311"/>
      <c r="R273" s="312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0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1"/>
      <c r="N274" s="317" t="s">
        <v>66</v>
      </c>
      <c r="O274" s="318"/>
      <c r="P274" s="318"/>
      <c r="Q274" s="318"/>
      <c r="R274" s="318"/>
      <c r="S274" s="318"/>
      <c r="T274" s="319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21"/>
      <c r="N275" s="317" t="s">
        <v>66</v>
      </c>
      <c r="O275" s="318"/>
      <c r="P275" s="318"/>
      <c r="Q275" s="318"/>
      <c r="R275" s="318"/>
      <c r="S275" s="318"/>
      <c r="T275" s="319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16" t="s">
        <v>68</v>
      </c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3">
        <v>4607091387919</v>
      </c>
      <c r="E277" s="312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3">
        <v>4607091383942</v>
      </c>
      <c r="E278" s="312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3">
        <v>4607091383959</v>
      </c>
      <c r="E279" s="312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0" t="s">
        <v>431</v>
      </c>
      <c r="O279" s="311"/>
      <c r="P279" s="311"/>
      <c r="Q279" s="311"/>
      <c r="R279" s="312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0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1"/>
      <c r="N280" s="317" t="s">
        <v>66</v>
      </c>
      <c r="O280" s="318"/>
      <c r="P280" s="318"/>
      <c r="Q280" s="318"/>
      <c r="R280" s="318"/>
      <c r="S280" s="318"/>
      <c r="T280" s="319"/>
      <c r="U280" s="37" t="s">
        <v>67</v>
      </c>
      <c r="V280" s="308">
        <f>IFERROR(V277/H277,"0")+IFERROR(V278/H278,"0")+IFERROR(V279/H279,"0")</f>
        <v>0</v>
      </c>
      <c r="W280" s="308">
        <f>IFERROR(W277/H277,"0")+IFERROR(W278/H278,"0")+IFERROR(W279/H279,"0")</f>
        <v>0</v>
      </c>
      <c r="X280" s="308">
        <f>IFERROR(IF(X277="",0,X277),"0")+IFERROR(IF(X278="",0,X278),"0")+IFERROR(IF(X279="",0,X279),"0")</f>
        <v>0</v>
      </c>
      <c r="Y280" s="309"/>
      <c r="Z280" s="309"/>
    </row>
    <row r="281" spans="1:53" x14ac:dyDescent="0.2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21"/>
      <c r="N281" s="317" t="s">
        <v>66</v>
      </c>
      <c r="O281" s="318"/>
      <c r="P281" s="318"/>
      <c r="Q281" s="318"/>
      <c r="R281" s="318"/>
      <c r="S281" s="318"/>
      <c r="T281" s="319"/>
      <c r="U281" s="37" t="s">
        <v>65</v>
      </c>
      <c r="V281" s="308">
        <f>IFERROR(SUM(V277:V279),"0")</f>
        <v>0</v>
      </c>
      <c r="W281" s="308">
        <f>IFERROR(SUM(W277:W279),"0")</f>
        <v>0</v>
      </c>
      <c r="X281" s="37"/>
      <c r="Y281" s="309"/>
      <c r="Z281" s="309"/>
    </row>
    <row r="282" spans="1:53" ht="14.25" customHeight="1" x14ac:dyDescent="0.25">
      <c r="A282" s="316" t="s">
        <v>218</v>
      </c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3">
        <v>4607091388831</v>
      </c>
      <c r="E283" s="312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1"/>
      <c r="P283" s="311"/>
      <c r="Q283" s="311"/>
      <c r="R283" s="312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0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1"/>
      <c r="N284" s="317" t="s">
        <v>66</v>
      </c>
      <c r="O284" s="318"/>
      <c r="P284" s="318"/>
      <c r="Q284" s="318"/>
      <c r="R284" s="318"/>
      <c r="S284" s="318"/>
      <c r="T284" s="319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21"/>
      <c r="N285" s="317" t="s">
        <v>66</v>
      </c>
      <c r="O285" s="318"/>
      <c r="P285" s="318"/>
      <c r="Q285" s="318"/>
      <c r="R285" s="318"/>
      <c r="S285" s="318"/>
      <c r="T285" s="319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16" t="s">
        <v>81</v>
      </c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3">
        <v>4607091383102</v>
      </c>
      <c r="E287" s="312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1"/>
      <c r="P287" s="311"/>
      <c r="Q287" s="311"/>
      <c r="R287" s="312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0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1"/>
      <c r="N288" s="317" t="s">
        <v>66</v>
      </c>
      <c r="O288" s="318"/>
      <c r="P288" s="318"/>
      <c r="Q288" s="318"/>
      <c r="R288" s="318"/>
      <c r="S288" s="318"/>
      <c r="T288" s="319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21"/>
      <c r="N289" s="317" t="s">
        <v>66</v>
      </c>
      <c r="O289" s="318"/>
      <c r="P289" s="318"/>
      <c r="Q289" s="318"/>
      <c r="R289" s="318"/>
      <c r="S289" s="318"/>
      <c r="T289" s="319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22" t="s">
        <v>436</v>
      </c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23"/>
      <c r="P290" s="323"/>
      <c r="Q290" s="323"/>
      <c r="R290" s="323"/>
      <c r="S290" s="323"/>
      <c r="T290" s="323"/>
      <c r="U290" s="323"/>
      <c r="V290" s="323"/>
      <c r="W290" s="323"/>
      <c r="X290" s="323"/>
      <c r="Y290" s="48"/>
      <c r="Z290" s="48"/>
    </row>
    <row r="291" spans="1:53" ht="16.5" customHeight="1" x14ac:dyDescent="0.25">
      <c r="A291" s="314" t="s">
        <v>437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14.25" customHeight="1" x14ac:dyDescent="0.25">
      <c r="A292" s="316" t="s">
        <v>103</v>
      </c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3">
        <v>4607091383997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3">
        <v>4607091384130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0</v>
      </c>
      <c r="W297" s="307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3">
        <v>4607091384147</v>
      </c>
      <c r="E298" s="312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400" t="s">
        <v>447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3">
        <v>4607091384154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3">
        <v>4607091384161</v>
      </c>
      <c r="E300" s="312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1"/>
      <c r="P300" s="311"/>
      <c r="Q300" s="311"/>
      <c r="R300" s="312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1"/>
      <c r="N301" s="317" t="s">
        <v>66</v>
      </c>
      <c r="O301" s="318"/>
      <c r="P301" s="318"/>
      <c r="Q301" s="318"/>
      <c r="R301" s="318"/>
      <c r="S301" s="318"/>
      <c r="T301" s="319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0</v>
      </c>
      <c r="W301" s="308">
        <f>IFERROR(W293/H293,"0")+IFERROR(W294/H294,"0")+IFERROR(W295/H295,"0")+IFERROR(W296/H296,"0")+IFERROR(W297/H297,"0")+IFERROR(W298/H298,"0")+IFERROR(W299/H299,"0")+IFERROR(W300/H300,"0")</f>
        <v>0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309"/>
      <c r="Z301" s="309"/>
    </row>
    <row r="302" spans="1:53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21"/>
      <c r="N302" s="317" t="s">
        <v>66</v>
      </c>
      <c r="O302" s="318"/>
      <c r="P302" s="318"/>
      <c r="Q302" s="318"/>
      <c r="R302" s="318"/>
      <c r="S302" s="318"/>
      <c r="T302" s="319"/>
      <c r="U302" s="37" t="s">
        <v>65</v>
      </c>
      <c r="V302" s="308">
        <f>IFERROR(SUM(V293:V300),"0")</f>
        <v>0</v>
      </c>
      <c r="W302" s="308">
        <f>IFERROR(SUM(W293:W300),"0")</f>
        <v>0</v>
      </c>
      <c r="X302" s="37"/>
      <c r="Y302" s="309"/>
      <c r="Z302" s="309"/>
    </row>
    <row r="303" spans="1:53" ht="14.25" customHeight="1" x14ac:dyDescent="0.25">
      <c r="A303" s="316" t="s">
        <v>95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3">
        <v>4607091383980</v>
      </c>
      <c r="E304" s="312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3">
        <v>4607091384178</v>
      </c>
      <c r="E305" s="312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1"/>
      <c r="P305" s="311"/>
      <c r="Q305" s="311"/>
      <c r="R305" s="312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1"/>
      <c r="N306" s="317" t="s">
        <v>66</v>
      </c>
      <c r="O306" s="318"/>
      <c r="P306" s="318"/>
      <c r="Q306" s="318"/>
      <c r="R306" s="318"/>
      <c r="S306" s="318"/>
      <c r="T306" s="319"/>
      <c r="U306" s="37" t="s">
        <v>67</v>
      </c>
      <c r="V306" s="308">
        <f>IFERROR(V304/H304,"0")+IFERROR(V305/H305,"0")</f>
        <v>0</v>
      </c>
      <c r="W306" s="308">
        <f>IFERROR(W304/H304,"0")+IFERROR(W305/H305,"0")</f>
        <v>0</v>
      </c>
      <c r="X306" s="308">
        <f>IFERROR(IF(X304="",0,X304),"0")+IFERROR(IF(X305="",0,X305),"0")</f>
        <v>0</v>
      </c>
      <c r="Y306" s="309"/>
      <c r="Z306" s="309"/>
    </row>
    <row r="307" spans="1:53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21"/>
      <c r="N307" s="317" t="s">
        <v>66</v>
      </c>
      <c r="O307" s="318"/>
      <c r="P307" s="318"/>
      <c r="Q307" s="318"/>
      <c r="R307" s="318"/>
      <c r="S307" s="318"/>
      <c r="T307" s="319"/>
      <c r="U307" s="37" t="s">
        <v>65</v>
      </c>
      <c r="V307" s="308">
        <f>IFERROR(SUM(V304:V305),"0")</f>
        <v>0</v>
      </c>
      <c r="W307" s="308">
        <f>IFERROR(SUM(W304:W305),"0")</f>
        <v>0</v>
      </c>
      <c r="X307" s="37"/>
      <c r="Y307" s="309"/>
      <c r="Z307" s="309"/>
    </row>
    <row r="308" spans="1:53" ht="14.25" customHeight="1" x14ac:dyDescent="0.25">
      <c r="A308" s="316" t="s">
        <v>68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3">
        <v>4607091384260</v>
      </c>
      <c r="E309" s="312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1"/>
      <c r="P309" s="311"/>
      <c r="Q309" s="311"/>
      <c r="R309" s="312"/>
      <c r="S309" s="34"/>
      <c r="T309" s="34"/>
      <c r="U309" s="35" t="s">
        <v>65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0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1"/>
      <c r="N310" s="317" t="s">
        <v>66</v>
      </c>
      <c r="O310" s="318"/>
      <c r="P310" s="318"/>
      <c r="Q310" s="318"/>
      <c r="R310" s="318"/>
      <c r="S310" s="318"/>
      <c r="T310" s="319"/>
      <c r="U310" s="37" t="s">
        <v>67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x14ac:dyDescent="0.2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21"/>
      <c r="N311" s="317" t="s">
        <v>66</v>
      </c>
      <c r="O311" s="318"/>
      <c r="P311" s="318"/>
      <c r="Q311" s="318"/>
      <c r="R311" s="318"/>
      <c r="S311" s="318"/>
      <c r="T311" s="319"/>
      <c r="U311" s="37" t="s">
        <v>65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customHeight="1" x14ac:dyDescent="0.25">
      <c r="A312" s="316" t="s">
        <v>218</v>
      </c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3">
        <v>4607091384673</v>
      </c>
      <c r="E313" s="312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1"/>
      <c r="P313" s="311"/>
      <c r="Q313" s="311"/>
      <c r="R313" s="312"/>
      <c r="S313" s="34"/>
      <c r="T313" s="34"/>
      <c r="U313" s="35" t="s">
        <v>65</v>
      </c>
      <c r="V313" s="306">
        <v>150</v>
      </c>
      <c r="W313" s="307">
        <f>IFERROR(IF(V313="",0,CEILING((V313/$H313),1)*$H313),"")</f>
        <v>156</v>
      </c>
      <c r="X313" s="36">
        <f>IFERROR(IF(W313=0,"",ROUNDUP(W313/H313,0)*0.02175),"")</f>
        <v>0.43499999999999994</v>
      </c>
      <c r="Y313" s="56"/>
      <c r="Z313" s="57"/>
      <c r="AD313" s="58"/>
      <c r="BA313" s="228" t="s">
        <v>1</v>
      </c>
    </row>
    <row r="314" spans="1:53" x14ac:dyDescent="0.2">
      <c r="A314" s="320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1"/>
      <c r="N314" s="317" t="s">
        <v>66</v>
      </c>
      <c r="O314" s="318"/>
      <c r="P314" s="318"/>
      <c r="Q314" s="318"/>
      <c r="R314" s="318"/>
      <c r="S314" s="318"/>
      <c r="T314" s="319"/>
      <c r="U314" s="37" t="s">
        <v>67</v>
      </c>
      <c r="V314" s="308">
        <f>IFERROR(V313/H313,"0")</f>
        <v>19.23076923076923</v>
      </c>
      <c r="W314" s="308">
        <f>IFERROR(W313/H313,"0")</f>
        <v>20</v>
      </c>
      <c r="X314" s="308">
        <f>IFERROR(IF(X313="",0,X313),"0")</f>
        <v>0.43499999999999994</v>
      </c>
      <c r="Y314" s="309"/>
      <c r="Z314" s="309"/>
    </row>
    <row r="315" spans="1:53" x14ac:dyDescent="0.2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21"/>
      <c r="N315" s="317" t="s">
        <v>66</v>
      </c>
      <c r="O315" s="318"/>
      <c r="P315" s="318"/>
      <c r="Q315" s="318"/>
      <c r="R315" s="318"/>
      <c r="S315" s="318"/>
      <c r="T315" s="319"/>
      <c r="U315" s="37" t="s">
        <v>65</v>
      </c>
      <c r="V315" s="308">
        <f>IFERROR(SUM(V313:V313),"0")</f>
        <v>150</v>
      </c>
      <c r="W315" s="308">
        <f>IFERROR(SUM(W313:W313),"0")</f>
        <v>156</v>
      </c>
      <c r="X315" s="37"/>
      <c r="Y315" s="309"/>
      <c r="Z315" s="309"/>
    </row>
    <row r="316" spans="1:53" ht="16.5" customHeight="1" x14ac:dyDescent="0.25">
      <c r="A316" s="314" t="s">
        <v>460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14.25" customHeight="1" x14ac:dyDescent="0.25">
      <c r="A317" s="316" t="s">
        <v>103</v>
      </c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3">
        <v>4607091384185</v>
      </c>
      <c r="E318" s="312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3">
        <v>4607091384192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3">
        <v>4680115881907</v>
      </c>
      <c r="E320" s="312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3">
        <v>4607091384680</v>
      </c>
      <c r="E321" s="312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1"/>
      <c r="P321" s="311"/>
      <c r="Q321" s="311"/>
      <c r="R321" s="312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0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1"/>
      <c r="N322" s="317" t="s">
        <v>66</v>
      </c>
      <c r="O322" s="318"/>
      <c r="P322" s="318"/>
      <c r="Q322" s="318"/>
      <c r="R322" s="318"/>
      <c r="S322" s="318"/>
      <c r="T322" s="319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21"/>
      <c r="N323" s="317" t="s">
        <v>66</v>
      </c>
      <c r="O323" s="318"/>
      <c r="P323" s="318"/>
      <c r="Q323" s="318"/>
      <c r="R323" s="318"/>
      <c r="S323" s="318"/>
      <c r="T323" s="319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16" t="s">
        <v>60</v>
      </c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3">
        <v>4607091384802</v>
      </c>
      <c r="E325" s="312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3">
        <v>4607091384826</v>
      </c>
      <c r="E326" s="312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1"/>
      <c r="P326" s="311"/>
      <c r="Q326" s="311"/>
      <c r="R326" s="312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0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1"/>
      <c r="N327" s="317" t="s">
        <v>66</v>
      </c>
      <c r="O327" s="318"/>
      <c r="P327" s="318"/>
      <c r="Q327" s="318"/>
      <c r="R327" s="318"/>
      <c r="S327" s="318"/>
      <c r="T327" s="319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21"/>
      <c r="N328" s="317" t="s">
        <v>66</v>
      </c>
      <c r="O328" s="318"/>
      <c r="P328" s="318"/>
      <c r="Q328" s="318"/>
      <c r="R328" s="318"/>
      <c r="S328" s="318"/>
      <c r="T328" s="319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16" t="s">
        <v>68</v>
      </c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3">
        <v>4607091384246</v>
      </c>
      <c r="E330" s="312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3">
        <v>4680115881976</v>
      </c>
      <c r="E331" s="312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3">
        <v>4607091384253</v>
      </c>
      <c r="E332" s="312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3">
        <v>4680115881969</v>
      </c>
      <c r="E333" s="312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1"/>
      <c r="P333" s="311"/>
      <c r="Q333" s="311"/>
      <c r="R333" s="312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0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1"/>
      <c r="N334" s="317" t="s">
        <v>66</v>
      </c>
      <c r="O334" s="318"/>
      <c r="P334" s="318"/>
      <c r="Q334" s="318"/>
      <c r="R334" s="318"/>
      <c r="S334" s="318"/>
      <c r="T334" s="319"/>
      <c r="U334" s="37" t="s">
        <v>67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x14ac:dyDescent="0.2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21"/>
      <c r="N335" s="317" t="s">
        <v>66</v>
      </c>
      <c r="O335" s="318"/>
      <c r="P335" s="318"/>
      <c r="Q335" s="318"/>
      <c r="R335" s="318"/>
      <c r="S335" s="318"/>
      <c r="T335" s="319"/>
      <c r="U335" s="37" t="s">
        <v>65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customHeight="1" x14ac:dyDescent="0.25">
      <c r="A336" s="316" t="s">
        <v>218</v>
      </c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3">
        <v>4607091389357</v>
      </c>
      <c r="E337" s="312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1"/>
      <c r="P337" s="311"/>
      <c r="Q337" s="311"/>
      <c r="R337" s="312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0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1"/>
      <c r="N338" s="317" t="s">
        <v>66</v>
      </c>
      <c r="O338" s="318"/>
      <c r="P338" s="318"/>
      <c r="Q338" s="318"/>
      <c r="R338" s="318"/>
      <c r="S338" s="318"/>
      <c r="T338" s="319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21"/>
      <c r="N339" s="317" t="s">
        <v>66</v>
      </c>
      <c r="O339" s="318"/>
      <c r="P339" s="318"/>
      <c r="Q339" s="318"/>
      <c r="R339" s="318"/>
      <c r="S339" s="318"/>
      <c r="T339" s="319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22" t="s">
        <v>483</v>
      </c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323"/>
      <c r="W340" s="323"/>
      <c r="X340" s="323"/>
      <c r="Y340" s="48"/>
      <c r="Z340" s="48"/>
    </row>
    <row r="341" spans="1:53" ht="16.5" customHeight="1" x14ac:dyDescent="0.25">
      <c r="A341" s="314" t="s">
        <v>484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14.25" customHeight="1" x14ac:dyDescent="0.25">
      <c r="A342" s="316" t="s">
        <v>103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3">
        <v>4607091389708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3">
        <v>4607091389692</v>
      </c>
      <c r="E344" s="312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1"/>
      <c r="P344" s="311"/>
      <c r="Q344" s="311"/>
      <c r="R344" s="312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0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1"/>
      <c r="N345" s="317" t="s">
        <v>66</v>
      </c>
      <c r="O345" s="318"/>
      <c r="P345" s="318"/>
      <c r="Q345" s="318"/>
      <c r="R345" s="318"/>
      <c r="S345" s="318"/>
      <c r="T345" s="319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21"/>
      <c r="N346" s="317" t="s">
        <v>66</v>
      </c>
      <c r="O346" s="318"/>
      <c r="P346" s="318"/>
      <c r="Q346" s="318"/>
      <c r="R346" s="318"/>
      <c r="S346" s="318"/>
      <c r="T346" s="319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16" t="s">
        <v>60</v>
      </c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3">
        <v>4607091389753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3">
        <v>4607091389760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3">
        <v>4607091389746</v>
      </c>
      <c r="E350" s="312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3">
        <v>4680115882928</v>
      </c>
      <c r="E351" s="312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3">
        <v>4680115883147</v>
      </c>
      <c r="E352" s="312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3">
        <v>4607091384338</v>
      </c>
      <c r="E353" s="312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3">
        <v>4680115883154</v>
      </c>
      <c r="E354" s="312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3">
        <v>4607091389524</v>
      </c>
      <c r="E355" s="312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3">
        <v>4680115883161</v>
      </c>
      <c r="E356" s="312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3">
        <v>4607091384345</v>
      </c>
      <c r="E357" s="312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3">
        <v>4680115883178</v>
      </c>
      <c r="E358" s="312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3">
        <v>4607091389531</v>
      </c>
      <c r="E359" s="312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3">
        <v>4680115883185</v>
      </c>
      <c r="E360" s="312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3" t="s">
        <v>515</v>
      </c>
      <c r="O360" s="311"/>
      <c r="P360" s="311"/>
      <c r="Q360" s="311"/>
      <c r="R360" s="312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0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1"/>
      <c r="N361" s="317" t="s">
        <v>66</v>
      </c>
      <c r="O361" s="318"/>
      <c r="P361" s="318"/>
      <c r="Q361" s="318"/>
      <c r="R361" s="318"/>
      <c r="S361" s="318"/>
      <c r="T361" s="319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x14ac:dyDescent="0.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21"/>
      <c r="N362" s="317" t="s">
        <v>66</v>
      </c>
      <c r="O362" s="318"/>
      <c r="P362" s="318"/>
      <c r="Q362" s="318"/>
      <c r="R362" s="318"/>
      <c r="S362" s="318"/>
      <c r="T362" s="319"/>
      <c r="U362" s="37" t="s">
        <v>65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customHeight="1" x14ac:dyDescent="0.25">
      <c r="A363" s="316" t="s">
        <v>68</v>
      </c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3">
        <v>4607091389685</v>
      </c>
      <c r="E364" s="312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3">
        <v>4607091389654</v>
      </c>
      <c r="E365" s="312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3">
        <v>4607091384352</v>
      </c>
      <c r="E366" s="312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3">
        <v>4607091389661</v>
      </c>
      <c r="E367" s="312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1"/>
      <c r="P367" s="311"/>
      <c r="Q367" s="311"/>
      <c r="R367" s="312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0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1"/>
      <c r="N368" s="317" t="s">
        <v>66</v>
      </c>
      <c r="O368" s="318"/>
      <c r="P368" s="318"/>
      <c r="Q368" s="318"/>
      <c r="R368" s="318"/>
      <c r="S368" s="318"/>
      <c r="T368" s="319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21"/>
      <c r="N369" s="317" t="s">
        <v>66</v>
      </c>
      <c r="O369" s="318"/>
      <c r="P369" s="318"/>
      <c r="Q369" s="318"/>
      <c r="R369" s="318"/>
      <c r="S369" s="318"/>
      <c r="T369" s="319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16" t="s">
        <v>218</v>
      </c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3">
        <v>4680115881648</v>
      </c>
      <c r="E371" s="312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1"/>
      <c r="P371" s="311"/>
      <c r="Q371" s="311"/>
      <c r="R371" s="312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1"/>
      <c r="N372" s="317" t="s">
        <v>66</v>
      </c>
      <c r="O372" s="318"/>
      <c r="P372" s="318"/>
      <c r="Q372" s="318"/>
      <c r="R372" s="318"/>
      <c r="S372" s="318"/>
      <c r="T372" s="319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21"/>
      <c r="N373" s="317" t="s">
        <v>66</v>
      </c>
      <c r="O373" s="318"/>
      <c r="P373" s="318"/>
      <c r="Q373" s="318"/>
      <c r="R373" s="318"/>
      <c r="S373" s="318"/>
      <c r="T373" s="319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16" t="s">
        <v>90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3">
        <v>4680115882997</v>
      </c>
      <c r="E375" s="312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4" t="s">
        <v>530</v>
      </c>
      <c r="O375" s="311"/>
      <c r="P375" s="311"/>
      <c r="Q375" s="311"/>
      <c r="R375" s="312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1"/>
      <c r="N376" s="317" t="s">
        <v>66</v>
      </c>
      <c r="O376" s="318"/>
      <c r="P376" s="318"/>
      <c r="Q376" s="318"/>
      <c r="R376" s="318"/>
      <c r="S376" s="318"/>
      <c r="T376" s="319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21"/>
      <c r="N377" s="317" t="s">
        <v>66</v>
      </c>
      <c r="O377" s="318"/>
      <c r="P377" s="318"/>
      <c r="Q377" s="318"/>
      <c r="R377" s="318"/>
      <c r="S377" s="318"/>
      <c r="T377" s="319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14" t="s">
        <v>531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14.25" customHeight="1" x14ac:dyDescent="0.25">
      <c r="A379" s="316" t="s">
        <v>95</v>
      </c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3">
        <v>4607091389388</v>
      </c>
      <c r="E380" s="312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3">
        <v>4607091389364</v>
      </c>
      <c r="E381" s="312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5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1"/>
      <c r="P381" s="311"/>
      <c r="Q381" s="311"/>
      <c r="R381" s="312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0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1"/>
      <c r="N382" s="317" t="s">
        <v>66</v>
      </c>
      <c r="O382" s="318"/>
      <c r="P382" s="318"/>
      <c r="Q382" s="318"/>
      <c r="R382" s="318"/>
      <c r="S382" s="318"/>
      <c r="T382" s="319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21"/>
      <c r="N383" s="317" t="s">
        <v>66</v>
      </c>
      <c r="O383" s="318"/>
      <c r="P383" s="318"/>
      <c r="Q383" s="318"/>
      <c r="R383" s="318"/>
      <c r="S383" s="318"/>
      <c r="T383" s="319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16" t="s">
        <v>60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3">
        <v>4607091389739</v>
      </c>
      <c r="E385" s="312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3">
        <v>4680115883048</v>
      </c>
      <c r="E386" s="312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3">
        <v>4607091389425</v>
      </c>
      <c r="E387" s="312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3">
        <v>4680115882911</v>
      </c>
      <c r="E388" s="312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1" t="s">
        <v>544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3">
        <v>4680115880771</v>
      </c>
      <c r="E389" s="312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3">
        <v>4607091389500</v>
      </c>
      <c r="E390" s="312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3">
        <v>4680115881983</v>
      </c>
      <c r="E391" s="312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1"/>
      <c r="P391" s="311"/>
      <c r="Q391" s="311"/>
      <c r="R391" s="312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0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1"/>
      <c r="N392" s="317" t="s">
        <v>66</v>
      </c>
      <c r="O392" s="318"/>
      <c r="P392" s="318"/>
      <c r="Q392" s="318"/>
      <c r="R392" s="318"/>
      <c r="S392" s="318"/>
      <c r="T392" s="319"/>
      <c r="U392" s="37" t="s">
        <v>67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IFERROR(W385/H385,"0")+IFERROR(W386/H386,"0")+IFERROR(W387/H387,"0")+IFERROR(W388/H388,"0")+IFERROR(W389/H389,"0")+IFERROR(W390/H390,"0")+IFERROR(W391/H391,"0")</f>
        <v>0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09"/>
      <c r="Z392" s="309"/>
    </row>
    <row r="393" spans="1:53" x14ac:dyDescent="0.2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21"/>
      <c r="N393" s="317" t="s">
        <v>66</v>
      </c>
      <c r="O393" s="318"/>
      <c r="P393" s="318"/>
      <c r="Q393" s="318"/>
      <c r="R393" s="318"/>
      <c r="S393" s="318"/>
      <c r="T393" s="319"/>
      <c r="U393" s="37" t="s">
        <v>65</v>
      </c>
      <c r="V393" s="308">
        <f>IFERROR(SUM(V385:V391),"0")</f>
        <v>0</v>
      </c>
      <c r="W393" s="308">
        <f>IFERROR(SUM(W385:W391),"0")</f>
        <v>0</v>
      </c>
      <c r="X393" s="37"/>
      <c r="Y393" s="309"/>
      <c r="Z393" s="309"/>
    </row>
    <row r="394" spans="1:53" ht="14.25" customHeight="1" x14ac:dyDescent="0.25">
      <c r="A394" s="316" t="s">
        <v>90</v>
      </c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3">
        <v>4680115882980</v>
      </c>
      <c r="E395" s="312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1"/>
      <c r="P395" s="311"/>
      <c r="Q395" s="311"/>
      <c r="R395" s="312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0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1"/>
      <c r="N396" s="317" t="s">
        <v>66</v>
      </c>
      <c r="O396" s="318"/>
      <c r="P396" s="318"/>
      <c r="Q396" s="318"/>
      <c r="R396" s="318"/>
      <c r="S396" s="318"/>
      <c r="T396" s="319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21"/>
      <c r="N397" s="317" t="s">
        <v>66</v>
      </c>
      <c r="O397" s="318"/>
      <c r="P397" s="318"/>
      <c r="Q397" s="318"/>
      <c r="R397" s="318"/>
      <c r="S397" s="318"/>
      <c r="T397" s="319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22" t="s">
        <v>553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48"/>
      <c r="Z398" s="48"/>
    </row>
    <row r="399" spans="1:53" ht="16.5" customHeight="1" x14ac:dyDescent="0.25">
      <c r="A399" s="314" t="s">
        <v>553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14.25" customHeight="1" x14ac:dyDescent="0.25">
      <c r="A400" s="316" t="s">
        <v>103</v>
      </c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3">
        <v>4607091389067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3">
        <v>4607091383522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3">
        <v>4607091384437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3">
        <v>4607091389104</v>
      </c>
      <c r="E404" s="312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300</v>
      </c>
      <c r="W404" s="307">
        <f t="shared" si="18"/>
        <v>300.96000000000004</v>
      </c>
      <c r="X404" s="36">
        <f>IFERROR(IF(W404=0,"",ROUNDUP(W404/H404,0)*0.01196),"")</f>
        <v>0.68171999999999999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3">
        <v>4680115880603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3">
        <v>4607091389999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3">
        <v>4680115882782</v>
      </c>
      <c r="E407" s="312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3">
        <v>4607091389098</v>
      </c>
      <c r="E408" s="312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3">
        <v>4607091389982</v>
      </c>
      <c r="E409" s="312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1"/>
      <c r="P409" s="311"/>
      <c r="Q409" s="311"/>
      <c r="R409" s="312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0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1"/>
      <c r="N410" s="317" t="s">
        <v>66</v>
      </c>
      <c r="O410" s="318"/>
      <c r="P410" s="318"/>
      <c r="Q410" s="318"/>
      <c r="R410" s="318"/>
      <c r="S410" s="318"/>
      <c r="T410" s="319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56.818181818181813</v>
      </c>
      <c r="W410" s="308">
        <f>IFERROR(W401/H401,"0")+IFERROR(W402/H402,"0")+IFERROR(W403/H403,"0")+IFERROR(W404/H404,"0")+IFERROR(W405/H405,"0")+IFERROR(W406/H406,"0")+IFERROR(W407/H407,"0")+IFERROR(W408/H408,"0")+IFERROR(W409/H409,"0")</f>
        <v>57.000000000000007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0.68171999999999999</v>
      </c>
      <c r="Y410" s="309"/>
      <c r="Z410" s="309"/>
    </row>
    <row r="411" spans="1:53" x14ac:dyDescent="0.2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21"/>
      <c r="N411" s="317" t="s">
        <v>66</v>
      </c>
      <c r="O411" s="318"/>
      <c r="P411" s="318"/>
      <c r="Q411" s="318"/>
      <c r="R411" s="318"/>
      <c r="S411" s="318"/>
      <c r="T411" s="319"/>
      <c r="U411" s="37" t="s">
        <v>65</v>
      </c>
      <c r="V411" s="308">
        <f>IFERROR(SUM(V401:V409),"0")</f>
        <v>300</v>
      </c>
      <c r="W411" s="308">
        <f>IFERROR(SUM(W401:W409),"0")</f>
        <v>300.96000000000004</v>
      </c>
      <c r="X411" s="37"/>
      <c r="Y411" s="309"/>
      <c r="Z411" s="309"/>
    </row>
    <row r="412" spans="1:53" ht="14.25" customHeight="1" x14ac:dyDescent="0.25">
      <c r="A412" s="316" t="s">
        <v>95</v>
      </c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3">
        <v>4607091388930</v>
      </c>
      <c r="E413" s="312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3">
        <v>4680115880054</v>
      </c>
      <c r="E414" s="312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1"/>
      <c r="P414" s="311"/>
      <c r="Q414" s="311"/>
      <c r="R414" s="312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0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1"/>
      <c r="N415" s="317" t="s">
        <v>66</v>
      </c>
      <c r="O415" s="318"/>
      <c r="P415" s="318"/>
      <c r="Q415" s="318"/>
      <c r="R415" s="318"/>
      <c r="S415" s="318"/>
      <c r="T415" s="319"/>
      <c r="U415" s="37" t="s">
        <v>67</v>
      </c>
      <c r="V415" s="308">
        <f>IFERROR(V413/H413,"0")+IFERROR(V414/H414,"0")</f>
        <v>0</v>
      </c>
      <c r="W415" s="308">
        <f>IFERROR(W413/H413,"0")+IFERROR(W414/H414,"0")</f>
        <v>0</v>
      </c>
      <c r="X415" s="308">
        <f>IFERROR(IF(X413="",0,X413),"0")+IFERROR(IF(X414="",0,X414),"0")</f>
        <v>0</v>
      </c>
      <c r="Y415" s="309"/>
      <c r="Z415" s="309"/>
    </row>
    <row r="416" spans="1:53" x14ac:dyDescent="0.2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21"/>
      <c r="N416" s="317" t="s">
        <v>66</v>
      </c>
      <c r="O416" s="318"/>
      <c r="P416" s="318"/>
      <c r="Q416" s="318"/>
      <c r="R416" s="318"/>
      <c r="S416" s="318"/>
      <c r="T416" s="319"/>
      <c r="U416" s="37" t="s">
        <v>65</v>
      </c>
      <c r="V416" s="308">
        <f>IFERROR(SUM(V413:V414),"0")</f>
        <v>0</v>
      </c>
      <c r="W416" s="308">
        <f>IFERROR(SUM(W413:W414),"0")</f>
        <v>0</v>
      </c>
      <c r="X416" s="37"/>
      <c r="Y416" s="309"/>
      <c r="Z416" s="309"/>
    </row>
    <row r="417" spans="1:53" ht="14.25" customHeight="1" x14ac:dyDescent="0.25">
      <c r="A417" s="316" t="s">
        <v>60</v>
      </c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3">
        <v>4680115883116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3">
        <v>4680115883093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3">
        <v>4680115883109</v>
      </c>
      <c r="E420" s="312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3">
        <v>4680115882072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6" t="s">
        <v>584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3">
        <v>4680115882102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2" t="s">
        <v>587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3">
        <v>4680115882096</v>
      </c>
      <c r="E423" s="312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29" t="s">
        <v>590</v>
      </c>
      <c r="O423" s="311"/>
      <c r="P423" s="311"/>
      <c r="Q423" s="311"/>
      <c r="R423" s="312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1"/>
      <c r="N424" s="317" t="s">
        <v>66</v>
      </c>
      <c r="O424" s="318"/>
      <c r="P424" s="318"/>
      <c r="Q424" s="318"/>
      <c r="R424" s="318"/>
      <c r="S424" s="318"/>
      <c r="T424" s="319"/>
      <c r="U424" s="37" t="s">
        <v>67</v>
      </c>
      <c r="V424" s="308">
        <f>IFERROR(V418/H418,"0")+IFERROR(V419/H419,"0")+IFERROR(V420/H420,"0")+IFERROR(V421/H421,"0")+IFERROR(V422/H422,"0")+IFERROR(V423/H423,"0")</f>
        <v>0</v>
      </c>
      <c r="W424" s="308">
        <f>IFERROR(W418/H418,"0")+IFERROR(W419/H419,"0")+IFERROR(W420/H420,"0")+IFERROR(W421/H421,"0")+IFERROR(W422/H422,"0")+IFERROR(W423/H423,"0")</f>
        <v>0</v>
      </c>
      <c r="X424" s="308">
        <f>IFERROR(IF(X418="",0,X418),"0")+IFERROR(IF(X419="",0,X419),"0")+IFERROR(IF(X420="",0,X420),"0")+IFERROR(IF(X421="",0,X421),"0")+IFERROR(IF(X422="",0,X422),"0")+IFERROR(IF(X423="",0,X423),"0")</f>
        <v>0</v>
      </c>
      <c r="Y424" s="309"/>
      <c r="Z424" s="309"/>
    </row>
    <row r="425" spans="1:53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21"/>
      <c r="N425" s="317" t="s">
        <v>66</v>
      </c>
      <c r="O425" s="318"/>
      <c r="P425" s="318"/>
      <c r="Q425" s="318"/>
      <c r="R425" s="318"/>
      <c r="S425" s="318"/>
      <c r="T425" s="319"/>
      <c r="U425" s="37" t="s">
        <v>65</v>
      </c>
      <c r="V425" s="308">
        <f>IFERROR(SUM(V418:V423),"0")</f>
        <v>0</v>
      </c>
      <c r="W425" s="308">
        <f>IFERROR(SUM(W418:W423),"0")</f>
        <v>0</v>
      </c>
      <c r="X425" s="37"/>
      <c r="Y425" s="309"/>
      <c r="Z425" s="309"/>
    </row>
    <row r="426" spans="1:53" ht="14.25" customHeight="1" x14ac:dyDescent="0.25">
      <c r="A426" s="316" t="s">
        <v>68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3">
        <v>4607091383409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3">
        <v>4607091383416</v>
      </c>
      <c r="E428" s="312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1"/>
      <c r="P428" s="311"/>
      <c r="Q428" s="311"/>
      <c r="R428" s="312"/>
      <c r="S428" s="34"/>
      <c r="T428" s="34"/>
      <c r="U428" s="35" t="s">
        <v>65</v>
      </c>
      <c r="V428" s="306">
        <v>0</v>
      </c>
      <c r="W428" s="307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1"/>
      <c r="N429" s="317" t="s">
        <v>66</v>
      </c>
      <c r="O429" s="318"/>
      <c r="P429" s="318"/>
      <c r="Q429" s="318"/>
      <c r="R429" s="318"/>
      <c r="S429" s="318"/>
      <c r="T429" s="319"/>
      <c r="U429" s="37" t="s">
        <v>67</v>
      </c>
      <c r="V429" s="308">
        <f>IFERROR(V427/H427,"0")+IFERROR(V428/H428,"0")</f>
        <v>0</v>
      </c>
      <c r="W429" s="308">
        <f>IFERROR(W427/H427,"0")+IFERROR(W428/H428,"0")</f>
        <v>0</v>
      </c>
      <c r="X429" s="308">
        <f>IFERROR(IF(X427="",0,X427),"0")+IFERROR(IF(X428="",0,X428),"0")</f>
        <v>0</v>
      </c>
      <c r="Y429" s="309"/>
      <c r="Z429" s="309"/>
    </row>
    <row r="430" spans="1:53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21"/>
      <c r="N430" s="317" t="s">
        <v>66</v>
      </c>
      <c r="O430" s="318"/>
      <c r="P430" s="318"/>
      <c r="Q430" s="318"/>
      <c r="R430" s="318"/>
      <c r="S430" s="318"/>
      <c r="T430" s="319"/>
      <c r="U430" s="37" t="s">
        <v>65</v>
      </c>
      <c r="V430" s="308">
        <f>IFERROR(SUM(V427:V428),"0")</f>
        <v>0</v>
      </c>
      <c r="W430" s="308">
        <f>IFERROR(SUM(W427:W428),"0")</f>
        <v>0</v>
      </c>
      <c r="X430" s="37"/>
      <c r="Y430" s="309"/>
      <c r="Z430" s="309"/>
    </row>
    <row r="431" spans="1:53" ht="27.75" customHeight="1" x14ac:dyDescent="0.2">
      <c r="A431" s="322" t="s">
        <v>595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23"/>
      <c r="Y431" s="48"/>
      <c r="Z431" s="48"/>
    </row>
    <row r="432" spans="1:53" ht="16.5" customHeight="1" x14ac:dyDescent="0.25">
      <c r="A432" s="314" t="s">
        <v>596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14.25" customHeight="1" x14ac:dyDescent="0.25">
      <c r="A433" s="316" t="s">
        <v>103</v>
      </c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3">
        <v>4640242180441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7" t="s">
        <v>599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3">
        <v>4640242180564</v>
      </c>
      <c r="E435" s="312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3" t="s">
        <v>602</v>
      </c>
      <c r="O435" s="311"/>
      <c r="P435" s="311"/>
      <c r="Q435" s="311"/>
      <c r="R435" s="312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0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1"/>
      <c r="N436" s="317" t="s">
        <v>66</v>
      </c>
      <c r="O436" s="318"/>
      <c r="P436" s="318"/>
      <c r="Q436" s="318"/>
      <c r="R436" s="318"/>
      <c r="S436" s="318"/>
      <c r="T436" s="319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21"/>
      <c r="N437" s="317" t="s">
        <v>66</v>
      </c>
      <c r="O437" s="318"/>
      <c r="P437" s="318"/>
      <c r="Q437" s="318"/>
      <c r="R437" s="318"/>
      <c r="S437" s="318"/>
      <c r="T437" s="319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16" t="s">
        <v>95</v>
      </c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3">
        <v>4640242180526</v>
      </c>
      <c r="E439" s="312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8" t="s">
        <v>605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3">
        <v>4640242180519</v>
      </c>
      <c r="E440" s="312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5" t="s">
        <v>608</v>
      </c>
      <c r="O440" s="311"/>
      <c r="P440" s="311"/>
      <c r="Q440" s="311"/>
      <c r="R440" s="312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0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1"/>
      <c r="N441" s="317" t="s">
        <v>66</v>
      </c>
      <c r="O441" s="318"/>
      <c r="P441" s="318"/>
      <c r="Q441" s="318"/>
      <c r="R441" s="318"/>
      <c r="S441" s="318"/>
      <c r="T441" s="319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21"/>
      <c r="N442" s="317" t="s">
        <v>66</v>
      </c>
      <c r="O442" s="318"/>
      <c r="P442" s="318"/>
      <c r="Q442" s="318"/>
      <c r="R442" s="318"/>
      <c r="S442" s="318"/>
      <c r="T442" s="319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16" t="s">
        <v>60</v>
      </c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3">
        <v>4640242180816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3" t="s">
        <v>611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3">
        <v>4640242180595</v>
      </c>
      <c r="E445" s="312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8" t="s">
        <v>614</v>
      </c>
      <c r="O445" s="311"/>
      <c r="P445" s="311"/>
      <c r="Q445" s="311"/>
      <c r="R445" s="312"/>
      <c r="S445" s="34"/>
      <c r="T445" s="34"/>
      <c r="U445" s="35" t="s">
        <v>65</v>
      </c>
      <c r="V445" s="306">
        <v>0</v>
      </c>
      <c r="W445" s="307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0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1"/>
      <c r="N446" s="317" t="s">
        <v>66</v>
      </c>
      <c r="O446" s="318"/>
      <c r="P446" s="318"/>
      <c r="Q446" s="318"/>
      <c r="R446" s="318"/>
      <c r="S446" s="318"/>
      <c r="T446" s="319"/>
      <c r="U446" s="37" t="s">
        <v>67</v>
      </c>
      <c r="V446" s="308">
        <f>IFERROR(V444/H444,"0")+IFERROR(V445/H445,"0")</f>
        <v>0</v>
      </c>
      <c r="W446" s="308">
        <f>IFERROR(W444/H444,"0")+IFERROR(W445/H445,"0")</f>
        <v>0</v>
      </c>
      <c r="X446" s="308">
        <f>IFERROR(IF(X444="",0,X444),"0")+IFERROR(IF(X445="",0,X445),"0")</f>
        <v>0</v>
      </c>
      <c r="Y446" s="309"/>
      <c r="Z446" s="309"/>
    </row>
    <row r="447" spans="1:53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21"/>
      <c r="N447" s="317" t="s">
        <v>66</v>
      </c>
      <c r="O447" s="318"/>
      <c r="P447" s="318"/>
      <c r="Q447" s="318"/>
      <c r="R447" s="318"/>
      <c r="S447" s="318"/>
      <c r="T447" s="319"/>
      <c r="U447" s="37" t="s">
        <v>65</v>
      </c>
      <c r="V447" s="308">
        <f>IFERROR(SUM(V444:V445),"0")</f>
        <v>0</v>
      </c>
      <c r="W447" s="308">
        <f>IFERROR(SUM(W444:W445),"0")</f>
        <v>0</v>
      </c>
      <c r="X447" s="37"/>
      <c r="Y447" s="309"/>
      <c r="Z447" s="309"/>
    </row>
    <row r="448" spans="1:53" ht="14.25" customHeight="1" x14ac:dyDescent="0.25">
      <c r="A448" s="316" t="s">
        <v>68</v>
      </c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3">
        <v>4640242180540</v>
      </c>
      <c r="E449" s="312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1" t="s">
        <v>617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3">
        <v>4640242180557</v>
      </c>
      <c r="E450" s="312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8" t="s">
        <v>620</v>
      </c>
      <c r="O450" s="311"/>
      <c r="P450" s="311"/>
      <c r="Q450" s="311"/>
      <c r="R450" s="312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0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1"/>
      <c r="N451" s="317" t="s">
        <v>66</v>
      </c>
      <c r="O451" s="318"/>
      <c r="P451" s="318"/>
      <c r="Q451" s="318"/>
      <c r="R451" s="318"/>
      <c r="S451" s="318"/>
      <c r="T451" s="319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21"/>
      <c r="N452" s="317" t="s">
        <v>66</v>
      </c>
      <c r="O452" s="318"/>
      <c r="P452" s="318"/>
      <c r="Q452" s="318"/>
      <c r="R452" s="318"/>
      <c r="S452" s="318"/>
      <c r="T452" s="319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14" t="s">
        <v>621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14.25" customHeight="1" x14ac:dyDescent="0.25">
      <c r="A454" s="316" t="s">
        <v>68</v>
      </c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3">
        <v>4680115880870</v>
      </c>
      <c r="E455" s="312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11"/>
      <c r="P455" s="311"/>
      <c r="Q455" s="311"/>
      <c r="R455" s="312"/>
      <c r="S455" s="34"/>
      <c r="T455" s="34"/>
      <c r="U455" s="35" t="s">
        <v>65</v>
      </c>
      <c r="V455" s="306">
        <v>0</v>
      </c>
      <c r="W455" s="307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298" t="s">
        <v>1</v>
      </c>
    </row>
    <row r="456" spans="1:53" x14ac:dyDescent="0.2">
      <c r="A456" s="320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1"/>
      <c r="N456" s="317" t="s">
        <v>66</v>
      </c>
      <c r="O456" s="318"/>
      <c r="P456" s="318"/>
      <c r="Q456" s="318"/>
      <c r="R456" s="318"/>
      <c r="S456" s="318"/>
      <c r="T456" s="319"/>
      <c r="U456" s="37" t="s">
        <v>67</v>
      </c>
      <c r="V456" s="308">
        <f>IFERROR(V455/H455,"0")</f>
        <v>0</v>
      </c>
      <c r="W456" s="308">
        <f>IFERROR(W455/H455,"0")</f>
        <v>0</v>
      </c>
      <c r="X456" s="308">
        <f>IFERROR(IF(X455="",0,X455),"0")</f>
        <v>0</v>
      </c>
      <c r="Y456" s="309"/>
      <c r="Z456" s="309"/>
    </row>
    <row r="457" spans="1:53" x14ac:dyDescent="0.2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21"/>
      <c r="N457" s="317" t="s">
        <v>66</v>
      </c>
      <c r="O457" s="318"/>
      <c r="P457" s="318"/>
      <c r="Q457" s="318"/>
      <c r="R457" s="318"/>
      <c r="S457" s="318"/>
      <c r="T457" s="319"/>
      <c r="U457" s="37" t="s">
        <v>65</v>
      </c>
      <c r="V457" s="308">
        <f>IFERROR(SUM(V455:V455),"0")</f>
        <v>0</v>
      </c>
      <c r="W457" s="308">
        <f>IFERROR(SUM(W455:W455),"0")</f>
        <v>0</v>
      </c>
      <c r="X457" s="37"/>
      <c r="Y457" s="309"/>
      <c r="Z457" s="309"/>
    </row>
    <row r="458" spans="1:53" ht="15" customHeight="1" x14ac:dyDescent="0.2">
      <c r="A458" s="552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69"/>
      <c r="N458" s="362" t="s">
        <v>624</v>
      </c>
      <c r="O458" s="363"/>
      <c r="P458" s="363"/>
      <c r="Q458" s="363"/>
      <c r="R458" s="363"/>
      <c r="S458" s="363"/>
      <c r="T458" s="364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450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456.96000000000004</v>
      </c>
      <c r="X458" s="37"/>
      <c r="Y458" s="309"/>
      <c r="Z458" s="309"/>
    </row>
    <row r="459" spans="1:53" x14ac:dyDescent="0.2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69"/>
      <c r="N459" s="362" t="s">
        <v>625</v>
      </c>
      <c r="O459" s="363"/>
      <c r="P459" s="363"/>
      <c r="Q459" s="363"/>
      <c r="R459" s="363"/>
      <c r="S459" s="363"/>
      <c r="T459" s="364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481.30069930069931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488.76000000000005</v>
      </c>
      <c r="X459" s="37"/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69"/>
      <c r="N460" s="362" t="s">
        <v>626</v>
      </c>
      <c r="O460" s="363"/>
      <c r="P460" s="363"/>
      <c r="Q460" s="363"/>
      <c r="R460" s="363"/>
      <c r="S460" s="363"/>
      <c r="T460" s="364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1</v>
      </c>
      <c r="X460" s="37"/>
      <c r="Y460" s="309"/>
      <c r="Z460" s="309"/>
    </row>
    <row r="461" spans="1:53" x14ac:dyDescent="0.2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9"/>
      <c r="N461" s="362" t="s">
        <v>628</v>
      </c>
      <c r="O461" s="363"/>
      <c r="P461" s="363"/>
      <c r="Q461" s="363"/>
      <c r="R461" s="363"/>
      <c r="S461" s="363"/>
      <c r="T461" s="364"/>
      <c r="U461" s="37" t="s">
        <v>65</v>
      </c>
      <c r="V461" s="308">
        <f>GrossWeightTotal+PalletQtyTotal*25</f>
        <v>506.30069930069931</v>
      </c>
      <c r="W461" s="308">
        <f>GrossWeightTotalR+PalletQtyTotalR*25</f>
        <v>513.76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9"/>
      <c r="N462" s="362" t="s">
        <v>629</v>
      </c>
      <c r="O462" s="363"/>
      <c r="P462" s="363"/>
      <c r="Q462" s="363"/>
      <c r="R462" s="363"/>
      <c r="S462" s="363"/>
      <c r="T462" s="364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76.048951048951039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77</v>
      </c>
      <c r="X462" s="37"/>
      <c r="Y462" s="309"/>
      <c r="Z462" s="309"/>
    </row>
    <row r="463" spans="1:53" ht="14.25" customHeight="1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9"/>
      <c r="N463" s="362" t="s">
        <v>630</v>
      </c>
      <c r="O463" s="363"/>
      <c r="P463" s="363"/>
      <c r="Q463" s="363"/>
      <c r="R463" s="363"/>
      <c r="S463" s="363"/>
      <c r="T463" s="364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1.1167199999999999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31" t="s">
        <v>93</v>
      </c>
      <c r="D465" s="383"/>
      <c r="E465" s="383"/>
      <c r="F465" s="384"/>
      <c r="G465" s="331" t="s">
        <v>238</v>
      </c>
      <c r="H465" s="383"/>
      <c r="I465" s="383"/>
      <c r="J465" s="383"/>
      <c r="K465" s="383"/>
      <c r="L465" s="383"/>
      <c r="M465" s="384"/>
      <c r="N465" s="331" t="s">
        <v>436</v>
      </c>
      <c r="O465" s="384"/>
      <c r="P465" s="331" t="s">
        <v>483</v>
      </c>
      <c r="Q465" s="384"/>
      <c r="R465" s="299" t="s">
        <v>553</v>
      </c>
      <c r="S465" s="331" t="s">
        <v>595</v>
      </c>
      <c r="T465" s="384"/>
      <c r="U465" s="300"/>
      <c r="Z465" s="52"/>
      <c r="AC465" s="300"/>
    </row>
    <row r="466" spans="1:29" ht="14.25" customHeight="1" thickTop="1" x14ac:dyDescent="0.2">
      <c r="A466" s="390" t="s">
        <v>633</v>
      </c>
      <c r="B466" s="331" t="s">
        <v>59</v>
      </c>
      <c r="C466" s="331" t="s">
        <v>94</v>
      </c>
      <c r="D466" s="331" t="s">
        <v>102</v>
      </c>
      <c r="E466" s="331" t="s">
        <v>93</v>
      </c>
      <c r="F466" s="331" t="s">
        <v>231</v>
      </c>
      <c r="G466" s="331" t="s">
        <v>239</v>
      </c>
      <c r="H466" s="331" t="s">
        <v>246</v>
      </c>
      <c r="I466" s="331" t="s">
        <v>263</v>
      </c>
      <c r="J466" s="331" t="s">
        <v>323</v>
      </c>
      <c r="K466" s="300"/>
      <c r="L466" s="331" t="s">
        <v>404</v>
      </c>
      <c r="M466" s="331" t="s">
        <v>422</v>
      </c>
      <c r="N466" s="331" t="s">
        <v>437</v>
      </c>
      <c r="O466" s="331" t="s">
        <v>460</v>
      </c>
      <c r="P466" s="331" t="s">
        <v>484</v>
      </c>
      <c r="Q466" s="331" t="s">
        <v>531</v>
      </c>
      <c r="R466" s="331" t="s">
        <v>553</v>
      </c>
      <c r="S466" s="331" t="s">
        <v>596</v>
      </c>
      <c r="T466" s="331" t="s">
        <v>621</v>
      </c>
      <c r="U466" s="300"/>
      <c r="Z466" s="52"/>
      <c r="AC466" s="300"/>
    </row>
    <row r="467" spans="1:29" ht="13.5" customHeight="1" thickBot="1" x14ac:dyDescent="0.25">
      <c r="A467" s="391"/>
      <c r="B467" s="332"/>
      <c r="C467" s="332"/>
      <c r="D467" s="332"/>
      <c r="E467" s="332"/>
      <c r="F467" s="332"/>
      <c r="G467" s="332"/>
      <c r="H467" s="332"/>
      <c r="I467" s="332"/>
      <c r="J467" s="332"/>
      <c r="K467" s="300"/>
      <c r="L467" s="332"/>
      <c r="M467" s="332"/>
      <c r="N467" s="332"/>
      <c r="O467" s="332"/>
      <c r="P467" s="332"/>
      <c r="Q467" s="332"/>
      <c r="R467" s="332"/>
      <c r="S467" s="332"/>
      <c r="T467" s="332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0</v>
      </c>
      <c r="C468" s="46">
        <f>IFERROR(W49*1,"0")+IFERROR(W50*1,"0")</f>
        <v>0</v>
      </c>
      <c r="D468" s="46">
        <f>IFERROR(W55*1,"0")+IFERROR(W56*1,"0")+IFERROR(W57*1,"0")+IFERROR(W58*1,"0")</f>
        <v>0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8" s="46">
        <f>IFERROR(W128*1,"0")+IFERROR(W129*1,"0")+IFERROR(W130*1,"0")</f>
        <v>0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0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0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156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68" s="46">
        <f>IFERROR(W380*1,"0")+IFERROR(W381*1,"0")+IFERROR(W385*1,"0")+IFERROR(W386*1,"0")+IFERROR(W387*1,"0")+IFERROR(W388*1,"0")+IFERROR(W389*1,"0")+IFERROR(W390*1,"0")+IFERROR(W391*1,"0")+IFERROR(W395*1,"0")</f>
        <v>0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300.96000000000004</v>
      </c>
      <c r="S468" s="46">
        <f>IFERROR(W434*1,"0")+IFERROR(W435*1,"0")+IFERROR(W439*1,"0")+IFERROR(W440*1,"0")+IFERROR(W444*1,"0")+IFERROR(W445*1,"0")+IFERROR(W449*1,"0")+IFERROR(W450*1,"0")</f>
        <v>0</v>
      </c>
      <c r="T468" s="46">
        <f>IFERROR(W455*1,"0")</f>
        <v>0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