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W136" i="1" s="1"/>
  <c r="N134" i="1"/>
  <c r="V131" i="1"/>
  <c r="X130" i="1"/>
  <c r="W130" i="1"/>
  <c r="V130" i="1"/>
  <c r="X129" i="1"/>
  <c r="W129" i="1"/>
  <c r="N129" i="1"/>
  <c r="X128" i="1"/>
  <c r="W128" i="1"/>
  <c r="W131" i="1" s="1"/>
  <c r="N128" i="1"/>
  <c r="W125" i="1"/>
  <c r="V125" i="1"/>
  <c r="X124" i="1"/>
  <c r="W124" i="1"/>
  <c r="V124" i="1"/>
  <c r="X123" i="1"/>
  <c r="W123" i="1"/>
  <c r="N123" i="1"/>
  <c r="V120" i="1"/>
  <c r="V119" i="1"/>
  <c r="X118" i="1"/>
  <c r="W118" i="1"/>
  <c r="N118" i="1"/>
  <c r="X117" i="1"/>
  <c r="W117" i="1"/>
  <c r="N117" i="1"/>
  <c r="X116" i="1"/>
  <c r="X119" i="1" s="1"/>
  <c r="W116" i="1"/>
  <c r="W119" i="1" s="1"/>
  <c r="X115" i="1"/>
  <c r="W115" i="1"/>
  <c r="N115" i="1"/>
  <c r="W112" i="1"/>
  <c r="V112" i="1"/>
  <c r="X111" i="1"/>
  <c r="W111" i="1"/>
  <c r="V111" i="1"/>
  <c r="X110" i="1"/>
  <c r="W110" i="1"/>
  <c r="N110" i="1"/>
  <c r="W107" i="1"/>
  <c r="V107" i="1"/>
  <c r="W106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X85" i="1" s="1"/>
  <c r="W81" i="1"/>
  <c r="N81" i="1"/>
  <c r="X80" i="1"/>
  <c r="W80" i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X22" i="1"/>
  <c r="W22" i="1"/>
  <c r="W252" i="1" s="1"/>
  <c r="N22" i="1"/>
  <c r="H10" i="1"/>
  <c r="J9" i="1"/>
  <c r="H9" i="1"/>
  <c r="A9" i="1"/>
  <c r="F10" i="1" s="1"/>
  <c r="D7" i="1"/>
  <c r="O6" i="1"/>
  <c r="N2" i="1"/>
  <c r="V254" i="1" l="1"/>
  <c r="X255" i="1"/>
  <c r="W254" i="1"/>
  <c r="W58" i="1"/>
  <c r="W93" i="1"/>
  <c r="W120" i="1"/>
  <c r="W236" i="1"/>
  <c r="W33" i="1"/>
  <c r="W250" i="1" s="1"/>
  <c r="W41" i="1"/>
  <c r="W64" i="1"/>
  <c r="W101" i="1"/>
  <c r="W162" i="1"/>
  <c r="W249" i="1"/>
  <c r="A10" i="1"/>
  <c r="W86" i="1"/>
  <c r="W155" i="1"/>
  <c r="W202" i="1"/>
  <c r="W208" i="1"/>
  <c r="F9" i="1"/>
  <c r="B263" i="1" l="1"/>
  <c r="A263" i="1"/>
  <c r="C263" i="1"/>
</calcChain>
</file>

<file path=xl/sharedStrings.xml><?xml version="1.0" encoding="utf-8"?>
<sst xmlns="http://schemas.openxmlformats.org/spreadsheetml/2006/main" count="914" uniqueCount="361">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</sst>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4" customWidth="1"/>
    <col min="17" max="17" width="6.140625" style="15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4" customWidth="1"/>
    <col min="23" max="23" width="11" style="154" customWidth="1"/>
    <col min="24" max="24" width="10" style="154" customWidth="1"/>
    <col min="25" max="25" width="11.5703125" style="154" customWidth="1"/>
    <col min="26" max="26" width="10.42578125" style="15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4" customWidth="1"/>
    <col min="31" max="31" width="9.140625" style="154" customWidth="1"/>
    <col min="32" max="16384" width="9.140625" style="154"/>
  </cols>
  <sheetData>
    <row r="1" spans="1:29" s="149" customFormat="1" ht="45" customHeight="1" x14ac:dyDescent="0.2">
      <c r="A1" s="41"/>
      <c r="B1" s="41"/>
      <c r="C1" s="41"/>
      <c r="D1" s="222" t="s">
        <v>0</v>
      </c>
      <c r="E1" s="223"/>
      <c r="F1" s="223"/>
      <c r="G1" s="12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49" customFormat="1" ht="23.45" customHeight="1" x14ac:dyDescent="0.2">
      <c r="A5" s="240" t="s">
        <v>8</v>
      </c>
      <c r="B5" s="236"/>
      <c r="C5" s="237"/>
      <c r="D5" s="181"/>
      <c r="E5" s="183"/>
      <c r="F5" s="312" t="s">
        <v>9</v>
      </c>
      <c r="G5" s="237"/>
      <c r="H5" s="181" t="s">
        <v>360</v>
      </c>
      <c r="I5" s="182"/>
      <c r="J5" s="182"/>
      <c r="K5" s="182"/>
      <c r="L5" s="183"/>
      <c r="N5" s="24" t="s">
        <v>10</v>
      </c>
      <c r="O5" s="291">
        <v>45242</v>
      </c>
      <c r="P5" s="213"/>
      <c r="R5" s="326" t="s">
        <v>11</v>
      </c>
      <c r="S5" s="198"/>
      <c r="T5" s="260" t="s">
        <v>12</v>
      </c>
      <c r="U5" s="213"/>
      <c r="Z5" s="51"/>
      <c r="AA5" s="51"/>
      <c r="AB5" s="51"/>
    </row>
    <row r="6" spans="1:29" s="149" customFormat="1" ht="24" customHeight="1" x14ac:dyDescent="0.2">
      <c r="A6" s="240" t="s">
        <v>13</v>
      </c>
      <c r="B6" s="236"/>
      <c r="C6" s="237"/>
      <c r="D6" s="300" t="s">
        <v>14</v>
      </c>
      <c r="E6" s="301"/>
      <c r="F6" s="301"/>
      <c r="G6" s="301"/>
      <c r="H6" s="301"/>
      <c r="I6" s="301"/>
      <c r="J6" s="301"/>
      <c r="K6" s="301"/>
      <c r="L6" s="213"/>
      <c r="N6" s="24" t="s">
        <v>15</v>
      </c>
      <c r="O6" s="230" t="str">
        <f>IF(O5=0," ",CHOOSE(WEEKDAY(O5,2),"Понедельник","Вторник","Среда","Четверг","Пятница","Суббота","Воскресенье"))</f>
        <v>Воскресенье</v>
      </c>
      <c r="P6" s="161"/>
      <c r="R6" s="197" t="s">
        <v>16</v>
      </c>
      <c r="S6" s="198"/>
      <c r="T6" s="263" t="s">
        <v>17</v>
      </c>
      <c r="U6" s="191"/>
      <c r="Z6" s="51"/>
      <c r="AA6" s="51"/>
      <c r="AB6" s="51"/>
    </row>
    <row r="7" spans="1:29" s="149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66"/>
      <c r="S7" s="198"/>
      <c r="T7" s="264"/>
      <c r="U7" s="265"/>
      <c r="Z7" s="51"/>
      <c r="AA7" s="51"/>
      <c r="AB7" s="51"/>
    </row>
    <row r="8" spans="1:29" s="149" customFormat="1" ht="25.5" customHeight="1" x14ac:dyDescent="0.2">
      <c r="A8" s="330" t="s">
        <v>18</v>
      </c>
      <c r="B8" s="163"/>
      <c r="C8" s="164"/>
      <c r="D8" s="215"/>
      <c r="E8" s="216"/>
      <c r="F8" s="216"/>
      <c r="G8" s="216"/>
      <c r="H8" s="216"/>
      <c r="I8" s="216"/>
      <c r="J8" s="216"/>
      <c r="K8" s="216"/>
      <c r="L8" s="217"/>
      <c r="N8" s="24" t="s">
        <v>19</v>
      </c>
      <c r="O8" s="212">
        <v>0.33333333333333331</v>
      </c>
      <c r="P8" s="213"/>
      <c r="R8" s="166"/>
      <c r="S8" s="198"/>
      <c r="T8" s="264"/>
      <c r="U8" s="265"/>
      <c r="Z8" s="51"/>
      <c r="AA8" s="51"/>
      <c r="AB8" s="51"/>
    </row>
    <row r="9" spans="1:29" s="149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1"/>
      <c r="P9" s="213"/>
      <c r="R9" s="166"/>
      <c r="S9" s="198"/>
      <c r="T9" s="266"/>
      <c r="U9" s="267"/>
      <c r="V9" s="43"/>
      <c r="W9" s="43"/>
      <c r="X9" s="43"/>
      <c r="Y9" s="43"/>
      <c r="Z9" s="51"/>
      <c r="AA9" s="51"/>
      <c r="AB9" s="51"/>
    </row>
    <row r="10" spans="1:29" s="149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4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2"/>
      <c r="P10" s="213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2"/>
      <c r="P11" s="213"/>
      <c r="S11" s="24" t="s">
        <v>26</v>
      </c>
      <c r="T11" s="302" t="s">
        <v>27</v>
      </c>
      <c r="U11" s="303"/>
      <c r="V11" s="45"/>
      <c r="W11" s="45"/>
      <c r="X11" s="45"/>
      <c r="Y11" s="45"/>
      <c r="Z11" s="51"/>
      <c r="AA11" s="51"/>
      <c r="AB11" s="51"/>
    </row>
    <row r="12" spans="1:29" s="149" customFormat="1" ht="18.600000000000001" customHeight="1" x14ac:dyDescent="0.2">
      <c r="A12" s="311" t="s">
        <v>28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29</v>
      </c>
      <c r="O12" s="299"/>
      <c r="P12" s="277"/>
      <c r="Q12" s="23"/>
      <c r="S12" s="24"/>
      <c r="T12" s="223"/>
      <c r="U12" s="166"/>
      <c r="Z12" s="51"/>
      <c r="AA12" s="51"/>
      <c r="AB12" s="51"/>
    </row>
    <row r="13" spans="1:29" s="149" customFormat="1" ht="23.25" customHeight="1" x14ac:dyDescent="0.2">
      <c r="A13" s="311" t="s">
        <v>30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31</v>
      </c>
      <c r="O13" s="302"/>
      <c r="P13" s="303"/>
      <c r="Q13" s="23"/>
      <c r="V13" s="49"/>
      <c r="W13" s="49"/>
      <c r="X13" s="49"/>
      <c r="Y13" s="49"/>
      <c r="Z13" s="51"/>
      <c r="AA13" s="51"/>
      <c r="AB13" s="51"/>
    </row>
    <row r="14" spans="1:29" s="149" customFormat="1" ht="18.600000000000001" customHeight="1" x14ac:dyDescent="0.2">
      <c r="A14" s="311" t="s">
        <v>32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49" customFormat="1" ht="22.5" customHeight="1" x14ac:dyDescent="0.2">
      <c r="A15" s="323" t="s">
        <v>33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34</v>
      </c>
      <c r="O15" s="223"/>
      <c r="P15" s="223"/>
      <c r="Q15" s="223"/>
      <c r="R15" s="2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9" t="s">
        <v>37</v>
      </c>
      <c r="D17" s="185" t="s">
        <v>38</v>
      </c>
      <c r="E17" s="225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4"/>
      <c r="P17" s="224"/>
      <c r="Q17" s="224"/>
      <c r="R17" s="225"/>
      <c r="S17" s="329" t="s">
        <v>48</v>
      </c>
      <c r="T17" s="237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6"/>
      <c r="E18" s="228"/>
      <c r="F18" s="186"/>
      <c r="G18" s="186"/>
      <c r="H18" s="186"/>
      <c r="I18" s="186"/>
      <c r="J18" s="186"/>
      <c r="K18" s="186"/>
      <c r="L18" s="186"/>
      <c r="M18" s="186"/>
      <c r="N18" s="226"/>
      <c r="O18" s="227"/>
      <c r="P18" s="227"/>
      <c r="Q18" s="227"/>
      <c r="R18" s="228"/>
      <c r="S18" s="150" t="s">
        <v>57</v>
      </c>
      <c r="T18" s="150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1"/>
      <c r="Z20" s="151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1"/>
      <c r="Z26" s="151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150</v>
      </c>
      <c r="W30" s="157">
        <f>IFERROR(IF(V30="","",V30),"")</f>
        <v>150</v>
      </c>
      <c r="X30" s="36">
        <f>IFERROR(IF(V30="","",V30*0.00936),"")</f>
        <v>1.4040000000000001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150</v>
      </c>
      <c r="W32" s="158">
        <f>IFERROR(SUM(W28:W31),"0")</f>
        <v>150</v>
      </c>
      <c r="X32" s="158">
        <f>IFERROR(IF(X28="",0,X28),"0")+IFERROR(IF(X29="",0,X29),"0")+IFERROR(IF(X30="",0,X30),"0")+IFERROR(IF(X31="",0,X31),"0")</f>
        <v>1.4040000000000001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225</v>
      </c>
      <c r="W33" s="158">
        <f>IFERROR(SUMPRODUCT(W28:W31*H28:H31),"0")</f>
        <v>225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1"/>
      <c r="Z34" s="151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2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9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25</v>
      </c>
      <c r="W39" s="157">
        <f>IFERROR(IF(V39="","",V39),"")</f>
        <v>25</v>
      </c>
      <c r="X39" s="36">
        <f>IFERROR(IF(V39="","",V39*0.0155),"")</f>
        <v>0.38750000000000001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25</v>
      </c>
      <c r="W40" s="158">
        <f>IFERROR(SUM(W36:W39),"0")</f>
        <v>25</v>
      </c>
      <c r="X40" s="158">
        <f>IFERROR(IF(X36="",0,X36),"0")+IFERROR(IF(X37="",0,X37),"0")+IFERROR(IF(X38="",0,X38),"0")+IFERROR(IF(X39="",0,X39),"0")</f>
        <v>0.38750000000000001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150</v>
      </c>
      <c r="W41" s="158">
        <f>IFERROR(SUMPRODUCT(W36:W39*H36:H39),"0")</f>
        <v>150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1"/>
      <c r="Z42" s="151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20</v>
      </c>
      <c r="W45" s="157">
        <f>IFERROR(IF(V45="","",V45),"")</f>
        <v>20</v>
      </c>
      <c r="X45" s="36">
        <f>IFERROR(IF(V45="","",V45*0.0095),"")</f>
        <v>0.19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20</v>
      </c>
      <c r="W46" s="158">
        <f>IFERROR(SUM(W44:W45),"0")</f>
        <v>20</v>
      </c>
      <c r="X46" s="158">
        <f>IFERROR(IF(X44="",0,X44),"0")+IFERROR(IF(X45="",0,X45),"0")</f>
        <v>0.19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24</v>
      </c>
      <c r="W47" s="158">
        <f>IFERROR(SUMPRODUCT(W44:W45*H44:H45),"0")</f>
        <v>24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1"/>
      <c r="Z48" s="151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5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4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6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25</v>
      </c>
      <c r="W53" s="157">
        <f t="shared" si="0"/>
        <v>25</v>
      </c>
      <c r="X53" s="36">
        <f t="shared" si="1"/>
        <v>0.38750000000000001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15</v>
      </c>
      <c r="W54" s="157">
        <f t="shared" si="0"/>
        <v>15</v>
      </c>
      <c r="X54" s="36">
        <f t="shared" si="1"/>
        <v>0.23249999999999998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5</v>
      </c>
      <c r="W55" s="157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45</v>
      </c>
      <c r="W57" s="158">
        <f>IFERROR(SUM(W50:W56),"0")</f>
        <v>45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0.69750000000000001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314.39999999999998</v>
      </c>
      <c r="W58" s="158">
        <f>IFERROR(SUMPRODUCT(W50:W56*H50:H56),"0")</f>
        <v>314.39999999999998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1"/>
      <c r="Z59" s="151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2"/>
      <c r="Z60" s="152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8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160</v>
      </c>
      <c r="W62" s="157">
        <f>IFERROR(IF(V62="","",V62),"")</f>
        <v>160</v>
      </c>
      <c r="X62" s="36">
        <f>IFERROR(IF(V62="","",V62*0.00866),"")</f>
        <v>1.3855999999999999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160</v>
      </c>
      <c r="W63" s="158">
        <f>IFERROR(SUM(W61:W62),"0")</f>
        <v>160</v>
      </c>
      <c r="X63" s="158">
        <f>IFERROR(IF(X61="",0,X61),"0")+IFERROR(IF(X62="",0,X62),"0")</f>
        <v>1.3855999999999999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800</v>
      </c>
      <c r="W64" s="158">
        <f>IFERROR(SUMPRODUCT(W61:W62*H61:H62),"0")</f>
        <v>800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1"/>
      <c r="Z65" s="151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2"/>
      <c r="Z66" s="152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1"/>
      <c r="Z70" s="151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2"/>
      <c r="Z71" s="152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5</v>
      </c>
      <c r="W72" s="157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10</v>
      </c>
      <c r="W73" s="157">
        <f>IFERROR(IF(V73="","",V73),"")</f>
        <v>10</v>
      </c>
      <c r="X73" s="36">
        <f>IFERROR(IF(V73="","",V73*0.01788),"")</f>
        <v>0.17880000000000001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15</v>
      </c>
      <c r="W74" s="158">
        <f>IFERROR(SUM(W72:W73),"0")</f>
        <v>15</v>
      </c>
      <c r="X74" s="158">
        <f>IFERROR(IF(X72="",0,X72),"0")+IFERROR(IF(X73="",0,X73),"0")</f>
        <v>0.26819999999999999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54</v>
      </c>
      <c r="W75" s="158">
        <f>IFERROR(SUMPRODUCT(W72:W73*H72:H73),"0")</f>
        <v>54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1"/>
      <c r="Z76" s="151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2"/>
      <c r="Z77" s="152"/>
    </row>
    <row r="78" spans="1:53" ht="27" customHeight="1" x14ac:dyDescent="0.25">
      <c r="A78" s="54" t="s">
        <v>137</v>
      </c>
      <c r="B78" s="54" t="s">
        <v>138</v>
      </c>
      <c r="C78" s="31">
        <v>4301135121</v>
      </c>
      <c r="D78" s="160">
        <v>4607111036735</v>
      </c>
      <c r="E78" s="161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139</v>
      </c>
      <c r="B79" s="54" t="s">
        <v>140</v>
      </c>
      <c r="C79" s="31">
        <v>4301135053</v>
      </c>
      <c r="D79" s="160">
        <v>4607111036407</v>
      </c>
      <c r="E79" s="161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141</v>
      </c>
      <c r="B80" s="54" t="s">
        <v>142</v>
      </c>
      <c r="C80" s="31">
        <v>4301135122</v>
      </c>
      <c r="D80" s="160">
        <v>4607111033628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10</v>
      </c>
      <c r="W80" s="157">
        <f t="shared" si="2"/>
        <v>10</v>
      </c>
      <c r="X80" s="36">
        <f t="shared" si="3"/>
        <v>0.17880000000000001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4301130400</v>
      </c>
      <c r="D81" s="160">
        <v>4607111033451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50</v>
      </c>
      <c r="W81" s="157">
        <f t="shared" si="2"/>
        <v>50</v>
      </c>
      <c r="X81" s="36">
        <f t="shared" si="3"/>
        <v>0.89400000000000002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4301135120</v>
      </c>
      <c r="D82" s="160">
        <v>4607111035141</v>
      </c>
      <c r="E82" s="161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4301135111</v>
      </c>
      <c r="D83" s="160">
        <v>4607111035028</v>
      </c>
      <c r="E83" s="161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4"/>
      <c r="P83" s="174"/>
      <c r="Q83" s="174"/>
      <c r="R83" s="161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149</v>
      </c>
      <c r="B84" s="54" t="s">
        <v>150</v>
      </c>
      <c r="C84" s="31">
        <v>4301135109</v>
      </c>
      <c r="D84" s="160">
        <v>4607111033444</v>
      </c>
      <c r="E84" s="161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4"/>
      <c r="P84" s="174"/>
      <c r="Q84" s="174"/>
      <c r="R84" s="161"/>
      <c r="S84" s="34"/>
      <c r="T84" s="34"/>
      <c r="U84" s="35" t="s">
        <v>65</v>
      </c>
      <c r="V84" s="156">
        <v>100</v>
      </c>
      <c r="W84" s="157">
        <f t="shared" si="2"/>
        <v>100</v>
      </c>
      <c r="X84" s="36">
        <f t="shared" si="3"/>
        <v>1.788</v>
      </c>
      <c r="Y84" s="56"/>
      <c r="Z84" s="57"/>
      <c r="AD84" s="61"/>
      <c r="BA84" s="91" t="s">
        <v>74</v>
      </c>
    </row>
    <row r="85" spans="1:53" x14ac:dyDescent="0.2">
      <c r="A85" s="171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65</v>
      </c>
      <c r="V85" s="158">
        <f>IFERROR(SUM(V78:V84),"0")</f>
        <v>160</v>
      </c>
      <c r="W85" s="158">
        <f>IFERROR(SUM(W78:W84),"0")</f>
        <v>160</v>
      </c>
      <c r="X85" s="158">
        <f>IFERROR(IF(X78="",0,X78),"0")+IFERROR(IF(X79="",0,X79),"0")+IFERROR(IF(X80="",0,X80),"0")+IFERROR(IF(X81="",0,X81),"0")+IFERROR(IF(X82="",0,X82),"0")+IFERROR(IF(X83="",0,X83),"0")+IFERROR(IF(X84="",0,X84),"0")</f>
        <v>2.8608000000000002</v>
      </c>
      <c r="Y85" s="159"/>
      <c r="Z85" s="159"/>
    </row>
    <row r="86" spans="1:53" x14ac:dyDescent="0.2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72"/>
      <c r="N86" s="162" t="s">
        <v>66</v>
      </c>
      <c r="O86" s="163"/>
      <c r="P86" s="163"/>
      <c r="Q86" s="163"/>
      <c r="R86" s="163"/>
      <c r="S86" s="163"/>
      <c r="T86" s="164"/>
      <c r="U86" s="37" t="s">
        <v>67</v>
      </c>
      <c r="V86" s="158">
        <f>IFERROR(SUMPRODUCT(V78:V84*H78:H84),"0")</f>
        <v>576</v>
      </c>
      <c r="W86" s="158">
        <f>IFERROR(SUMPRODUCT(W78:W84*H78:H84),"0")</f>
        <v>576</v>
      </c>
      <c r="X86" s="37"/>
      <c r="Y86" s="159"/>
      <c r="Z86" s="159"/>
    </row>
    <row r="87" spans="1:53" ht="16.5" customHeight="1" x14ac:dyDescent="0.25">
      <c r="A87" s="192" t="s">
        <v>151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14.25" customHeight="1" x14ac:dyDescent="0.25">
      <c r="A88" s="165" t="s">
        <v>151</v>
      </c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52"/>
      <c r="Z88" s="152"/>
    </row>
    <row r="89" spans="1:53" ht="27" customHeight="1" x14ac:dyDescent="0.25">
      <c r="A89" s="54" t="s">
        <v>152</v>
      </c>
      <c r="B89" s="54" t="s">
        <v>153</v>
      </c>
      <c r="C89" s="31">
        <v>4301136013</v>
      </c>
      <c r="D89" s="160">
        <v>4607025784012</v>
      </c>
      <c r="E89" s="161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7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154</v>
      </c>
      <c r="B90" s="54" t="s">
        <v>155</v>
      </c>
      <c r="C90" s="31">
        <v>4301136012</v>
      </c>
      <c r="D90" s="160">
        <v>4607025784319</v>
      </c>
      <c r="E90" s="161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156</v>
      </c>
      <c r="B91" s="54" t="s">
        <v>157</v>
      </c>
      <c r="C91" s="31">
        <v>4301136014</v>
      </c>
      <c r="D91" s="160">
        <v>4607111035370</v>
      </c>
      <c r="E91" s="161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4"/>
      <c r="P91" s="174"/>
      <c r="Q91" s="174"/>
      <c r="R91" s="161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71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72"/>
      <c r="N93" s="162" t="s">
        <v>66</v>
      </c>
      <c r="O93" s="163"/>
      <c r="P93" s="163"/>
      <c r="Q93" s="163"/>
      <c r="R93" s="163"/>
      <c r="S93" s="163"/>
      <c r="T93" s="164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92" t="s">
        <v>158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14.25" customHeight="1" x14ac:dyDescent="0.25">
      <c r="A95" s="165" t="s">
        <v>60</v>
      </c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52"/>
      <c r="Z95" s="152"/>
    </row>
    <row r="96" spans="1:53" ht="27" customHeight="1" x14ac:dyDescent="0.25">
      <c r="A96" s="54" t="s">
        <v>159</v>
      </c>
      <c r="B96" s="54" t="s">
        <v>160</v>
      </c>
      <c r="C96" s="31">
        <v>4301070975</v>
      </c>
      <c r="D96" s="160">
        <v>4607111033970</v>
      </c>
      <c r="E96" s="161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161</v>
      </c>
      <c r="O96" s="174"/>
      <c r="P96" s="174"/>
      <c r="Q96" s="174"/>
      <c r="R96" s="161"/>
      <c r="S96" s="34"/>
      <c r="T96" s="34"/>
      <c r="U96" s="35" t="s">
        <v>65</v>
      </c>
      <c r="V96" s="156">
        <v>40</v>
      </c>
      <c r="W96" s="157">
        <f>IFERROR(IF(V96="","",V96),"")</f>
        <v>40</v>
      </c>
      <c r="X96" s="36">
        <f>IFERROR(IF(V96="","",V96*0.0155),"")</f>
        <v>0.62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162</v>
      </c>
      <c r="B97" s="54" t="s">
        <v>163</v>
      </c>
      <c r="C97" s="31">
        <v>4301070976</v>
      </c>
      <c r="D97" s="160">
        <v>4607111034144</v>
      </c>
      <c r="E97" s="161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164</v>
      </c>
      <c r="O97" s="174"/>
      <c r="P97" s="174"/>
      <c r="Q97" s="174"/>
      <c r="R97" s="161"/>
      <c r="S97" s="34"/>
      <c r="T97" s="34"/>
      <c r="U97" s="35" t="s">
        <v>65</v>
      </c>
      <c r="V97" s="156">
        <v>100</v>
      </c>
      <c r="W97" s="157">
        <f>IFERROR(IF(V97="","",V97),"")</f>
        <v>100</v>
      </c>
      <c r="X97" s="36">
        <f>IFERROR(IF(V97="","",V97*0.0155),"")</f>
        <v>1.55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165</v>
      </c>
      <c r="B98" s="54" t="s">
        <v>166</v>
      </c>
      <c r="C98" s="31">
        <v>4301070973</v>
      </c>
      <c r="D98" s="160">
        <v>4607111033987</v>
      </c>
      <c r="E98" s="161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167</v>
      </c>
      <c r="O98" s="174"/>
      <c r="P98" s="174"/>
      <c r="Q98" s="174"/>
      <c r="R98" s="161"/>
      <c r="S98" s="34"/>
      <c r="T98" s="34"/>
      <c r="U98" s="35" t="s">
        <v>65</v>
      </c>
      <c r="V98" s="156">
        <v>30</v>
      </c>
      <c r="W98" s="157">
        <f>IFERROR(IF(V98="","",V98),"")</f>
        <v>30</v>
      </c>
      <c r="X98" s="36">
        <f>IFERROR(IF(V98="","",V98*0.0155),"")</f>
        <v>0.46499999999999997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168</v>
      </c>
      <c r="B99" s="54" t="s">
        <v>169</v>
      </c>
      <c r="C99" s="31">
        <v>4301070974</v>
      </c>
      <c r="D99" s="160">
        <v>4607111034151</v>
      </c>
      <c r="E99" s="161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8" t="s">
        <v>170</v>
      </c>
      <c r="O99" s="174"/>
      <c r="P99" s="174"/>
      <c r="Q99" s="174"/>
      <c r="R99" s="161"/>
      <c r="S99" s="34"/>
      <c r="T99" s="34"/>
      <c r="U99" s="35" t="s">
        <v>65</v>
      </c>
      <c r="V99" s="156">
        <v>125</v>
      </c>
      <c r="W99" s="157">
        <f>IFERROR(IF(V99="","",V99),"")</f>
        <v>125</v>
      </c>
      <c r="X99" s="36">
        <f>IFERROR(IF(V99="","",V99*0.0155),"")</f>
        <v>1.9375</v>
      </c>
      <c r="Y99" s="56"/>
      <c r="Z99" s="57"/>
      <c r="AD99" s="61"/>
      <c r="BA99" s="98" t="s">
        <v>1</v>
      </c>
    </row>
    <row r="100" spans="1:53" x14ac:dyDescent="0.2">
      <c r="A100" s="171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65</v>
      </c>
      <c r="V100" s="158">
        <f>IFERROR(SUM(V96:V99),"0")</f>
        <v>295</v>
      </c>
      <c r="W100" s="158">
        <f>IFERROR(SUM(W96:W99),"0")</f>
        <v>295</v>
      </c>
      <c r="X100" s="158">
        <f>IFERROR(IF(X96="",0,X96),"0")+IFERROR(IF(X97="",0,X97),"0")+IFERROR(IF(X98="",0,X98),"0")+IFERROR(IF(X99="",0,X99),"0")</f>
        <v>4.5724999999999998</v>
      </c>
      <c r="Y100" s="159"/>
      <c r="Z100" s="159"/>
    </row>
    <row r="101" spans="1:53" x14ac:dyDescent="0.2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72"/>
      <c r="N101" s="162" t="s">
        <v>66</v>
      </c>
      <c r="O101" s="163"/>
      <c r="P101" s="163"/>
      <c r="Q101" s="163"/>
      <c r="R101" s="163"/>
      <c r="S101" s="163"/>
      <c r="T101" s="164"/>
      <c r="U101" s="37" t="s">
        <v>67</v>
      </c>
      <c r="V101" s="158">
        <f>IFERROR(SUMPRODUCT(V96:V99*H96:H99),"0")</f>
        <v>2101.6000000000004</v>
      </c>
      <c r="W101" s="158">
        <f>IFERROR(SUMPRODUCT(W96:W99*H96:H99),"0")</f>
        <v>2101.6000000000004</v>
      </c>
      <c r="X101" s="37"/>
      <c r="Y101" s="159"/>
      <c r="Z101" s="159"/>
    </row>
    <row r="102" spans="1:53" ht="16.5" customHeight="1" x14ac:dyDescent="0.25">
      <c r="A102" s="192" t="s">
        <v>171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14.25" customHeight="1" x14ac:dyDescent="0.25">
      <c r="A103" s="165" t="s">
        <v>127</v>
      </c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52"/>
      <c r="Z103" s="152"/>
    </row>
    <row r="104" spans="1:53" ht="27" customHeight="1" x14ac:dyDescent="0.25">
      <c r="A104" s="54" t="s">
        <v>172</v>
      </c>
      <c r="B104" s="54" t="s">
        <v>173</v>
      </c>
      <c r="C104" s="31">
        <v>4301135162</v>
      </c>
      <c r="D104" s="160">
        <v>4607111034014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70</v>
      </c>
      <c r="W104" s="157">
        <f>IFERROR(IF(V104="","",V104),"")</f>
        <v>70</v>
      </c>
      <c r="X104" s="36">
        <f>IFERROR(IF(V104="","",V104*0.01788),"")</f>
        <v>1.2516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174</v>
      </c>
      <c r="B105" s="54" t="s">
        <v>175</v>
      </c>
      <c r="C105" s="31">
        <v>4301135117</v>
      </c>
      <c r="D105" s="160">
        <v>4607111033994</v>
      </c>
      <c r="E105" s="161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4"/>
      <c r="P105" s="174"/>
      <c r="Q105" s="174"/>
      <c r="R105" s="161"/>
      <c r="S105" s="34"/>
      <c r="T105" s="34"/>
      <c r="U105" s="35" t="s">
        <v>65</v>
      </c>
      <c r="V105" s="156">
        <v>30</v>
      </c>
      <c r="W105" s="157">
        <f>IFERROR(IF(V105="","",V105),"")</f>
        <v>30</v>
      </c>
      <c r="X105" s="36">
        <f>IFERROR(IF(V105="","",V105*0.01788),"")</f>
        <v>0.53639999999999999</v>
      </c>
      <c r="Y105" s="56"/>
      <c r="Z105" s="57"/>
      <c r="AD105" s="61"/>
      <c r="BA105" s="100" t="s">
        <v>74</v>
      </c>
    </row>
    <row r="106" spans="1:53" x14ac:dyDescent="0.2">
      <c r="A106" s="171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65</v>
      </c>
      <c r="V106" s="158">
        <f>IFERROR(SUM(V104:V105),"0")</f>
        <v>100</v>
      </c>
      <c r="W106" s="158">
        <f>IFERROR(SUM(W104:W105),"0")</f>
        <v>100</v>
      </c>
      <c r="X106" s="158">
        <f>IFERROR(IF(X104="",0,X104),"0")+IFERROR(IF(X105="",0,X105),"0")</f>
        <v>1.788</v>
      </c>
      <c r="Y106" s="159"/>
      <c r="Z106" s="159"/>
    </row>
    <row r="107" spans="1:53" x14ac:dyDescent="0.2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72"/>
      <c r="N107" s="162" t="s">
        <v>66</v>
      </c>
      <c r="O107" s="163"/>
      <c r="P107" s="163"/>
      <c r="Q107" s="163"/>
      <c r="R107" s="163"/>
      <c r="S107" s="163"/>
      <c r="T107" s="164"/>
      <c r="U107" s="37" t="s">
        <v>67</v>
      </c>
      <c r="V107" s="158">
        <f>IFERROR(SUMPRODUCT(V104:V105*H104:H105),"0")</f>
        <v>300</v>
      </c>
      <c r="W107" s="158">
        <f>IFERROR(SUMPRODUCT(W104:W105*H104:H105),"0")</f>
        <v>300</v>
      </c>
      <c r="X107" s="37"/>
      <c r="Y107" s="159"/>
      <c r="Z107" s="159"/>
    </row>
    <row r="108" spans="1:53" ht="16.5" customHeight="1" x14ac:dyDescent="0.25">
      <c r="A108" s="192" t="s">
        <v>176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4.25" customHeight="1" x14ac:dyDescent="0.25">
      <c r="A109" s="165" t="s">
        <v>127</v>
      </c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52"/>
      <c r="Z109" s="152"/>
    </row>
    <row r="110" spans="1:53" ht="16.5" customHeight="1" x14ac:dyDescent="0.25">
      <c r="A110" s="54" t="s">
        <v>177</v>
      </c>
      <c r="B110" s="54" t="s">
        <v>178</v>
      </c>
      <c r="C110" s="31">
        <v>4301135112</v>
      </c>
      <c r="D110" s="160">
        <v>4607111034199</v>
      </c>
      <c r="E110" s="161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1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4"/>
      <c r="P110" s="174"/>
      <c r="Q110" s="174"/>
      <c r="R110" s="161"/>
      <c r="S110" s="34"/>
      <c r="T110" s="34"/>
      <c r="U110" s="35" t="s">
        <v>65</v>
      </c>
      <c r="V110" s="156">
        <v>20</v>
      </c>
      <c r="W110" s="157">
        <f>IFERROR(IF(V110="","",V110),"")</f>
        <v>20</v>
      </c>
      <c r="X110" s="36">
        <f>IFERROR(IF(V110="","",V110*0.01788),"")</f>
        <v>0.35760000000000003</v>
      </c>
      <c r="Y110" s="56"/>
      <c r="Z110" s="57"/>
      <c r="AD110" s="61"/>
      <c r="BA110" s="101" t="s">
        <v>74</v>
      </c>
    </row>
    <row r="111" spans="1:53" x14ac:dyDescent="0.2">
      <c r="A111" s="171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65</v>
      </c>
      <c r="V111" s="158">
        <f>IFERROR(SUM(V110:V110),"0")</f>
        <v>20</v>
      </c>
      <c r="W111" s="158">
        <f>IFERROR(SUM(W110:W110),"0")</f>
        <v>20</v>
      </c>
      <c r="X111" s="158">
        <f>IFERROR(IF(X110="",0,X110),"0")</f>
        <v>0.35760000000000003</v>
      </c>
      <c r="Y111" s="159"/>
      <c r="Z111" s="159"/>
    </row>
    <row r="112" spans="1:53" x14ac:dyDescent="0.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72"/>
      <c r="N112" s="162" t="s">
        <v>66</v>
      </c>
      <c r="O112" s="163"/>
      <c r="P112" s="163"/>
      <c r="Q112" s="163"/>
      <c r="R112" s="163"/>
      <c r="S112" s="163"/>
      <c r="T112" s="164"/>
      <c r="U112" s="37" t="s">
        <v>67</v>
      </c>
      <c r="V112" s="158">
        <f>IFERROR(SUMPRODUCT(V110:V110*H110:H110),"0")</f>
        <v>60</v>
      </c>
      <c r="W112" s="158">
        <f>IFERROR(SUMPRODUCT(W110:W110*H110:H110),"0")</f>
        <v>60</v>
      </c>
      <c r="X112" s="37"/>
      <c r="Y112" s="159"/>
      <c r="Z112" s="159"/>
    </row>
    <row r="113" spans="1:53" ht="16.5" customHeight="1" x14ac:dyDescent="0.25">
      <c r="A113" s="192" t="s">
        <v>179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14.25" customHeight="1" x14ac:dyDescent="0.25">
      <c r="A114" s="165" t="s">
        <v>127</v>
      </c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52"/>
      <c r="Z114" s="152"/>
    </row>
    <row r="115" spans="1:53" ht="27" customHeight="1" x14ac:dyDescent="0.25">
      <c r="A115" s="54" t="s">
        <v>180</v>
      </c>
      <c r="B115" s="54" t="s">
        <v>181</v>
      </c>
      <c r="C115" s="31">
        <v>4301130006</v>
      </c>
      <c r="D115" s="160">
        <v>4607111034670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182</v>
      </c>
      <c r="Z115" s="57"/>
      <c r="AD115" s="61"/>
      <c r="BA115" s="102" t="s">
        <v>74</v>
      </c>
    </row>
    <row r="116" spans="1:53" ht="27" customHeight="1" x14ac:dyDescent="0.25">
      <c r="A116" s="54" t="s">
        <v>183</v>
      </c>
      <c r="B116" s="54" t="s">
        <v>184</v>
      </c>
      <c r="C116" s="31">
        <v>4301130003</v>
      </c>
      <c r="D116" s="160">
        <v>4607111034687</v>
      </c>
      <c r="E116" s="161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19" t="s">
        <v>185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182</v>
      </c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4301135115</v>
      </c>
      <c r="D117" s="160">
        <v>4607111034380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10</v>
      </c>
      <c r="W117" s="157">
        <f>IFERROR(IF(V117="","",V117),"")</f>
        <v>10</v>
      </c>
      <c r="X117" s="36">
        <f>IFERROR(IF(V117="","",V117*0.01788),"")</f>
        <v>0.17880000000000001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188</v>
      </c>
      <c r="B118" s="54" t="s">
        <v>189</v>
      </c>
      <c r="C118" s="31">
        <v>4301135114</v>
      </c>
      <c r="D118" s="160">
        <v>4607111034397</v>
      </c>
      <c r="E118" s="161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4"/>
      <c r="P118" s="174"/>
      <c r="Q118" s="174"/>
      <c r="R118" s="161"/>
      <c r="S118" s="34"/>
      <c r="T118" s="34"/>
      <c r="U118" s="35" t="s">
        <v>65</v>
      </c>
      <c r="V118" s="156">
        <v>20</v>
      </c>
      <c r="W118" s="157">
        <f>IFERROR(IF(V118="","",V118),"")</f>
        <v>20</v>
      </c>
      <c r="X118" s="36">
        <f>IFERROR(IF(V118="","",V118*0.01788),"")</f>
        <v>0.35760000000000003</v>
      </c>
      <c r="Y118" s="56"/>
      <c r="Z118" s="57"/>
      <c r="AD118" s="61"/>
      <c r="BA118" s="105" t="s">
        <v>74</v>
      </c>
    </row>
    <row r="119" spans="1:53" x14ac:dyDescent="0.2">
      <c r="A119" s="171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65</v>
      </c>
      <c r="V119" s="158">
        <f>IFERROR(SUM(V115:V118),"0")</f>
        <v>30</v>
      </c>
      <c r="W119" s="158">
        <f>IFERROR(SUM(W115:W118),"0")</f>
        <v>30</v>
      </c>
      <c r="X119" s="158">
        <f>IFERROR(IF(X115="",0,X115),"0")+IFERROR(IF(X116="",0,X116),"0")+IFERROR(IF(X117="",0,X117),"0")+IFERROR(IF(X118="",0,X118),"0")</f>
        <v>0.53639999999999999</v>
      </c>
      <c r="Y119" s="159"/>
      <c r="Z119" s="159"/>
    </row>
    <row r="120" spans="1:53" x14ac:dyDescent="0.2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72"/>
      <c r="N120" s="162" t="s">
        <v>66</v>
      </c>
      <c r="O120" s="163"/>
      <c r="P120" s="163"/>
      <c r="Q120" s="163"/>
      <c r="R120" s="163"/>
      <c r="S120" s="163"/>
      <c r="T120" s="164"/>
      <c r="U120" s="37" t="s">
        <v>67</v>
      </c>
      <c r="V120" s="158">
        <f>IFERROR(SUMPRODUCT(V115:V118*H115:H118),"0")</f>
        <v>90</v>
      </c>
      <c r="W120" s="158">
        <f>IFERROR(SUMPRODUCT(W115:W118*H115:H118),"0")</f>
        <v>90</v>
      </c>
      <c r="X120" s="37"/>
      <c r="Y120" s="159"/>
      <c r="Z120" s="159"/>
    </row>
    <row r="121" spans="1:53" ht="16.5" customHeight="1" x14ac:dyDescent="0.25">
      <c r="A121" s="192" t="s">
        <v>190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14.25" customHeight="1" x14ac:dyDescent="0.25">
      <c r="A122" s="165" t="s">
        <v>127</v>
      </c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52"/>
      <c r="Z122" s="152"/>
    </row>
    <row r="123" spans="1:53" ht="27" customHeight="1" x14ac:dyDescent="0.25">
      <c r="A123" s="54" t="s">
        <v>191</v>
      </c>
      <c r="B123" s="54" t="s">
        <v>192</v>
      </c>
      <c r="C123" s="31">
        <v>4301135134</v>
      </c>
      <c r="D123" s="160">
        <v>4607111035806</v>
      </c>
      <c r="E123" s="161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4"/>
      <c r="P123" s="174"/>
      <c r="Q123" s="174"/>
      <c r="R123" s="161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71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72"/>
      <c r="N125" s="162" t="s">
        <v>66</v>
      </c>
      <c r="O125" s="163"/>
      <c r="P125" s="163"/>
      <c r="Q125" s="163"/>
      <c r="R125" s="163"/>
      <c r="S125" s="163"/>
      <c r="T125" s="164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92" t="s">
        <v>193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14.25" customHeight="1" x14ac:dyDescent="0.25">
      <c r="A127" s="165" t="s">
        <v>194</v>
      </c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52"/>
      <c r="Z127" s="152"/>
    </row>
    <row r="128" spans="1:53" ht="27" customHeight="1" x14ac:dyDescent="0.25">
      <c r="A128" s="54" t="s">
        <v>195</v>
      </c>
      <c r="B128" s="54" t="s">
        <v>196</v>
      </c>
      <c r="C128" s="31">
        <v>4301070768</v>
      </c>
      <c r="D128" s="160">
        <v>4607111035639</v>
      </c>
      <c r="E128" s="161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197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198</v>
      </c>
      <c r="B129" s="54" t="s">
        <v>199</v>
      </c>
      <c r="C129" s="31">
        <v>4301070797</v>
      </c>
      <c r="D129" s="160">
        <v>4607111035646</v>
      </c>
      <c r="E129" s="161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200</v>
      </c>
      <c r="L129" s="33" t="s">
        <v>64</v>
      </c>
      <c r="M129" s="32">
        <v>180</v>
      </c>
      <c r="N129" s="2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4"/>
      <c r="P129" s="174"/>
      <c r="Q129" s="174"/>
      <c r="R129" s="161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71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72"/>
      <c r="N131" s="162" t="s">
        <v>66</v>
      </c>
      <c r="O131" s="163"/>
      <c r="P131" s="163"/>
      <c r="Q131" s="163"/>
      <c r="R131" s="163"/>
      <c r="S131" s="163"/>
      <c r="T131" s="164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92" t="s">
        <v>201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14.25" customHeight="1" x14ac:dyDescent="0.25">
      <c r="A133" s="165" t="s">
        <v>127</v>
      </c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52"/>
      <c r="Z133" s="152"/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1"/>
      <c r="Z138" s="151"/>
    </row>
    <row r="139" spans="1:53" ht="14.25" customHeight="1" x14ac:dyDescent="0.25">
      <c r="A139" s="165" t="s">
        <v>194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2"/>
      <c r="Z139" s="152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2</v>
      </c>
      <c r="W140" s="157">
        <f>IFERROR(IF(V140="","",V140),"")</f>
        <v>2</v>
      </c>
      <c r="X140" s="36">
        <f>IFERROR(IF(V140="","",V140*0.00866),"")</f>
        <v>1.7319999999999999E-2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2</v>
      </c>
      <c r="W141" s="158">
        <f>IFERROR(SUM(W140:W140),"0")</f>
        <v>2</v>
      </c>
      <c r="X141" s="158">
        <f>IFERROR(IF(X140="",0,X140),"0")</f>
        <v>1.7319999999999999E-2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10</v>
      </c>
      <c r="W142" s="158">
        <f>IFERROR(SUMPRODUCT(W140:W140*H140:H140),"0")</f>
        <v>10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1"/>
      <c r="Z143" s="151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2"/>
      <c r="Z144" s="152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5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10</v>
      </c>
      <c r="W146" s="157">
        <f>IFERROR(IF(V146="","",V146),"")</f>
        <v>10</v>
      </c>
      <c r="X146" s="36">
        <f>IFERROR(IF(V146="","",V146*0.00866),"")</f>
        <v>8.6599999999999996E-2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60</v>
      </c>
      <c r="W147" s="157">
        <f>IFERROR(IF(V147="","",V147),"")</f>
        <v>60</v>
      </c>
      <c r="X147" s="36">
        <f>IFERROR(IF(V147="","",V147*0.00866),"")</f>
        <v>0.51959999999999995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8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70</v>
      </c>
      <c r="W149" s="158">
        <f>IFERROR(SUM(W145:W148),"0")</f>
        <v>70</v>
      </c>
      <c r="X149" s="158">
        <f>IFERROR(IF(X145="",0,X145),"0")+IFERROR(IF(X146="",0,X146),"0")+IFERROR(IF(X147="",0,X147),"0")+IFERROR(IF(X148="",0,X148),"0")</f>
        <v>0.60619999999999996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350</v>
      </c>
      <c r="W150" s="158">
        <f>IFERROR(SUMPRODUCT(W145:W148*H145:H148),"0")</f>
        <v>350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2"/>
      <c r="Z151" s="152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1"/>
      <c r="Z157" s="151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2"/>
      <c r="Z158" s="152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60</v>
      </c>
      <c r="W159" s="157">
        <f>IFERROR(IF(V159="","",V159),"")</f>
        <v>60</v>
      </c>
      <c r="X159" s="36">
        <f>IFERROR(IF(V159="","",V159*0.01788),"")</f>
        <v>1.0728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70</v>
      </c>
      <c r="W160" s="157">
        <f>IFERROR(IF(V160="","",V160),"")</f>
        <v>70</v>
      </c>
      <c r="X160" s="36">
        <f>IFERROR(IF(V160="","",V160*0.01788),"")</f>
        <v>1.2516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130</v>
      </c>
      <c r="W161" s="158">
        <f>IFERROR(SUM(W159:W160),"0")</f>
        <v>130</v>
      </c>
      <c r="X161" s="158">
        <f>IFERROR(IF(X159="",0,X159),"0")+IFERROR(IF(X160="",0,X160),"0")</f>
        <v>2.3243999999999998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390</v>
      </c>
      <c r="W162" s="158">
        <f>IFERROR(SUMPRODUCT(W159:W160*H159:H160),"0")</f>
        <v>390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1"/>
      <c r="Z163" s="151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2"/>
      <c r="Z164" s="152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200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1"/>
      <c r="Z168" s="151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2"/>
      <c r="Z169" s="152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1"/>
      <c r="Z174" s="151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2"/>
      <c r="Z175" s="152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85</v>
      </c>
      <c r="W176" s="157">
        <f>IFERROR(IF(V176="","",V176),"")</f>
        <v>85</v>
      </c>
      <c r="X176" s="36">
        <f>IFERROR(IF(V176="","",V176*0.0155),"")</f>
        <v>1.3174999999999999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85</v>
      </c>
      <c r="W177" s="158">
        <f>IFERROR(SUM(W176:W176),"0")</f>
        <v>85</v>
      </c>
      <c r="X177" s="158">
        <f>IFERROR(IF(X176="",0,X176),"0")</f>
        <v>1.3174999999999999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475.99999999999994</v>
      </c>
      <c r="W178" s="158">
        <f>IFERROR(SUMPRODUCT(W176:W176*H176:H176),"0")</f>
        <v>475.99999999999994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1"/>
      <c r="Z179" s="151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2"/>
      <c r="Z180" s="152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40</v>
      </c>
      <c r="W181" s="157">
        <f>IFERROR(IF(V181="","",V181),"")</f>
        <v>40</v>
      </c>
      <c r="X181" s="36">
        <f>IFERROR(IF(V181="","",V181*0.0155),"")</f>
        <v>0.62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40</v>
      </c>
      <c r="W182" s="158">
        <f>IFERROR(SUM(W181:W181),"0")</f>
        <v>40</v>
      </c>
      <c r="X182" s="158">
        <f>IFERROR(IF(X181="",0,X181),"0")</f>
        <v>0.62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224</v>
      </c>
      <c r="W183" s="158">
        <f>IFERROR(SUMPRODUCT(W181:W181*H181:H181),"0")</f>
        <v>224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1"/>
      <c r="Z184" s="151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2"/>
      <c r="Z185" s="152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90</v>
      </c>
      <c r="W189" s="157">
        <f>IFERROR(IF(V189="","",V189),"")</f>
        <v>90</v>
      </c>
      <c r="X189" s="36">
        <f>IFERROR(IF(V189="","",V189*0.0155),"")</f>
        <v>1.395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90</v>
      </c>
      <c r="W190" s="158">
        <f>IFERROR(SUM(W186:W189),"0")</f>
        <v>90</v>
      </c>
      <c r="X190" s="158">
        <f>IFERROR(IF(X186="",0,X186),"0")+IFERROR(IF(X187="",0,X187),"0")+IFERROR(IF(X188="",0,X188),"0")+IFERROR(IF(X189="",0,X189),"0")</f>
        <v>1.395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648</v>
      </c>
      <c r="W191" s="158">
        <f>IFERROR(SUMPRODUCT(W186:W189*H186:H189),"0")</f>
        <v>648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1"/>
      <c r="Z192" s="151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2"/>
      <c r="Z193" s="152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1"/>
      <c r="Z197" s="151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2"/>
      <c r="Z198" s="152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1"/>
      <c r="Z204" s="151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2"/>
      <c r="Z205" s="152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1"/>
      <c r="Z210" s="151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2"/>
      <c r="Z211" s="152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4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100</v>
      </c>
      <c r="W212" s="157">
        <f>IFERROR(IF(V212="","",V212),"")</f>
        <v>100</v>
      </c>
      <c r="X212" s="36">
        <f>IFERROR(IF(V212="","",V212*0.0155),"")</f>
        <v>1.55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100</v>
      </c>
      <c r="W213" s="158">
        <f>IFERROR(SUM(W212:W212),"0")</f>
        <v>100</v>
      </c>
      <c r="X213" s="158">
        <f>IFERROR(IF(X212="",0,X212),"0")</f>
        <v>1.55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500</v>
      </c>
      <c r="W214" s="158">
        <f>IFERROR(SUMPRODUCT(W212:W212*H212:H212),"0")</f>
        <v>500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1"/>
      <c r="Z215" s="151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2"/>
      <c r="Z216" s="152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1"/>
      <c r="Z221" s="151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2"/>
      <c r="Z222" s="152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4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0</v>
      </c>
      <c r="W223" s="157">
        <f>IFERROR(IF(V223="","",V223),"")</f>
        <v>0</v>
      </c>
      <c r="X223" s="36">
        <f>IFERROR(IF(V223="","",V223*0.00502),"")</f>
        <v>0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2"/>
      <c r="Z226" s="152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09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0</v>
      </c>
      <c r="W227" s="157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7"/>
      <c r="Y229" s="159"/>
      <c r="Z229" s="159"/>
    </row>
    <row r="230" spans="1:53" ht="14.25" customHeight="1" x14ac:dyDescent="0.25">
      <c r="A230" s="165" t="s">
        <v>151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2"/>
      <c r="Z230" s="152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8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2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8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4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54</v>
      </c>
      <c r="W234" s="157">
        <f>IFERROR(IF(V234="","",V234),"")</f>
        <v>54</v>
      </c>
      <c r="X234" s="36">
        <f>IFERROR(IF(V234="","",V234*0.00936),"")</f>
        <v>0.50544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54</v>
      </c>
      <c r="W235" s="158">
        <f>IFERROR(SUM(W231:W234),"0")</f>
        <v>54</v>
      </c>
      <c r="X235" s="158">
        <f>IFERROR(IF(X231="",0,X231),"0")+IFERROR(IF(X232="",0,X232),"0")+IFERROR(IF(X233="",0,X233),"0")+IFERROR(IF(X234="",0,X234),"0")</f>
        <v>0.50544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120.96000000000001</v>
      </c>
      <c r="W236" s="158">
        <f>IFERROR(SUMPRODUCT(W231:W234*H231:H234),"0")</f>
        <v>120.96000000000001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2"/>
      <c r="Z237" s="152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9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6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1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39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24</v>
      </c>
      <c r="W241" s="157">
        <f t="shared" si="4"/>
        <v>24</v>
      </c>
      <c r="X241" s="36">
        <f t="shared" si="5"/>
        <v>0.22464000000000001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2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19</v>
      </c>
      <c r="W243" s="157">
        <f t="shared" si="4"/>
        <v>19</v>
      </c>
      <c r="X243" s="36">
        <f t="shared" si="5"/>
        <v>0.17784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6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18</v>
      </c>
      <c r="W244" s="157">
        <f t="shared" si="4"/>
        <v>18</v>
      </c>
      <c r="X244" s="36">
        <f>IFERROR(IF(V244="","",V244*0.0155),"")</f>
        <v>0.27900000000000003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1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5</v>
      </c>
      <c r="W245" s="157">
        <f t="shared" si="4"/>
        <v>5</v>
      </c>
      <c r="X245" s="36">
        <f>IFERROR(IF(V245="","",V245*0.00936),"")</f>
        <v>4.6800000000000001E-2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7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1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10</v>
      </c>
      <c r="W247" s="157">
        <f t="shared" si="4"/>
        <v>10</v>
      </c>
      <c r="X247" s="36">
        <f>IFERROR(IF(V247="","",V247*0.00936),"")</f>
        <v>9.3600000000000003E-2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76</v>
      </c>
      <c r="W248" s="158">
        <f>IFERROR(SUM(W238:W247),"0")</f>
        <v>76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0.82188000000000005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305.60000000000002</v>
      </c>
      <c r="W249" s="158">
        <f>IFERROR(SUMPRODUCT(W238:W247*H238:H247),"0")</f>
        <v>305.60000000000002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5" t="s">
        <v>326</v>
      </c>
      <c r="O250" s="236"/>
      <c r="P250" s="236"/>
      <c r="Q250" s="236"/>
      <c r="R250" s="236"/>
      <c r="S250" s="236"/>
      <c r="T250" s="237"/>
      <c r="U250" s="37" t="s">
        <v>67</v>
      </c>
      <c r="V250" s="158">
        <f>IFERROR(V24+V33+V41+V47+V58+V64+V69+V75+V86+V93+V101+V107+V112+V120+V125+V131+V136+V142+V150+V155+V162+V167+V172+V178+V183+V191+V196+V202+V208+V214+V219+V225+V229+V236+V249,"0")</f>
        <v>7719.56</v>
      </c>
      <c r="W250" s="158">
        <f>IFERROR(W24+W33+W41+W47+W58+W64+W69+W75+W86+W93+W101+W107+W112+W120+W125+W131+W136+W142+W150+W155+W162+W167+W172+W178+W183+W191+W196+W202+W208+W214+W219+W225+W229+W236+W249,"0")</f>
        <v>7719.56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5" t="s">
        <v>327</v>
      </c>
      <c r="O251" s="236"/>
      <c r="P251" s="236"/>
      <c r="Q251" s="236"/>
      <c r="R251" s="236"/>
      <c r="S251" s="236"/>
      <c r="T251" s="237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8336.634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8336.634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5" t="s">
        <v>328</v>
      </c>
      <c r="O252" s="236"/>
      <c r="P252" s="236"/>
      <c r="Q252" s="236"/>
      <c r="R252" s="236"/>
      <c r="S252" s="236"/>
      <c r="T252" s="237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19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19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5" t="s">
        <v>330</v>
      </c>
      <c r="O253" s="236"/>
      <c r="P253" s="236"/>
      <c r="Q253" s="236"/>
      <c r="R253" s="236"/>
      <c r="S253" s="236"/>
      <c r="T253" s="237"/>
      <c r="U253" s="37" t="s">
        <v>67</v>
      </c>
      <c r="V253" s="158">
        <f>GrossWeightTotal+PalletQtyTotal*25</f>
        <v>8811.634</v>
      </c>
      <c r="W253" s="158">
        <f>GrossWeightTotalR+PalletQtyTotalR*25</f>
        <v>8811.634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5" t="s">
        <v>331</v>
      </c>
      <c r="O254" s="236"/>
      <c r="P254" s="236"/>
      <c r="Q254" s="236"/>
      <c r="R254" s="236"/>
      <c r="S254" s="236"/>
      <c r="T254" s="237"/>
      <c r="U254" s="37" t="s">
        <v>329</v>
      </c>
      <c r="V254" s="158">
        <f>IFERROR(V23+V32+V40+V46+V57+V63+V68+V74+V85+V92+V100+V106+V111+V119+V124+V130+V135+V141+V149+V154+V161+V166+V171+V177+V182+V190+V195+V201+V207+V213+V218+V224+V228+V235+V248,"0")</f>
        <v>1667</v>
      </c>
      <c r="W254" s="158">
        <f>IFERROR(W23+W32+W40+W46+W57+W63+W68+W74+W85+W92+W100+W106+W111+W119+W124+W130+W135+W141+W149+W154+W161+W166+W171+W177+W182+W190+W195+W201+W207+W213+W218+W224+W228+W235+W248,"0")</f>
        <v>1667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5" t="s">
        <v>332</v>
      </c>
      <c r="O255" s="236"/>
      <c r="P255" s="236"/>
      <c r="Q255" s="236"/>
      <c r="R255" s="236"/>
      <c r="S255" s="236"/>
      <c r="T255" s="237"/>
      <c r="U255" s="39" t="s">
        <v>333</v>
      </c>
      <c r="V255" s="37"/>
      <c r="W255" s="37"/>
      <c r="X255" s="37">
        <f>IFERROR(X23+X32+X40+X46+X57+X63+X68+X74+X85+X92+X100+X106+X111+X119+X124+X130+X135+X141+X149+X154+X161+X166+X171+X177+X182+X190+X195+X201+X207+X213+X218+X224+X228+X235+X248,"0")</f>
        <v>23.605840000000001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53" t="s">
        <v>59</v>
      </c>
      <c r="C257" s="169" t="s">
        <v>68</v>
      </c>
      <c r="D257" s="220"/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1"/>
      <c r="T257" s="169" t="s">
        <v>204</v>
      </c>
      <c r="U257" s="221"/>
      <c r="V257" s="169" t="s">
        <v>223</v>
      </c>
      <c r="W257" s="220"/>
      <c r="X257" s="221"/>
      <c r="Y257" s="169" t="s">
        <v>238</v>
      </c>
      <c r="Z257" s="220"/>
      <c r="AA257" s="220"/>
      <c r="AB257" s="220"/>
      <c r="AC257" s="221"/>
      <c r="AD257" s="153" t="s">
        <v>264</v>
      </c>
      <c r="AE257" s="169" t="s">
        <v>268</v>
      </c>
      <c r="AF257" s="221"/>
      <c r="AG257" s="153" t="s">
        <v>276</v>
      </c>
    </row>
    <row r="258" spans="1:33" ht="14.25" customHeight="1" thickTop="1" x14ac:dyDescent="0.2">
      <c r="A258" s="321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4"/>
      <c r="L258" s="169" t="s">
        <v>151</v>
      </c>
      <c r="M258" s="169" t="s">
        <v>158</v>
      </c>
      <c r="N258" s="169" t="s">
        <v>171</v>
      </c>
      <c r="O258" s="169" t="s">
        <v>176</v>
      </c>
      <c r="P258" s="169" t="s">
        <v>179</v>
      </c>
      <c r="Q258" s="169" t="s">
        <v>190</v>
      </c>
      <c r="R258" s="169" t="s">
        <v>193</v>
      </c>
      <c r="S258" s="169" t="s">
        <v>201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2"/>
      <c r="B259" s="170"/>
      <c r="C259" s="170"/>
      <c r="D259" s="170"/>
      <c r="E259" s="170"/>
      <c r="F259" s="170"/>
      <c r="G259" s="170"/>
      <c r="H259" s="170"/>
      <c r="I259" s="170"/>
      <c r="J259" s="170"/>
      <c r="K259" s="154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225</v>
      </c>
      <c r="D260" s="46">
        <f>IFERROR(V36*H36,"0")+IFERROR(V37*H37,"0")+IFERROR(V38*H38,"0")+IFERROR(V39*H39,"0")</f>
        <v>150</v>
      </c>
      <c r="E260" s="46">
        <f>IFERROR(V44*H44,"0")+IFERROR(V45*H45,"0")</f>
        <v>24</v>
      </c>
      <c r="F260" s="46">
        <f>IFERROR(V50*H50,"0")+IFERROR(V51*H51,"0")+IFERROR(V52*H52,"0")+IFERROR(V53*H53,"0")+IFERROR(V54*H54,"0")+IFERROR(V55*H55,"0")+IFERROR(V56*H56,"0")</f>
        <v>314.39999999999998</v>
      </c>
      <c r="G260" s="46">
        <f>IFERROR(V61*H61,"0")+IFERROR(V62*H62,"0")</f>
        <v>800</v>
      </c>
      <c r="H260" s="46">
        <f>IFERROR(V67*H67,"0")</f>
        <v>0</v>
      </c>
      <c r="I260" s="46">
        <f>IFERROR(V72*H72,"0")+IFERROR(V73*H73,"0")</f>
        <v>54</v>
      </c>
      <c r="J260" s="46">
        <f>IFERROR(V78*H78,"0")+IFERROR(V79*H79,"0")+IFERROR(V80*H80,"0")+IFERROR(V81*H81,"0")+IFERROR(V82*H82,"0")+IFERROR(V83*H83,"0")+IFERROR(V84*H84,"0")</f>
        <v>576</v>
      </c>
      <c r="K260" s="154"/>
      <c r="L260" s="46">
        <f>IFERROR(V89*H89,"0")+IFERROR(V90*H90,"0")+IFERROR(V91*H91,"0")</f>
        <v>0</v>
      </c>
      <c r="M260" s="46">
        <f>IFERROR(V96*H96,"0")+IFERROR(V97*H97,"0")+IFERROR(V98*H98,"0")+IFERROR(V99*H99,"0")</f>
        <v>2101.6000000000004</v>
      </c>
      <c r="N260" s="46">
        <f>IFERROR(V104*H104,"0")+IFERROR(V105*H105,"0")</f>
        <v>300</v>
      </c>
      <c r="O260" s="46">
        <f>IFERROR(V110*H110,"0")</f>
        <v>60</v>
      </c>
      <c r="P260" s="46">
        <f>IFERROR(V115*H115,"0")+IFERROR(V116*H116,"0")+IFERROR(V117*H117,"0")+IFERROR(V118*H118,"0")</f>
        <v>90</v>
      </c>
      <c r="Q260" s="46">
        <f>IFERROR(V123*H123,"0")</f>
        <v>0</v>
      </c>
      <c r="R260" s="46">
        <f>IFERROR(V128*H128,"0")+IFERROR(V129*H129,"0")</f>
        <v>0</v>
      </c>
      <c r="S260" s="46">
        <f>IFERROR(V134*H134,"0")</f>
        <v>0</v>
      </c>
      <c r="T260" s="46">
        <f>IFERROR(V140*H140,"0")</f>
        <v>10</v>
      </c>
      <c r="U260" s="46">
        <f>IFERROR(V145*H145,"0")+IFERROR(V146*H146,"0")+IFERROR(V147*H147,"0")+IFERROR(V148*H148,"0")+IFERROR(V152*H152,"0")+IFERROR(V153*H153,"0")</f>
        <v>350</v>
      </c>
      <c r="V260" s="46">
        <f>IFERROR(V159*H159,"0")+IFERROR(V160*H160,"0")</f>
        <v>390</v>
      </c>
      <c r="W260" s="46">
        <f>IFERROR(V165*H165,"0")</f>
        <v>0</v>
      </c>
      <c r="X260" s="46">
        <f>IFERROR(V170*H170,"0")</f>
        <v>0</v>
      </c>
      <c r="Y260" s="46">
        <f>IFERROR(V176*H176,"0")</f>
        <v>475.99999999999994</v>
      </c>
      <c r="Z260" s="46">
        <f>IFERROR(V181*H181,"0")</f>
        <v>224</v>
      </c>
      <c r="AA260" s="46">
        <f>IFERROR(V186*H186,"0")+IFERROR(V187*H187,"0")+IFERROR(V188*H188,"0")+IFERROR(V189*H189,"0")</f>
        <v>648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500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426.56</v>
      </c>
    </row>
    <row r="261" spans="1:33" ht="13.5" customHeight="1" thickTop="1" x14ac:dyDescent="0.2">
      <c r="C261" s="154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5564</v>
      </c>
      <c r="B263" s="60">
        <f>SUMPRODUCT(--(BA:BA="ПГП"),--(U:U="кор"),H:H,W:W)+SUMPRODUCT(--(BA:BA="ПГП"),--(U:U="кг"),W:W)</f>
        <v>2155.56</v>
      </c>
      <c r="C263" s="60">
        <f>SUMPRODUCT(--(BA:BA="КИЗ"),--(U:U="кор"),H:H,W:W)+SUMPRODUCT(--(BA:BA="КИЗ"),--(U:U="кг"),W:W)</f>
        <v>0</v>
      </c>
    </row>
  </sheetData>
  <sheetProtection algorithmName="SHA-512" hashValue="3Y0VxBODbZgv2hqdXe8HQ9TGHfJVQVqodKoKOzwbswWC/uf80se2Hh3BcaDh1H9yOkKGOreZKq3zUrqVJl+6yA==" saltValue="YK56rqwUJc4xx9OI4lzHgA==" spinCount="100000" sheet="1" objects="1" scenarios="1" sort="0" autoFilter="0" pivotTables="0"/>
  <autoFilter ref="B18:X255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P1:R1"/>
    <mergeCell ref="D17:E18"/>
    <mergeCell ref="V17:V18"/>
    <mergeCell ref="A138:X138"/>
    <mergeCell ref="D123:E123"/>
    <mergeCell ref="X17:X18"/>
    <mergeCell ref="N229:T229"/>
    <mergeCell ref="A132:X132"/>
    <mergeCell ref="D50:E50"/>
    <mergeCell ref="D110:E110"/>
    <mergeCell ref="D44:E44"/>
    <mergeCell ref="N79:R79"/>
    <mergeCell ref="AE257:AF257"/>
    <mergeCell ref="N90:R90"/>
    <mergeCell ref="N217:R217"/>
    <mergeCell ref="D54:E54"/>
    <mergeCell ref="J9:L9"/>
    <mergeCell ref="R5:S5"/>
    <mergeCell ref="N83:R83"/>
    <mergeCell ref="N91:R91"/>
    <mergeCell ref="A137:X137"/>
    <mergeCell ref="D239:E239"/>
    <mergeCell ref="N74:T74"/>
    <mergeCell ref="S17:T17"/>
    <mergeCell ref="A139:X139"/>
    <mergeCell ref="Y17:Y18"/>
    <mergeCell ref="A210:X210"/>
    <mergeCell ref="A8:C8"/>
    <mergeCell ref="N101:T101"/>
    <mergeCell ref="A185:X185"/>
    <mergeCell ref="D97:E97"/>
    <mergeCell ref="A203:X203"/>
    <mergeCell ref="A10:C10"/>
    <mergeCell ref="N247:R247"/>
    <mergeCell ref="A43:X43"/>
    <mergeCell ref="A141:M142"/>
    <mergeCell ref="D244:E244"/>
    <mergeCell ref="N150:T150"/>
    <mergeCell ref="N255:T255"/>
    <mergeCell ref="A109:X109"/>
    <mergeCell ref="A180:X180"/>
    <mergeCell ref="A13:L13"/>
    <mergeCell ref="A19:X19"/>
    <mergeCell ref="A258:A259"/>
    <mergeCell ref="C258:C259"/>
    <mergeCell ref="E258:E259"/>
    <mergeCell ref="A15:L15"/>
    <mergeCell ref="A48:X48"/>
    <mergeCell ref="N23:T23"/>
    <mergeCell ref="R258:R259"/>
    <mergeCell ref="T258:T259"/>
    <mergeCell ref="N38:R38"/>
    <mergeCell ref="N84:R84"/>
    <mergeCell ref="AG258:AG259"/>
    <mergeCell ref="N189:R18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N246:R246"/>
    <mergeCell ref="A164:X164"/>
    <mergeCell ref="N233:R233"/>
    <mergeCell ref="N37:R37"/>
    <mergeCell ref="D105:E105"/>
    <mergeCell ref="D170:E170"/>
    <mergeCell ref="AF258:AF259"/>
    <mergeCell ref="D241:E241"/>
    <mergeCell ref="A237:X237"/>
    <mergeCell ref="D10:E10"/>
    <mergeCell ref="F10:G10"/>
    <mergeCell ref="N227:R227"/>
    <mergeCell ref="D243:E243"/>
    <mergeCell ref="N110:R110"/>
    <mergeCell ref="D99:E99"/>
    <mergeCell ref="A174:X174"/>
    <mergeCell ref="N149:T149"/>
    <mergeCell ref="A108:X108"/>
    <mergeCell ref="A12:L12"/>
    <mergeCell ref="N142:T142"/>
    <mergeCell ref="A14:L14"/>
    <mergeCell ref="AE258:AE259"/>
    <mergeCell ref="A248:M249"/>
    <mergeCell ref="N72:R72"/>
    <mergeCell ref="D242:E242"/>
    <mergeCell ref="F17:F18"/>
    <mergeCell ref="N86:T86"/>
    <mergeCell ref="N213:T213"/>
    <mergeCell ref="D234:E234"/>
    <mergeCell ref="A135:M136"/>
    <mergeCell ref="N228:T228"/>
    <mergeCell ref="N63:T63"/>
    <mergeCell ref="M17:M18"/>
    <mergeCell ref="N131:T131"/>
    <mergeCell ref="N236:T236"/>
    <mergeCell ref="A235:M236"/>
    <mergeCell ref="N67:R67"/>
    <mergeCell ref="O8:P8"/>
    <mergeCell ref="A130:M131"/>
    <mergeCell ref="A68:M69"/>
    <mergeCell ref="A126:X126"/>
    <mergeCell ref="Y257:AC257"/>
    <mergeCell ref="A26:X26"/>
    <mergeCell ref="N117:R117"/>
    <mergeCell ref="A71:X71"/>
    <mergeCell ref="N61:R61"/>
    <mergeCell ref="T257:U257"/>
    <mergeCell ref="D200:E200"/>
    <mergeCell ref="A85:M86"/>
    <mergeCell ref="A184:X184"/>
    <mergeCell ref="N75:T75"/>
    <mergeCell ref="D227:E227"/>
    <mergeCell ref="N248:T248"/>
    <mergeCell ref="A173:X173"/>
    <mergeCell ref="A77:X77"/>
    <mergeCell ref="D231:E231"/>
    <mergeCell ref="A111:M112"/>
    <mergeCell ref="A182:M183"/>
    <mergeCell ref="A119:M120"/>
    <mergeCell ref="N212:R212"/>
    <mergeCell ref="D84:E84"/>
    <mergeCell ref="N51:R51"/>
    <mergeCell ref="N239:R239"/>
    <mergeCell ref="N105:R105"/>
    <mergeCell ref="A177:M178"/>
    <mergeCell ref="A216:X216"/>
    <mergeCell ref="N191:T191"/>
    <mergeCell ref="A94:X94"/>
    <mergeCell ref="N206:R206"/>
    <mergeCell ref="N57:T57"/>
    <mergeCell ref="A87:X87"/>
    <mergeCell ref="G17:G18"/>
    <mergeCell ref="H10:L10"/>
    <mergeCell ref="A193:X193"/>
    <mergeCell ref="D159:E159"/>
    <mergeCell ref="D80:E80"/>
    <mergeCell ref="N188:R188"/>
    <mergeCell ref="N53:R53"/>
    <mergeCell ref="O12:P12"/>
    <mergeCell ref="O13:P13"/>
    <mergeCell ref="D22:E22"/>
    <mergeCell ref="A95:X95"/>
    <mergeCell ref="V258:V259"/>
    <mergeCell ref="D199:E199"/>
    <mergeCell ref="H1:O1"/>
    <mergeCell ref="X258:X259"/>
    <mergeCell ref="Z258:Z259"/>
    <mergeCell ref="P258:P259"/>
    <mergeCell ref="D217:E217"/>
    <mergeCell ref="D186:E186"/>
    <mergeCell ref="N22:R22"/>
    <mergeCell ref="O9:P9"/>
    <mergeCell ref="V257:X257"/>
    <mergeCell ref="N207:T207"/>
    <mergeCell ref="A163:X163"/>
    <mergeCell ref="A76:X76"/>
    <mergeCell ref="D194:E194"/>
    <mergeCell ref="Z17:Z18"/>
    <mergeCell ref="N100:T100"/>
    <mergeCell ref="A32:M33"/>
    <mergeCell ref="D212:E212"/>
    <mergeCell ref="D146:E146"/>
    <mergeCell ref="N125:T125"/>
    <mergeCell ref="D83:E83"/>
    <mergeCell ref="N64:T64"/>
    <mergeCell ref="N120:T120"/>
    <mergeCell ref="Y258:Y259"/>
    <mergeCell ref="N238:R238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N155:T155"/>
    <mergeCell ref="D176:E176"/>
    <mergeCell ref="N93:T93"/>
    <mergeCell ref="A63:M64"/>
    <mergeCell ref="A171:M172"/>
    <mergeCell ref="D51:E51"/>
    <mergeCell ref="A60:X60"/>
    <mergeCell ref="A92:M93"/>
    <mergeCell ref="A197:X197"/>
    <mergeCell ref="N172:T172"/>
    <mergeCell ref="N159:R159"/>
    <mergeCell ref="N97:R97"/>
    <mergeCell ref="D140:E140"/>
    <mergeCell ref="N96:R96"/>
    <mergeCell ref="N249:T249"/>
    <mergeCell ref="A205:X205"/>
    <mergeCell ref="N40:T40"/>
    <mergeCell ref="N234:R234"/>
    <mergeCell ref="D36:E36"/>
    <mergeCell ref="D7:L7"/>
    <mergeCell ref="A218:M219"/>
    <mergeCell ref="A74:M75"/>
    <mergeCell ref="W258:W259"/>
    <mergeCell ref="N115:R115"/>
    <mergeCell ref="D61:E61"/>
    <mergeCell ref="H17:H18"/>
    <mergeCell ref="N183:T183"/>
    <mergeCell ref="A42:X42"/>
    <mergeCell ref="A151:X151"/>
    <mergeCell ref="N98:R98"/>
    <mergeCell ref="D206:E206"/>
    <mergeCell ref="A144:X144"/>
    <mergeCell ref="A215:X215"/>
    <mergeCell ref="N112:T112"/>
    <mergeCell ref="N41:T41"/>
    <mergeCell ref="N106:T106"/>
    <mergeCell ref="D181:E181"/>
    <mergeCell ref="N252:T252"/>
    <mergeCell ref="A213:M214"/>
    <mergeCell ref="N200:R200"/>
    <mergeCell ref="N29:R29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123:R123"/>
    <mergeCell ref="D39:E39"/>
    <mergeCell ref="A224:M225"/>
    <mergeCell ref="N187:R187"/>
    <mergeCell ref="N107:T107"/>
    <mergeCell ref="D89:E89"/>
    <mergeCell ref="A161:M162"/>
    <mergeCell ref="N45:R45"/>
    <mergeCell ref="A70:X70"/>
    <mergeCell ref="D153:E153"/>
    <mergeCell ref="D128:E128"/>
    <mergeCell ref="N235:T235"/>
    <mergeCell ref="N136:T136"/>
    <mergeCell ref="O258:O259"/>
    <mergeCell ref="Q258:Q259"/>
    <mergeCell ref="N99:R99"/>
    <mergeCell ref="A103:X103"/>
    <mergeCell ref="N145:R145"/>
    <mergeCell ref="A168:X168"/>
    <mergeCell ref="T5:U5"/>
    <mergeCell ref="D246:E246"/>
    <mergeCell ref="U17:U18"/>
    <mergeCell ref="D233:E233"/>
    <mergeCell ref="N140:R140"/>
    <mergeCell ref="A192:X192"/>
    <mergeCell ref="A21:X21"/>
    <mergeCell ref="N232:R232"/>
    <mergeCell ref="N254:T254"/>
    <mergeCell ref="D104:E104"/>
    <mergeCell ref="N154:T154"/>
    <mergeCell ref="A113:X113"/>
    <mergeCell ref="T6:U9"/>
    <mergeCell ref="N258:N259"/>
    <mergeCell ref="A195:M196"/>
    <mergeCell ref="N85:T85"/>
    <mergeCell ref="AB258:AB259"/>
    <mergeCell ref="A23:M24"/>
    <mergeCell ref="N78:R78"/>
    <mergeCell ref="O11:P11"/>
    <mergeCell ref="A226:X226"/>
    <mergeCell ref="N241:R241"/>
    <mergeCell ref="A6:C6"/>
    <mergeCell ref="N92:T92"/>
    <mergeCell ref="N118:R118"/>
    <mergeCell ref="N80:R80"/>
    <mergeCell ref="D148:E148"/>
    <mergeCell ref="N55:R55"/>
    <mergeCell ref="D115:E115"/>
    <mergeCell ref="N69:T69"/>
    <mergeCell ref="D90:E90"/>
    <mergeCell ref="A221:X221"/>
    <mergeCell ref="N196:T196"/>
    <mergeCell ref="A25:X25"/>
    <mergeCell ref="N225:T225"/>
    <mergeCell ref="N135:T135"/>
    <mergeCell ref="N244:R244"/>
    <mergeCell ref="N73:R73"/>
    <mergeCell ref="A17:A18"/>
    <mergeCell ref="A20:X20"/>
    <mergeCell ref="I258:I259"/>
    <mergeCell ref="N50:R50"/>
    <mergeCell ref="D31:E31"/>
    <mergeCell ref="N208:T208"/>
    <mergeCell ref="N223:R223"/>
    <mergeCell ref="N250:T250"/>
    <mergeCell ref="N201:T201"/>
    <mergeCell ref="A175:X175"/>
    <mergeCell ref="D160:E160"/>
    <mergeCell ref="D72:E72"/>
    <mergeCell ref="A57:M58"/>
    <mergeCell ref="N214:T214"/>
    <mergeCell ref="N231:R231"/>
    <mergeCell ref="D37:E37"/>
    <mergeCell ref="D118:E118"/>
    <mergeCell ref="N224:T224"/>
    <mergeCell ref="A127:X127"/>
    <mergeCell ref="N251:T251"/>
    <mergeCell ref="A114:X114"/>
    <mergeCell ref="D232:E232"/>
    <mergeCell ref="D38:E38"/>
    <mergeCell ref="N253:T253"/>
    <mergeCell ref="D96:E96"/>
    <mergeCell ref="N242:R242"/>
    <mergeCell ref="D1:F1"/>
    <mergeCell ref="J17:J18"/>
    <mergeCell ref="D82:E82"/>
    <mergeCell ref="A157:X157"/>
    <mergeCell ref="L17:L18"/>
    <mergeCell ref="N219:T219"/>
    <mergeCell ref="D240:E240"/>
    <mergeCell ref="A222:X222"/>
    <mergeCell ref="N17:R18"/>
    <mergeCell ref="A166:M167"/>
    <mergeCell ref="N129:R129"/>
    <mergeCell ref="O6:P6"/>
    <mergeCell ref="N134:R134"/>
    <mergeCell ref="I17:I18"/>
    <mergeCell ref="T12:U12"/>
    <mergeCell ref="A5:C5"/>
    <mergeCell ref="K17:K18"/>
    <mergeCell ref="C17:C18"/>
    <mergeCell ref="D9:E9"/>
    <mergeCell ref="F9:G9"/>
    <mergeCell ref="D52:E52"/>
    <mergeCell ref="A124:M125"/>
    <mergeCell ref="N165:R165"/>
    <mergeCell ref="N152:R152"/>
    <mergeCell ref="AD258:AD259"/>
    <mergeCell ref="A250:M255"/>
    <mergeCell ref="N62:R62"/>
    <mergeCell ref="N218:T218"/>
    <mergeCell ref="N47:T47"/>
    <mergeCell ref="N176:R176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N162:T162"/>
    <mergeCell ref="A65:X65"/>
    <mergeCell ref="J258:J259"/>
    <mergeCell ref="L258:L259"/>
    <mergeCell ref="N177:T177"/>
    <mergeCell ref="N2:U3"/>
    <mergeCell ref="N36:R36"/>
    <mergeCell ref="D79:E79"/>
    <mergeCell ref="BA17:BA18"/>
    <mergeCell ref="A88:X88"/>
    <mergeCell ref="D81:E81"/>
    <mergeCell ref="AA17:AC18"/>
    <mergeCell ref="N124:T124"/>
    <mergeCell ref="A27:X27"/>
    <mergeCell ref="D5:E5"/>
    <mergeCell ref="O10:P10"/>
    <mergeCell ref="N52:R52"/>
    <mergeCell ref="D8:L8"/>
    <mergeCell ref="N39:R39"/>
    <mergeCell ref="N116:R116"/>
    <mergeCell ref="N68:T68"/>
    <mergeCell ref="N46:T46"/>
    <mergeCell ref="AD17:AD18"/>
    <mergeCell ref="N15:R16"/>
    <mergeCell ref="D116:E116"/>
    <mergeCell ref="D91:E91"/>
    <mergeCell ref="A35:X35"/>
    <mergeCell ref="A102:X102"/>
    <mergeCell ref="A9:C9"/>
    <mergeCell ref="S258:S259"/>
    <mergeCell ref="D189:E189"/>
    <mergeCell ref="U258:U259"/>
    <mergeCell ref="M258:M259"/>
    <mergeCell ref="N181:R181"/>
    <mergeCell ref="N32:T32"/>
    <mergeCell ref="D53:E53"/>
    <mergeCell ref="A122:X122"/>
    <mergeCell ref="N147:R147"/>
    <mergeCell ref="N161:T161"/>
    <mergeCell ref="A106:M107"/>
    <mergeCell ref="A59:X59"/>
    <mergeCell ref="D129:E129"/>
    <mergeCell ref="A228:M229"/>
    <mergeCell ref="A179:X179"/>
    <mergeCell ref="D145:E145"/>
    <mergeCell ref="D147:E147"/>
    <mergeCell ref="A156:X156"/>
    <mergeCell ref="D245:E245"/>
    <mergeCell ref="C257:S257"/>
    <mergeCell ref="N130:T130"/>
    <mergeCell ref="A220:X220"/>
    <mergeCell ref="G258:G259"/>
    <mergeCell ref="N243:R243"/>
    <mergeCell ref="H5:L5"/>
    <mergeCell ref="N190:T190"/>
    <mergeCell ref="A207:M208"/>
    <mergeCell ref="N104:R104"/>
    <mergeCell ref="B17:B18"/>
    <mergeCell ref="N54:R54"/>
    <mergeCell ref="A149:M150"/>
    <mergeCell ref="A66:X66"/>
    <mergeCell ref="A158:X158"/>
    <mergeCell ref="N81:R81"/>
    <mergeCell ref="N56:R56"/>
    <mergeCell ref="T10:U10"/>
    <mergeCell ref="A204:X204"/>
    <mergeCell ref="W17:W18"/>
    <mergeCell ref="R6:S9"/>
    <mergeCell ref="N194:R194"/>
    <mergeCell ref="N141:T141"/>
    <mergeCell ref="N178:T178"/>
    <mergeCell ref="D6:L6"/>
    <mergeCell ref="F5:G5"/>
    <mergeCell ref="O5:P5"/>
    <mergeCell ref="D187:E187"/>
    <mergeCell ref="N202:T202"/>
    <mergeCell ref="A133:X133"/>
    <mergeCell ref="N24:T24"/>
    <mergeCell ref="D45:E45"/>
    <mergeCell ref="H9:I9"/>
    <mergeCell ref="N195:T195"/>
    <mergeCell ref="A198:X198"/>
    <mergeCell ref="B258:B259"/>
    <mergeCell ref="A154:M155"/>
    <mergeCell ref="N170:R170"/>
    <mergeCell ref="D238:E238"/>
    <mergeCell ref="D78:E78"/>
    <mergeCell ref="D134:E134"/>
    <mergeCell ref="A209:X209"/>
    <mergeCell ref="N171:T171"/>
    <mergeCell ref="N199:R199"/>
    <mergeCell ref="N28:R28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9" spans="2:8" x14ac:dyDescent="0.2">
      <c r="B9" s="47" t="s">
        <v>347</v>
      </c>
      <c r="C9" s="47" t="s">
        <v>342</v>
      </c>
      <c r="D9" s="47"/>
      <c r="E9" s="47"/>
    </row>
    <row r="11" spans="2:8" x14ac:dyDescent="0.2">
      <c r="B11" s="47" t="s">
        <v>348</v>
      </c>
      <c r="C11" s="47" t="s">
        <v>345</v>
      </c>
      <c r="D11" s="47"/>
      <c r="E11" s="47"/>
    </row>
    <row r="13" spans="2:8" x14ac:dyDescent="0.2">
      <c r="B13" s="47" t="s">
        <v>349</v>
      </c>
      <c r="C13" s="47"/>
      <c r="D13" s="47"/>
      <c r="E13" s="47"/>
    </row>
    <row r="14" spans="2:8" x14ac:dyDescent="0.2">
      <c r="B14" s="47" t="s">
        <v>350</v>
      </c>
      <c r="C14" s="47"/>
      <c r="D14" s="47"/>
      <c r="E14" s="47"/>
    </row>
    <row r="15" spans="2:8" x14ac:dyDescent="0.2">
      <c r="B15" s="47" t="s">
        <v>351</v>
      </c>
      <c r="C15" s="47"/>
      <c r="D15" s="47"/>
      <c r="E15" s="47"/>
    </row>
    <row r="16" spans="2:8" x14ac:dyDescent="0.2">
      <c r="B16" s="47" t="s">
        <v>352</v>
      </c>
      <c r="C16" s="47"/>
      <c r="D16" s="47"/>
      <c r="E16" s="47"/>
    </row>
    <row r="17" spans="2:5" x14ac:dyDescent="0.2">
      <c r="B17" s="47" t="s">
        <v>353</v>
      </c>
      <c r="C17" s="47"/>
      <c r="D17" s="47"/>
      <c r="E17" s="47"/>
    </row>
    <row r="18" spans="2:5" x14ac:dyDescent="0.2">
      <c r="B18" s="47" t="s">
        <v>354</v>
      </c>
      <c r="C18" s="47"/>
      <c r="D18" s="47"/>
      <c r="E18" s="47"/>
    </row>
    <row r="19" spans="2:5" x14ac:dyDescent="0.2">
      <c r="B19" s="47" t="s">
        <v>355</v>
      </c>
      <c r="C19" s="47"/>
      <c r="D19" s="47"/>
      <c r="E19" s="47"/>
    </row>
    <row r="20" spans="2:5" x14ac:dyDescent="0.2">
      <c r="B20" s="47" t="s">
        <v>356</v>
      </c>
      <c r="C20" s="47"/>
      <c r="D20" s="47"/>
      <c r="E20" s="47"/>
    </row>
    <row r="21" spans="2:5" x14ac:dyDescent="0.2">
      <c r="B21" s="47" t="s">
        <v>357</v>
      </c>
      <c r="C21" s="47"/>
      <c r="D21" s="47"/>
      <c r="E21" s="47"/>
    </row>
    <row r="22" spans="2:5" x14ac:dyDescent="0.2">
      <c r="B22" s="47" t="s">
        <v>358</v>
      </c>
      <c r="C22" s="47"/>
      <c r="D22" s="47"/>
      <c r="E22" s="47"/>
    </row>
    <row r="23" spans="2:5" x14ac:dyDescent="0.2">
      <c r="B23" s="47" t="s">
        <v>359</v>
      </c>
      <c r="C23" s="47"/>
      <c r="D23" s="47"/>
      <c r="E23" s="47"/>
    </row>
  </sheetData>
  <sheetProtection algorithmName="SHA-512" hashValue="ysNrmTxpFQsN58zzVWPao0O+VvlOpU8KhV5TfxoYSdq1oNizhjS1v6L41kwWmo+dCS2W6qxdzXW+0AHg1ttJVA==" saltValue="w8dQFE2nxQnEDoHwjy6X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391</vt:i4>
      </vt:variant>
    </vt:vector>
  </HeadingPairs>
  <TitlesOfParts>
    <vt:vector size="3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2023-11-10T07:52:39Z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