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<sst xmlns="http://schemas.openxmlformats.org/spreadsheetml/2006/main" count="917" uniqueCount="352">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</sst>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45243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4</v>
      </c>
      <c r="W39" s="157">
        <f>IFERROR(IF(V39="","",V39),"")</f>
        <v>4</v>
      </c>
      <c r="X39" s="36">
        <f>IFERROR(IF(V39="","",V39*0.0155),"")</f>
        <v>6.2E-2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4</v>
      </c>
      <c r="W40" s="158">
        <f>IFERROR(SUM(W36:W39),"0")</f>
        <v>4</v>
      </c>
      <c r="X40" s="158">
        <f>IFERROR(IF(X36="",0,X36),"0")+IFERROR(IF(X37="",0,X37),"0")+IFERROR(IF(X38="",0,X38),"0")+IFERROR(IF(X39="",0,X39),"0")</f>
        <v>6.2E-2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24</v>
      </c>
      <c r="W41" s="158">
        <f>IFERROR(SUMPRODUCT(W36:W39*H36:H39),"0")</f>
        <v>24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3</v>
      </c>
      <c r="W44" s="157">
        <f>IFERROR(IF(V44="","",V44),"")</f>
        <v>3</v>
      </c>
      <c r="X44" s="36">
        <f>IFERROR(IF(V44="","",V44*0.0095),"")</f>
        <v>2.8499999999999998E-2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13</v>
      </c>
      <c r="W45" s="157">
        <f>IFERROR(IF(V45="","",V45),"")</f>
        <v>13</v>
      </c>
      <c r="X45" s="36">
        <f>IFERROR(IF(V45="","",V45*0.0095),"")</f>
        <v>0.1235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16</v>
      </c>
      <c r="W46" s="158">
        <f>IFERROR(SUM(W44:W45),"0")</f>
        <v>16</v>
      </c>
      <c r="X46" s="158">
        <f>IFERROR(IF(X44="",0,X44),"0")+IFERROR(IF(X45="",0,X45),"0")</f>
        <v>0.152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19.2</v>
      </c>
      <c r="W47" s="158">
        <f>IFERROR(SUMPRODUCT(W44:W45*H44:H45),"0")</f>
        <v>19.2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2</v>
      </c>
      <c r="W52" s="157">
        <f t="shared" si="0"/>
        <v>2</v>
      </c>
      <c r="X52" s="36">
        <f t="shared" si="1"/>
        <v>3.1E-2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24</v>
      </c>
      <c r="W53" s="157">
        <f t="shared" si="0"/>
        <v>24</v>
      </c>
      <c r="X53" s="36">
        <f t="shared" si="1"/>
        <v>0.372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26</v>
      </c>
      <c r="W57" s="158">
        <f>IFERROR(SUM(W50:W56),"0")</f>
        <v>26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0.40300000000000002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186.56</v>
      </c>
      <c r="W58" s="158">
        <f>IFERROR(SUMPRODUCT(W50:W56*H50:H56),"0")</f>
        <v>186.56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74</v>
      </c>
      <c r="W62" s="157">
        <f>IFERROR(IF(V62="","",V62),"")</f>
        <v>74</v>
      </c>
      <c r="X62" s="36">
        <f>IFERROR(IF(V62="","",V62*0.00866),"")</f>
        <v>0.64083999999999997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74</v>
      </c>
      <c r="W63" s="158">
        <f>IFERROR(SUM(W61:W62),"0")</f>
        <v>74</v>
      </c>
      <c r="X63" s="158">
        <f>IFERROR(IF(X61="",0,X61),"0")+IFERROR(IF(X62="",0,X62),"0")</f>
        <v>0.64083999999999997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370</v>
      </c>
      <c r="W64" s="158">
        <f>IFERROR(SUMPRODUCT(W61:W62*H61:H62),"0")</f>
        <v>370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4</v>
      </c>
      <c r="W72" s="157">
        <f>IFERROR(IF(V72="","",V72),"")</f>
        <v>4</v>
      </c>
      <c r="X72" s="36">
        <f>IFERROR(IF(V72="","",V72*0.01788),"")</f>
        <v>7.152E-2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5</v>
      </c>
      <c r="W73" s="157">
        <f>IFERROR(IF(V73="","",V73),"")</f>
        <v>5</v>
      </c>
      <c r="X73" s="36">
        <f>IFERROR(IF(V73="","",V73*0.01788),"")</f>
        <v>8.9400000000000007E-2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9</v>
      </c>
      <c r="W74" s="158">
        <f>IFERROR(SUM(W72:W73),"0")</f>
        <v>9</v>
      </c>
      <c r="X74" s="158">
        <f>IFERROR(IF(X72="",0,X72),"0")+IFERROR(IF(X73="",0,X73),"0")</f>
        <v>0.16092000000000001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32.4</v>
      </c>
      <c r="W75" s="158">
        <f>IFERROR(SUMPRODUCT(W72:W73*H72:H73),"0")</f>
        <v>32.4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0</v>
      </c>
      <c r="W84" s="157">
        <f t="shared" si="2"/>
        <v>0</v>
      </c>
      <c r="X84" s="36">
        <f t="shared" si="3"/>
        <v>0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0</v>
      </c>
      <c r="W85" s="158">
        <f>IFERROR(SUM(W78:W84),"0")</f>
        <v>0</v>
      </c>
      <c r="X85" s="158">
        <f>IFERROR(IF(X78="",0,X78),"0")+IFERROR(IF(X79="",0,X79),"0")+IFERROR(IF(X80="",0,X80),"0")+IFERROR(IF(X81="",0,X81),"0")+IFERROR(IF(X82="",0,X82),"0")+IFERROR(IF(X83="",0,X83),"0")+IFERROR(IF(X84="",0,X84),"0")</f>
        <v>0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0</v>
      </c>
      <c r="W86" s="158">
        <f>IFERROR(SUMPRODUCT(W78:W84*H78:H84),"0")</f>
        <v>0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4</v>
      </c>
      <c r="W91" s="157">
        <f>IFERROR(IF(V91="","",V91),"")</f>
        <v>4</v>
      </c>
      <c r="X91" s="36">
        <f>IFERROR(IF(V91="","",V91*0.0155),"")</f>
        <v>6.2E-2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4</v>
      </c>
      <c r="W92" s="158">
        <f>IFERROR(SUM(W89:W91),"0")</f>
        <v>4</v>
      </c>
      <c r="X92" s="158">
        <f>IFERROR(IF(X89="",0,X89),"0")+IFERROR(IF(X90="",0,X90),"0")+IFERROR(IF(X91="",0,X91),"0")</f>
        <v>6.2E-2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12.32</v>
      </c>
      <c r="W93" s="158">
        <f>IFERROR(SUMPRODUCT(W89:W91*H89:H91),"0")</f>
        <v>12.32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0</v>
      </c>
      <c r="W99" s="157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0</v>
      </c>
      <c r="W100" s="158">
        <f>IFERROR(SUM(W96:W99),"0")</f>
        <v>0</v>
      </c>
      <c r="X100" s="158">
        <f>IFERROR(IF(X96="",0,X96),"0")+IFERROR(IF(X97="",0,X97),"0")+IFERROR(IF(X98="",0,X98),"0")+IFERROR(IF(X99="",0,X99),"0")</f>
        <v>0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0</v>
      </c>
      <c r="W101" s="158">
        <f>IFERROR(SUMPRODUCT(W96:W99*H96:H99),"0")</f>
        <v>0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0</v>
      </c>
      <c r="W105" s="157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0</v>
      </c>
      <c r="W106" s="158">
        <f>IFERROR(SUM(W104:W105),"0")</f>
        <v>0</v>
      </c>
      <c r="X106" s="158">
        <f>IFERROR(IF(X104="",0,X104),"0")+IFERROR(IF(X105="",0,X105),"0")</f>
        <v>0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0</v>
      </c>
      <c r="W107" s="158">
        <f>IFERROR(SUMPRODUCT(W104:W105*H104:H105),"0")</f>
        <v>0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0</v>
      </c>
      <c r="W144" s="157">
        <f>IFERROR(IF(V144="","",V144),"")</f>
        <v>0</v>
      </c>
      <c r="X144" s="36">
        <f>IFERROR(IF(V144="","",V144*0.00502),"")</f>
        <v>0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0</v>
      </c>
      <c r="W145" s="158">
        <f>IFERROR(SUM(W144:W144),"0")</f>
        <v>0</v>
      </c>
      <c r="X145" s="158">
        <f>IFERROR(IF(X144="",0,X144),"0")</f>
        <v>0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0</v>
      </c>
      <c r="W146" s="158">
        <f>IFERROR(SUMPRODUCT(W144:W144*H144:H144),"0")</f>
        <v>0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120</v>
      </c>
      <c r="W156" s="157">
        <f>IFERROR(IF(V156="","",V156),"")</f>
        <v>120</v>
      </c>
      <c r="X156" s="36">
        <f>IFERROR(IF(V156="","",V156*0.00866),"")</f>
        <v>1.0391999999999999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120</v>
      </c>
      <c r="W158" s="158">
        <f>IFERROR(SUM(W154:W157),"0")</f>
        <v>120</v>
      </c>
      <c r="X158" s="158">
        <f>IFERROR(IF(X154="",0,X154),"0")+IFERROR(IF(X155="",0,X155),"0")+IFERROR(IF(X156="",0,X156),"0")+IFERROR(IF(X157="",0,X157),"0")</f>
        <v>1.0391999999999999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600</v>
      </c>
      <c r="W159" s="158">
        <f>IFERROR(SUMPRODUCT(W154:W157*H154:H157),"0")</f>
        <v>600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60</v>
      </c>
      <c r="W168" s="157">
        <f>IFERROR(IF(V168="","",V168),"")</f>
        <v>60</v>
      </c>
      <c r="X168" s="36">
        <f>IFERROR(IF(V168="","",V168*0.01788),"")</f>
        <v>1.0728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60</v>
      </c>
      <c r="W170" s="158">
        <f>IFERROR(SUM(W168:W169),"0")</f>
        <v>60</v>
      </c>
      <c r="X170" s="158">
        <f>IFERROR(IF(X168="",0,X168),"0")+IFERROR(IF(X169="",0,X169),"0")</f>
        <v>1.0728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180</v>
      </c>
      <c r="W171" s="158">
        <f>IFERROR(SUMPRODUCT(W168:W169*H168:H169),"0")</f>
        <v>180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24</v>
      </c>
      <c r="W185" s="157">
        <f>IFERROR(IF(V185="","",V185),"")</f>
        <v>24</v>
      </c>
      <c r="X185" s="36">
        <f>IFERROR(IF(V185="","",V185*0.0155),"")</f>
        <v>0.372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24</v>
      </c>
      <c r="W186" s="158">
        <f>IFERROR(SUM(W185:W185),"0")</f>
        <v>24</v>
      </c>
      <c r="X186" s="158">
        <f>IFERROR(IF(X185="",0,X185),"0")</f>
        <v>0.372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134.39999999999998</v>
      </c>
      <c r="W187" s="158">
        <f>IFERROR(SUMPRODUCT(W185:W185*H185:H185),"0")</f>
        <v>134.39999999999998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1</v>
      </c>
      <c r="W197" s="157">
        <f>IFERROR(IF(V197="","",V197),"")</f>
        <v>1</v>
      </c>
      <c r="X197" s="36">
        <f>IFERROR(IF(V197="","",V197*0.0155),"")</f>
        <v>1.55E-2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1</v>
      </c>
      <c r="W199" s="158">
        <f>IFERROR(SUM(W195:W198),"0")</f>
        <v>1</v>
      </c>
      <c r="X199" s="158">
        <f>IFERROR(IF(X195="",0,X195),"0")+IFERROR(IF(X196="",0,X196),"0")+IFERROR(IF(X197="",0,X197),"0")+IFERROR(IF(X198="",0,X198),"0")</f>
        <v>1.55E-2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6.88</v>
      </c>
      <c r="W200" s="158">
        <f>IFERROR(SUMPRODUCT(W195:W198*H195:H198),"0")</f>
        <v>6.88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36</v>
      </c>
      <c r="W232" s="157">
        <f>IFERROR(IF(V232="","",V232),"")</f>
        <v>36</v>
      </c>
      <c r="X232" s="36">
        <f>IFERROR(IF(V232="","",V232*0.00502),"")</f>
        <v>0.18071999999999999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36</v>
      </c>
      <c r="W233" s="158">
        <f>IFERROR(SUM(W232:W232),"0")</f>
        <v>36</v>
      </c>
      <c r="X233" s="158">
        <f>IFERROR(IF(X232="",0,X232),"0")</f>
        <v>0.18071999999999999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64.8</v>
      </c>
      <c r="W234" s="158">
        <f>IFERROR(SUMPRODUCT(W232:W232*H232:H232),"0")</f>
        <v>64.8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50</v>
      </c>
      <c r="W236" s="157">
        <f>IFERROR(IF(V236="","",V236),"")</f>
        <v>50</v>
      </c>
      <c r="X236" s="36">
        <f>IFERROR(IF(V236="","",V236*0.0155),"")</f>
        <v>0.77500000000000002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50</v>
      </c>
      <c r="W237" s="158">
        <f>IFERROR(SUM(W236:W236),"0")</f>
        <v>50</v>
      </c>
      <c r="X237" s="158">
        <f>IFERROR(IF(X236="",0,X236),"0")</f>
        <v>0.77500000000000002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300</v>
      </c>
      <c r="W238" s="158">
        <f>IFERROR(SUMPRODUCT(W236:W236*H236:H236),"0")</f>
        <v>300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19</v>
      </c>
      <c r="W240" s="157">
        <f>IFERROR(IF(V240="","",V240),"")</f>
        <v>19</v>
      </c>
      <c r="X240" s="36">
        <f>IFERROR(IF(V240="","",V240*0.00936),"")</f>
        <v>0.17784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0</v>
      </c>
      <c r="W242" s="157">
        <f>IFERROR(IF(V242="","",V242),"")</f>
        <v>0</v>
      </c>
      <c r="X242" s="36">
        <f>IFERROR(IF(V242="","",V242*0.0155),"")</f>
        <v>0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19</v>
      </c>
      <c r="W243" s="158">
        <f>IFERROR(SUM(W240:W242),"0")</f>
        <v>19</v>
      </c>
      <c r="X243" s="158">
        <f>IFERROR(IF(X240="",0,X240),"0")+IFERROR(IF(X241="",0,X241),"0")+IFERROR(IF(X242="",0,X242),"0")</f>
        <v>0.17784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51.300000000000004</v>
      </c>
      <c r="W244" s="158">
        <f>IFERROR(SUMPRODUCT(W240:W242*H240:H242),"0")</f>
        <v>51.300000000000004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11</v>
      </c>
      <c r="W247" s="157">
        <f t="shared" si="4"/>
        <v>11</v>
      </c>
      <c r="X247" s="36">
        <f t="shared" si="5"/>
        <v>0.10296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33</v>
      </c>
      <c r="W251" s="157">
        <f t="shared" si="4"/>
        <v>33</v>
      </c>
      <c r="X251" s="36">
        <f t="shared" si="5"/>
        <v>0.30887999999999999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61</v>
      </c>
      <c r="W255" s="158">
        <f>IFERROR(SUM(W246:W254),"0")</f>
        <v>61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0.57096000000000002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213.8</v>
      </c>
      <c r="W256" s="158">
        <f>IFERROR(SUMPRODUCT(W246:W254*H246:H254),"0")</f>
        <v>213.8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2195.6600000000003</v>
      </c>
      <c r="W257" s="158">
        <f>IFERROR(W24+W33+W41+W47+W58+W64+W69+W75+W86+W93+W101+W107+W112+W120+W125+W131+W136+W142+W146+W151+W159+W164+W171+W176+W181+W187+W192+W200+W205+W211+W217+W223+W228+W234+W238+W244+W256,"0")</f>
        <v>2195.6600000000003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2327.0974000000001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2327.0974000000001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5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5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2452.0974000000001</v>
      </c>
      <c r="W260" s="158">
        <f>GrossWeightTotalR+PalletQtyTotalR*25</f>
        <v>2452.0974000000001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504</v>
      </c>
      <c r="W261" s="158">
        <f>IFERROR(W23+W32+W40+W46+W57+W63+W68+W74+W85+W92+W100+W106+W111+W119+W124+W130+W135+W141+W145+W150+W158+W163+W170+W175+W180+W186+W191+W199+W204+W210+W216+W222+W227+W233+W237+W243+W255,"0")</f>
        <v>504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5.6847799999999999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0</v>
      </c>
      <c r="D267" s="46">
        <f>IFERROR(V36*H36,"0")+IFERROR(V37*H37,"0")+IFERROR(V38*H38,"0")+IFERROR(V39*H39,"0")</f>
        <v>24</v>
      </c>
      <c r="E267" s="46">
        <f>IFERROR(V44*H44,"0")+IFERROR(V45*H45,"0")</f>
        <v>19.2</v>
      </c>
      <c r="F267" s="46">
        <f>IFERROR(V50*H50,"0")+IFERROR(V51*H51,"0")+IFERROR(V52*H52,"0")+IFERROR(V53*H53,"0")+IFERROR(V54*H54,"0")+IFERROR(V55*H55,"0")+IFERROR(V56*H56,"0")</f>
        <v>186.56</v>
      </c>
      <c r="G267" s="46">
        <f>IFERROR(V61*H61,"0")+IFERROR(V62*H62,"0")</f>
        <v>370</v>
      </c>
      <c r="H267" s="46">
        <f>IFERROR(V67*H67,"0")</f>
        <v>0</v>
      </c>
      <c r="I267" s="46">
        <f>IFERROR(V72*H72,"0")+IFERROR(V73*H73,"0")</f>
        <v>32.4</v>
      </c>
      <c r="J267" s="46">
        <f>IFERROR(V78*H78,"0")+IFERROR(V79*H79,"0")+IFERROR(V80*H80,"0")+IFERROR(V81*H81,"0")+IFERROR(V82*H82,"0")+IFERROR(V83*H83,"0")+IFERROR(V84*H84,"0")</f>
        <v>0</v>
      </c>
      <c r="K267" s="150"/>
      <c r="L267" s="46">
        <f>IFERROR(V89*H89,"0")+IFERROR(V90*H90,"0")+IFERROR(V91*H91,"0")</f>
        <v>12.32</v>
      </c>
      <c r="M267" s="46">
        <f>IFERROR(V96*H96,"0")+IFERROR(V97*H97,"0")+IFERROR(V98*H98,"0")+IFERROR(V99*H99,"0")</f>
        <v>0</v>
      </c>
      <c r="N267" s="46">
        <f>IFERROR(V104*H104,"0")+IFERROR(V105*H105,"0")</f>
        <v>0</v>
      </c>
      <c r="O267" s="46">
        <f>IFERROR(V110*H110,"0")</f>
        <v>0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0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600</v>
      </c>
      <c r="W267" s="46">
        <f>IFERROR(V168*H168,"0")+IFERROR(V169*H169,"0")</f>
        <v>180</v>
      </c>
      <c r="X267" s="46">
        <f>IFERROR(V174*H174,"0")</f>
        <v>0</v>
      </c>
      <c r="Y267" s="46">
        <f>IFERROR(V179*H179,"0")</f>
        <v>0</v>
      </c>
      <c r="Z267" s="46">
        <f>IFERROR(V185*H185,"0")</f>
        <v>134.39999999999998</v>
      </c>
      <c r="AA267" s="46">
        <f>IFERROR(V190*H190,"0")</f>
        <v>0</v>
      </c>
      <c r="AB267" s="46">
        <f>IFERROR(V195*H195,"0")+IFERROR(V196*H196,"0")+IFERROR(V197*H197,"0")+IFERROR(V198*H198,"0")</f>
        <v>6.88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629.9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1321.8400000000001</v>
      </c>
      <c r="B270" s="60">
        <f>SUMPRODUCT(--(BA:BA="ПГП"),--(U:U="кор"),H:H,W:W)+SUMPRODUCT(--(BA:BA="ПГП"),--(U:U="кг"),W:W)</f>
        <v>873.82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2023-11-10T11:06:02Z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