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56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X255" i="1" s="1"/>
  <c r="W246" i="1"/>
  <c r="W255" i="1" s="1"/>
  <c r="V244" i="1"/>
  <c r="V243" i="1"/>
  <c r="X242" i="1"/>
  <c r="W242" i="1"/>
  <c r="X241" i="1"/>
  <c r="W241" i="1"/>
  <c r="X240" i="1"/>
  <c r="X243" i="1" s="1"/>
  <c r="W240" i="1"/>
  <c r="W244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X191" i="1" s="1"/>
  <c r="W190" i="1"/>
  <c r="W192" i="1" s="1"/>
  <c r="V187" i="1"/>
  <c r="V186" i="1"/>
  <c r="X185" i="1"/>
  <c r="X186" i="1" s="1"/>
  <c r="W185" i="1"/>
  <c r="W186" i="1" s="1"/>
  <c r="N185" i="1"/>
  <c r="V181" i="1"/>
  <c r="V180" i="1"/>
  <c r="X179" i="1"/>
  <c r="X180" i="1" s="1"/>
  <c r="W179" i="1"/>
  <c r="W180" i="1" s="1"/>
  <c r="V176" i="1"/>
  <c r="V175" i="1"/>
  <c r="X174" i="1"/>
  <c r="X175" i="1" s="1"/>
  <c r="W174" i="1"/>
  <c r="W176" i="1" s="1"/>
  <c r="N174" i="1"/>
  <c r="V171" i="1"/>
  <c r="V170" i="1"/>
  <c r="X169" i="1"/>
  <c r="W169" i="1"/>
  <c r="N169" i="1"/>
  <c r="X168" i="1"/>
  <c r="W168" i="1"/>
  <c r="N168" i="1"/>
  <c r="V164" i="1"/>
  <c r="V163" i="1"/>
  <c r="X162" i="1"/>
  <c r="W162" i="1"/>
  <c r="N162" i="1"/>
  <c r="X161" i="1"/>
  <c r="W161" i="1"/>
  <c r="N161" i="1"/>
  <c r="V159" i="1"/>
  <c r="V158" i="1"/>
  <c r="X157" i="1"/>
  <c r="W157" i="1"/>
  <c r="N157" i="1"/>
  <c r="X156" i="1"/>
  <c r="W156" i="1"/>
  <c r="N156" i="1"/>
  <c r="X155" i="1"/>
  <c r="W155" i="1"/>
  <c r="N155" i="1"/>
  <c r="X154" i="1"/>
  <c r="W154" i="1"/>
  <c r="N154" i="1"/>
  <c r="V151" i="1"/>
  <c r="V150" i="1"/>
  <c r="X149" i="1"/>
  <c r="X150" i="1" s="1"/>
  <c r="W149" i="1"/>
  <c r="W150" i="1" s="1"/>
  <c r="N149" i="1"/>
  <c r="V146" i="1"/>
  <c r="V145" i="1"/>
  <c r="X144" i="1"/>
  <c r="X145" i="1" s="1"/>
  <c r="W144" i="1"/>
  <c r="W145" i="1" s="1"/>
  <c r="N144" i="1"/>
  <c r="V142" i="1"/>
  <c r="V141" i="1"/>
  <c r="X140" i="1"/>
  <c r="X141" i="1" s="1"/>
  <c r="W140" i="1"/>
  <c r="W141" i="1" s="1"/>
  <c r="N140" i="1"/>
  <c r="V136" i="1"/>
  <c r="V135" i="1"/>
  <c r="X134" i="1"/>
  <c r="X135" i="1" s="1"/>
  <c r="W134" i="1"/>
  <c r="N134" i="1"/>
  <c r="V131" i="1"/>
  <c r="V130" i="1"/>
  <c r="X129" i="1"/>
  <c r="W129" i="1"/>
  <c r="N129" i="1"/>
  <c r="X128" i="1"/>
  <c r="W128" i="1"/>
  <c r="N128" i="1"/>
  <c r="V125" i="1"/>
  <c r="V124" i="1"/>
  <c r="X123" i="1"/>
  <c r="X124" i="1" s="1"/>
  <c r="W123" i="1"/>
  <c r="W125" i="1" s="1"/>
  <c r="N123" i="1"/>
  <c r="V120" i="1"/>
  <c r="V119" i="1"/>
  <c r="X118" i="1"/>
  <c r="W118" i="1"/>
  <c r="N118" i="1"/>
  <c r="X117" i="1"/>
  <c r="W117" i="1"/>
  <c r="W119" i="1" s="1"/>
  <c r="N117" i="1"/>
  <c r="X116" i="1"/>
  <c r="W116" i="1"/>
  <c r="X115" i="1"/>
  <c r="X119" i="1" s="1"/>
  <c r="W115" i="1"/>
  <c r="N115" i="1"/>
  <c r="V112" i="1"/>
  <c r="W111" i="1"/>
  <c r="V111" i="1"/>
  <c r="X110" i="1"/>
  <c r="X111" i="1" s="1"/>
  <c r="W110" i="1"/>
  <c r="W112" i="1" s="1"/>
  <c r="N110" i="1"/>
  <c r="V107" i="1"/>
  <c r="V106" i="1"/>
  <c r="X105" i="1"/>
  <c r="W105" i="1"/>
  <c r="N105" i="1"/>
  <c r="X104" i="1"/>
  <c r="X106" i="1" s="1"/>
  <c r="W104" i="1"/>
  <c r="N104" i="1"/>
  <c r="V101" i="1"/>
  <c r="V100" i="1"/>
  <c r="X99" i="1"/>
  <c r="W99" i="1"/>
  <c r="X98" i="1"/>
  <c r="W98" i="1"/>
  <c r="X97" i="1"/>
  <c r="W97" i="1"/>
  <c r="X96" i="1"/>
  <c r="X100" i="1" s="1"/>
  <c r="W96" i="1"/>
  <c r="W100" i="1" s="1"/>
  <c r="V93" i="1"/>
  <c r="V92" i="1"/>
  <c r="X91" i="1"/>
  <c r="W91" i="1"/>
  <c r="N91" i="1"/>
  <c r="X90" i="1"/>
  <c r="W90" i="1"/>
  <c r="N90" i="1"/>
  <c r="X89" i="1"/>
  <c r="W89" i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8" i="1" s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40" i="1" l="1"/>
  <c r="X57" i="1"/>
  <c r="W57" i="1"/>
  <c r="W69" i="1"/>
  <c r="W75" i="1"/>
  <c r="X92" i="1"/>
  <c r="W92" i="1"/>
  <c r="W130" i="1"/>
  <c r="X130" i="1"/>
  <c r="W159" i="1"/>
  <c r="W163" i="1"/>
  <c r="W171" i="1"/>
  <c r="W199" i="1"/>
  <c r="W204" i="1"/>
  <c r="X210" i="1"/>
  <c r="W211" i="1"/>
  <c r="V260" i="1"/>
  <c r="W131" i="1"/>
  <c r="W23" i="1"/>
  <c r="X32" i="1"/>
  <c r="W41" i="1"/>
  <c r="W47" i="1"/>
  <c r="X85" i="1"/>
  <c r="W85" i="1"/>
  <c r="W107" i="1"/>
  <c r="W120" i="1"/>
  <c r="W124" i="1"/>
  <c r="X158" i="1"/>
  <c r="X163" i="1"/>
  <c r="W164" i="1"/>
  <c r="X170" i="1"/>
  <c r="W175" i="1"/>
  <c r="W191" i="1"/>
  <c r="X199" i="1"/>
  <c r="W200" i="1"/>
  <c r="W210" i="1"/>
  <c r="W233" i="1"/>
  <c r="W243" i="1"/>
  <c r="W259" i="1"/>
  <c r="W258" i="1"/>
  <c r="W260" i="1" s="1"/>
  <c r="W46" i="1"/>
  <c r="W74" i="1"/>
  <c r="W135" i="1"/>
  <c r="W136" i="1"/>
  <c r="V261" i="1"/>
  <c r="V257" i="1"/>
  <c r="W32" i="1"/>
  <c r="W33" i="1"/>
  <c r="X46" i="1"/>
  <c r="W58" i="1"/>
  <c r="W64" i="1"/>
  <c r="X74" i="1"/>
  <c r="W86" i="1"/>
  <c r="W93" i="1"/>
  <c r="W101" i="1"/>
  <c r="W106" i="1"/>
  <c r="W142" i="1"/>
  <c r="W146" i="1"/>
  <c r="W151" i="1"/>
  <c r="W158" i="1"/>
  <c r="W170" i="1"/>
  <c r="W181" i="1"/>
  <c r="W187" i="1"/>
  <c r="W217" i="1"/>
  <c r="W223" i="1"/>
  <c r="W228" i="1"/>
  <c r="W238" i="1"/>
  <c r="W256" i="1"/>
  <c r="H9" i="1"/>
  <c r="W257" i="1" l="1"/>
  <c r="X262" i="1"/>
  <c r="W261" i="1"/>
  <c r="A270" i="1"/>
  <c r="B270" i="1"/>
  <c r="C270" i="1"/>
</calcChain>
</file>

<file path=xl/sharedStrings.xml><?xml version="1.0" encoding="utf-8"?>
<sst xmlns="http://schemas.openxmlformats.org/spreadsheetml/2006/main" count="916" uniqueCount="351">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</sst>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34" t="s">
        <v>0</v>
      </c>
      <c r="E1" s="170"/>
      <c r="F1" s="170"/>
      <c r="G1" s="12" t="s">
        <v>1</v>
      </c>
      <c r="H1" s="234" t="s">
        <v>2</v>
      </c>
      <c r="I1" s="170"/>
      <c r="J1" s="170"/>
      <c r="K1" s="170"/>
      <c r="L1" s="170"/>
      <c r="M1" s="170"/>
      <c r="N1" s="170"/>
      <c r="O1" s="170"/>
      <c r="P1" s="169" t="s">
        <v>3</v>
      </c>
      <c r="Q1" s="170"/>
      <c r="R1" s="1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99" t="s">
        <v>7</v>
      </c>
      <c r="B5" s="206"/>
      <c r="C5" s="193"/>
      <c r="D5" s="318"/>
      <c r="E5" s="320"/>
      <c r="F5" s="214" t="s">
        <v>8</v>
      </c>
      <c r="G5" s="193"/>
      <c r="H5" s="318"/>
      <c r="I5" s="319"/>
      <c r="J5" s="319"/>
      <c r="K5" s="319"/>
      <c r="L5" s="320"/>
      <c r="N5" s="24" t="s">
        <v>9</v>
      </c>
      <c r="O5" s="202">
        <v>45243</v>
      </c>
      <c r="P5" s="203"/>
      <c r="R5" s="179" t="s">
        <v>10</v>
      </c>
      <c r="S5" s="180"/>
      <c r="T5" s="266" t="s">
        <v>11</v>
      </c>
      <c r="U5" s="203"/>
      <c r="Z5" s="51"/>
      <c r="AA5" s="51"/>
      <c r="AB5" s="51"/>
    </row>
    <row r="6" spans="1:29" s="154" customFormat="1" ht="24" customHeight="1" x14ac:dyDescent="0.2">
      <c r="A6" s="299" t="s">
        <v>12</v>
      </c>
      <c r="B6" s="206"/>
      <c r="C6" s="193"/>
      <c r="D6" s="241" t="s">
        <v>13</v>
      </c>
      <c r="E6" s="242"/>
      <c r="F6" s="242"/>
      <c r="G6" s="242"/>
      <c r="H6" s="242"/>
      <c r="I6" s="242"/>
      <c r="J6" s="242"/>
      <c r="K6" s="242"/>
      <c r="L6" s="203"/>
      <c r="N6" s="24" t="s">
        <v>14</v>
      </c>
      <c r="O6" s="294" t="str">
        <f>IF(O5=0," ",CHOOSE(WEEKDAY(O5,2),"Понедельник","Вторник","Среда","Четверг","Пятница","Суббота","Воскресенье"))</f>
        <v>Понедельник</v>
      </c>
      <c r="P6" s="164"/>
      <c r="R6" s="329" t="s">
        <v>15</v>
      </c>
      <c r="S6" s="180"/>
      <c r="T6" s="253" t="s">
        <v>16</v>
      </c>
      <c r="U6" s="254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68" t="str">
        <f>IFERROR(VLOOKUP(DeliveryAddress,Table,3,0),1)</f>
        <v>1</v>
      </c>
      <c r="E7" s="269"/>
      <c r="F7" s="269"/>
      <c r="G7" s="269"/>
      <c r="H7" s="269"/>
      <c r="I7" s="269"/>
      <c r="J7" s="269"/>
      <c r="K7" s="269"/>
      <c r="L7" s="240"/>
      <c r="N7" s="24"/>
      <c r="O7" s="42"/>
      <c r="P7" s="42"/>
      <c r="R7" s="167"/>
      <c r="S7" s="180"/>
      <c r="T7" s="255"/>
      <c r="U7" s="256"/>
      <c r="Z7" s="51"/>
      <c r="AA7" s="51"/>
      <c r="AB7" s="51"/>
    </row>
    <row r="8" spans="1:29" s="154" customFormat="1" ht="25.5" customHeight="1" x14ac:dyDescent="0.2">
      <c r="A8" s="197" t="s">
        <v>17</v>
      </c>
      <c r="B8" s="190"/>
      <c r="C8" s="191"/>
      <c r="D8" s="300" t="s">
        <v>18</v>
      </c>
      <c r="E8" s="301"/>
      <c r="F8" s="301"/>
      <c r="G8" s="301"/>
      <c r="H8" s="301"/>
      <c r="I8" s="301"/>
      <c r="J8" s="301"/>
      <c r="K8" s="301"/>
      <c r="L8" s="302"/>
      <c r="N8" s="24" t="s">
        <v>19</v>
      </c>
      <c r="O8" s="222">
        <v>0.33333333333333331</v>
      </c>
      <c r="P8" s="203"/>
      <c r="R8" s="167"/>
      <c r="S8" s="180"/>
      <c r="T8" s="255"/>
      <c r="U8" s="256"/>
      <c r="Z8" s="51"/>
      <c r="AA8" s="51"/>
      <c r="AB8" s="51"/>
    </row>
    <row r="9" spans="1:29" s="154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25"/>
      <c r="E9" s="212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N9" s="26" t="s">
        <v>20</v>
      </c>
      <c r="O9" s="202"/>
      <c r="P9" s="203"/>
      <c r="R9" s="167"/>
      <c r="S9" s="180"/>
      <c r="T9" s="257"/>
      <c r="U9" s="258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25"/>
      <c r="E10" s="212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37" t="str">
        <f>IFERROR(VLOOKUP($D$10,Proxy,2,FALSE),"")</f>
        <v/>
      </c>
      <c r="I10" s="167"/>
      <c r="J10" s="167"/>
      <c r="K10" s="167"/>
      <c r="L10" s="167"/>
      <c r="N10" s="26" t="s">
        <v>21</v>
      </c>
      <c r="O10" s="222"/>
      <c r="P10" s="203"/>
      <c r="S10" s="24" t="s">
        <v>22</v>
      </c>
      <c r="T10" s="325" t="s">
        <v>23</v>
      </c>
      <c r="U10" s="254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22"/>
      <c r="P11" s="203"/>
      <c r="S11" s="24" t="s">
        <v>26</v>
      </c>
      <c r="T11" s="218" t="s">
        <v>27</v>
      </c>
      <c r="U11" s="21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208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193"/>
      <c r="N12" s="24" t="s">
        <v>29</v>
      </c>
      <c r="O12" s="239"/>
      <c r="P12" s="240"/>
      <c r="Q12" s="23"/>
      <c r="S12" s="24"/>
      <c r="T12" s="170"/>
      <c r="U12" s="167"/>
      <c r="Z12" s="51"/>
      <c r="AA12" s="51"/>
      <c r="AB12" s="51"/>
    </row>
    <row r="13" spans="1:29" s="154" customFormat="1" ht="23.25" customHeight="1" x14ac:dyDescent="0.2">
      <c r="A13" s="208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193"/>
      <c r="M13" s="26"/>
      <c r="N13" s="26" t="s">
        <v>31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208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193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209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193"/>
      <c r="N15" s="287" t="s">
        <v>34</v>
      </c>
      <c r="O15" s="170"/>
      <c r="P15" s="170"/>
      <c r="Q15" s="170"/>
      <c r="R15" s="1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88"/>
      <c r="O16" s="288"/>
      <c r="P16" s="288"/>
      <c r="Q16" s="288"/>
      <c r="R16" s="28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71" t="s">
        <v>35</v>
      </c>
      <c r="B17" s="171" t="s">
        <v>36</v>
      </c>
      <c r="C17" s="274" t="s">
        <v>37</v>
      </c>
      <c r="D17" s="171" t="s">
        <v>38</v>
      </c>
      <c r="E17" s="172"/>
      <c r="F17" s="171" t="s">
        <v>39</v>
      </c>
      <c r="G17" s="171" t="s">
        <v>40</v>
      </c>
      <c r="H17" s="171" t="s">
        <v>41</v>
      </c>
      <c r="I17" s="171" t="s">
        <v>42</v>
      </c>
      <c r="J17" s="171" t="s">
        <v>43</v>
      </c>
      <c r="K17" s="171" t="s">
        <v>44</v>
      </c>
      <c r="L17" s="171" t="s">
        <v>45</v>
      </c>
      <c r="M17" s="171" t="s">
        <v>46</v>
      </c>
      <c r="N17" s="171" t="s">
        <v>47</v>
      </c>
      <c r="O17" s="291"/>
      <c r="P17" s="291"/>
      <c r="Q17" s="291"/>
      <c r="R17" s="172"/>
      <c r="S17" s="192" t="s">
        <v>48</v>
      </c>
      <c r="T17" s="193"/>
      <c r="U17" s="171" t="s">
        <v>49</v>
      </c>
      <c r="V17" s="171" t="s">
        <v>50</v>
      </c>
      <c r="W17" s="327" t="s">
        <v>51</v>
      </c>
      <c r="X17" s="171" t="s">
        <v>52</v>
      </c>
      <c r="Y17" s="194" t="s">
        <v>53</v>
      </c>
      <c r="Z17" s="194" t="s">
        <v>54</v>
      </c>
      <c r="AA17" s="194" t="s">
        <v>55</v>
      </c>
      <c r="AB17" s="308"/>
      <c r="AC17" s="309"/>
      <c r="AD17" s="277"/>
      <c r="BA17" s="307" t="s">
        <v>56</v>
      </c>
    </row>
    <row r="18" spans="1:53" ht="14.25" customHeight="1" x14ac:dyDescent="0.2">
      <c r="A18" s="175"/>
      <c r="B18" s="175"/>
      <c r="C18" s="175"/>
      <c r="D18" s="173"/>
      <c r="E18" s="174"/>
      <c r="F18" s="175"/>
      <c r="G18" s="175"/>
      <c r="H18" s="175"/>
      <c r="I18" s="175"/>
      <c r="J18" s="175"/>
      <c r="K18" s="175"/>
      <c r="L18" s="175"/>
      <c r="M18" s="175"/>
      <c r="N18" s="173"/>
      <c r="O18" s="292"/>
      <c r="P18" s="292"/>
      <c r="Q18" s="292"/>
      <c r="R18" s="174"/>
      <c r="S18" s="153" t="s">
        <v>57</v>
      </c>
      <c r="T18" s="153" t="s">
        <v>58</v>
      </c>
      <c r="U18" s="175"/>
      <c r="V18" s="175"/>
      <c r="W18" s="328"/>
      <c r="X18" s="175"/>
      <c r="Y18" s="195"/>
      <c r="Z18" s="195"/>
      <c r="AA18" s="310"/>
      <c r="AB18" s="311"/>
      <c r="AC18" s="312"/>
      <c r="AD18" s="278"/>
      <c r="BA18" s="167"/>
    </row>
    <row r="19" spans="1:53" ht="27.75" customHeight="1" x14ac:dyDescent="0.2">
      <c r="A19" s="187" t="s">
        <v>59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48"/>
      <c r="Z19" s="48"/>
    </row>
    <row r="20" spans="1:53" ht="16.5" customHeight="1" x14ac:dyDescent="0.25">
      <c r="A20" s="176" t="s">
        <v>59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2"/>
      <c r="Z20" s="152"/>
    </row>
    <row r="21" spans="1:53" ht="14.25" customHeight="1" x14ac:dyDescent="0.25">
      <c r="A21" s="196" t="s">
        <v>60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77">
        <v>4607111035752</v>
      </c>
      <c r="E22" s="164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3"/>
      <c r="P22" s="163"/>
      <c r="Q22" s="163"/>
      <c r="R22" s="164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8"/>
      <c r="N23" s="189" t="s">
        <v>66</v>
      </c>
      <c r="O23" s="190"/>
      <c r="P23" s="190"/>
      <c r="Q23" s="190"/>
      <c r="R23" s="190"/>
      <c r="S23" s="190"/>
      <c r="T23" s="191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8"/>
      <c r="N24" s="189" t="s">
        <v>66</v>
      </c>
      <c r="O24" s="190"/>
      <c r="P24" s="190"/>
      <c r="Q24" s="190"/>
      <c r="R24" s="190"/>
      <c r="S24" s="190"/>
      <c r="T24" s="191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87" t="s">
        <v>68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48"/>
      <c r="Z25" s="48"/>
    </row>
    <row r="26" spans="1:53" ht="16.5" customHeight="1" x14ac:dyDescent="0.25">
      <c r="A26" s="176" t="s">
        <v>69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2"/>
      <c r="Z26" s="152"/>
    </row>
    <row r="27" spans="1:53" ht="14.25" customHeight="1" x14ac:dyDescent="0.25">
      <c r="A27" s="196" t="s">
        <v>70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77">
        <v>4607111036520</v>
      </c>
      <c r="E28" s="164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3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3"/>
      <c r="P28" s="163"/>
      <c r="Q28" s="163"/>
      <c r="R28" s="164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77">
        <v>4607111036605</v>
      </c>
      <c r="E29" s="164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3"/>
      <c r="P29" s="163"/>
      <c r="Q29" s="163"/>
      <c r="R29" s="164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77">
        <v>4607111036537</v>
      </c>
      <c r="E30" s="164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31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3"/>
      <c r="P30" s="163"/>
      <c r="Q30" s="163"/>
      <c r="R30" s="164"/>
      <c r="S30" s="34"/>
      <c r="T30" s="34"/>
      <c r="U30" s="35" t="s">
        <v>65</v>
      </c>
      <c r="V30" s="156">
        <v>327</v>
      </c>
      <c r="W30" s="157">
        <f>IFERROR(IF(V30="","",V30),"")</f>
        <v>327</v>
      </c>
      <c r="X30" s="36">
        <f>IFERROR(IF(V30="","",V30*0.00936),"")</f>
        <v>3.0607199999999999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77">
        <v>4607111036599</v>
      </c>
      <c r="E31" s="164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3"/>
      <c r="P31" s="163"/>
      <c r="Q31" s="163"/>
      <c r="R31" s="164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8"/>
      <c r="N32" s="189" t="s">
        <v>66</v>
      </c>
      <c r="O32" s="190"/>
      <c r="P32" s="190"/>
      <c r="Q32" s="190"/>
      <c r="R32" s="190"/>
      <c r="S32" s="190"/>
      <c r="T32" s="191"/>
      <c r="U32" s="37" t="s">
        <v>65</v>
      </c>
      <c r="V32" s="158">
        <f>IFERROR(SUM(V28:V31),"0")</f>
        <v>327</v>
      </c>
      <c r="W32" s="158">
        <f>IFERROR(SUM(W28:W31),"0")</f>
        <v>327</v>
      </c>
      <c r="X32" s="158">
        <f>IFERROR(IF(X28="",0,X28),"0")+IFERROR(IF(X29="",0,X29),"0")+IFERROR(IF(X30="",0,X30),"0")+IFERROR(IF(X31="",0,X31),"0")</f>
        <v>3.0607199999999999</v>
      </c>
      <c r="Y32" s="159"/>
      <c r="Z32" s="159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8"/>
      <c r="N33" s="189" t="s">
        <v>66</v>
      </c>
      <c r="O33" s="190"/>
      <c r="P33" s="190"/>
      <c r="Q33" s="190"/>
      <c r="R33" s="190"/>
      <c r="S33" s="190"/>
      <c r="T33" s="191"/>
      <c r="U33" s="37" t="s">
        <v>67</v>
      </c>
      <c r="V33" s="158">
        <f>IFERROR(SUMPRODUCT(V28:V31*H28:H31),"0")</f>
        <v>490.5</v>
      </c>
      <c r="W33" s="158">
        <f>IFERROR(SUMPRODUCT(W28:W31*H28:H31),"0")</f>
        <v>490.5</v>
      </c>
      <c r="X33" s="37"/>
      <c r="Y33" s="159"/>
      <c r="Z33" s="159"/>
    </row>
    <row r="34" spans="1:53" ht="16.5" customHeight="1" x14ac:dyDescent="0.25">
      <c r="A34" s="176" t="s">
        <v>81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2"/>
      <c r="Z34" s="152"/>
    </row>
    <row r="35" spans="1:53" ht="14.25" customHeight="1" x14ac:dyDescent="0.25">
      <c r="A35" s="196" t="s">
        <v>60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77">
        <v>4607111036285</v>
      </c>
      <c r="E36" s="164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3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3"/>
      <c r="P36" s="163"/>
      <c r="Q36" s="163"/>
      <c r="R36" s="164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77">
        <v>4607111036308</v>
      </c>
      <c r="E37" s="164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227" t="s">
        <v>86</v>
      </c>
      <c r="O37" s="163"/>
      <c r="P37" s="163"/>
      <c r="Q37" s="163"/>
      <c r="R37" s="164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77">
        <v>4607111036315</v>
      </c>
      <c r="E38" s="164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2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3"/>
      <c r="P38" s="163"/>
      <c r="Q38" s="163"/>
      <c r="R38" s="164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77">
        <v>4607111036292</v>
      </c>
      <c r="E39" s="164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30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3"/>
      <c r="P39" s="163"/>
      <c r="Q39" s="163"/>
      <c r="R39" s="164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8"/>
      <c r="N40" s="189" t="s">
        <v>66</v>
      </c>
      <c r="O40" s="190"/>
      <c r="P40" s="190"/>
      <c r="Q40" s="190"/>
      <c r="R40" s="190"/>
      <c r="S40" s="190"/>
      <c r="T40" s="191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8"/>
      <c r="N41" s="189" t="s">
        <v>66</v>
      </c>
      <c r="O41" s="190"/>
      <c r="P41" s="190"/>
      <c r="Q41" s="190"/>
      <c r="R41" s="190"/>
      <c r="S41" s="190"/>
      <c r="T41" s="191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76" t="s">
        <v>91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2"/>
      <c r="Z42" s="152"/>
    </row>
    <row r="43" spans="1:53" ht="14.25" customHeight="1" x14ac:dyDescent="0.25">
      <c r="A43" s="196" t="s">
        <v>92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77">
        <v>4607111037053</v>
      </c>
      <c r="E44" s="164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3"/>
      <c r="P44" s="163"/>
      <c r="Q44" s="163"/>
      <c r="R44" s="164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77">
        <v>4607111037060</v>
      </c>
      <c r="E45" s="164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5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3"/>
      <c r="P45" s="163"/>
      <c r="Q45" s="163"/>
      <c r="R45" s="164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8"/>
      <c r="N46" s="189" t="s">
        <v>66</v>
      </c>
      <c r="O46" s="190"/>
      <c r="P46" s="190"/>
      <c r="Q46" s="190"/>
      <c r="R46" s="190"/>
      <c r="S46" s="190"/>
      <c r="T46" s="191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8"/>
      <c r="N47" s="189" t="s">
        <v>66</v>
      </c>
      <c r="O47" s="190"/>
      <c r="P47" s="190"/>
      <c r="Q47" s="190"/>
      <c r="R47" s="190"/>
      <c r="S47" s="190"/>
      <c r="T47" s="191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76" t="s">
        <v>98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2"/>
      <c r="Z48" s="152"/>
    </row>
    <row r="49" spans="1:53" ht="14.25" customHeight="1" x14ac:dyDescent="0.25">
      <c r="A49" s="196" t="s">
        <v>60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77">
        <v>4607111037190</v>
      </c>
      <c r="E50" s="164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3"/>
      <c r="P50" s="163"/>
      <c r="Q50" s="163"/>
      <c r="R50" s="164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77">
        <v>4607111037183</v>
      </c>
      <c r="E51" s="164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243" t="s">
        <v>103</v>
      </c>
      <c r="O51" s="163"/>
      <c r="P51" s="163"/>
      <c r="Q51" s="163"/>
      <c r="R51" s="164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77">
        <v>4607111037091</v>
      </c>
      <c r="E52" s="164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335" t="s">
        <v>106</v>
      </c>
      <c r="O52" s="163"/>
      <c r="P52" s="163"/>
      <c r="Q52" s="163"/>
      <c r="R52" s="164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77">
        <v>4607111036902</v>
      </c>
      <c r="E53" s="164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38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3"/>
      <c r="P53" s="163"/>
      <c r="Q53" s="163"/>
      <c r="R53" s="164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77">
        <v>4607111036902</v>
      </c>
      <c r="E54" s="164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322" t="s">
        <v>110</v>
      </c>
      <c r="O54" s="163"/>
      <c r="P54" s="163"/>
      <c r="Q54" s="163"/>
      <c r="R54" s="164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7">
        <v>4607111036858</v>
      </c>
      <c r="E55" s="164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80" t="s">
        <v>113</v>
      </c>
      <c r="O55" s="163"/>
      <c r="P55" s="163"/>
      <c r="Q55" s="163"/>
      <c r="R55" s="164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77">
        <v>4607111036889</v>
      </c>
      <c r="E56" s="164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32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3"/>
      <c r="P56" s="163"/>
      <c r="Q56" s="163"/>
      <c r="R56" s="164"/>
      <c r="S56" s="34"/>
      <c r="T56" s="34"/>
      <c r="U56" s="35" t="s">
        <v>65</v>
      </c>
      <c r="V56" s="156">
        <v>125</v>
      </c>
      <c r="W56" s="157">
        <f t="shared" si="0"/>
        <v>125</v>
      </c>
      <c r="X56" s="36">
        <f t="shared" si="1"/>
        <v>1.9375</v>
      </c>
      <c r="Y56" s="56"/>
      <c r="Z56" s="57"/>
      <c r="AD56" s="61"/>
      <c r="BA56" s="79" t="s">
        <v>1</v>
      </c>
    </row>
    <row r="57" spans="1:53" x14ac:dyDescent="0.2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8"/>
      <c r="N57" s="189" t="s">
        <v>66</v>
      </c>
      <c r="O57" s="190"/>
      <c r="P57" s="190"/>
      <c r="Q57" s="190"/>
      <c r="R57" s="190"/>
      <c r="S57" s="190"/>
      <c r="T57" s="191"/>
      <c r="U57" s="37" t="s">
        <v>65</v>
      </c>
      <c r="V57" s="158">
        <f>IFERROR(SUM(V50:V56),"0")</f>
        <v>125</v>
      </c>
      <c r="W57" s="158">
        <f>IFERROR(SUM(W50:W56),"0")</f>
        <v>125</v>
      </c>
      <c r="X57" s="158">
        <f>IFERROR(IF(X50="",0,X50),"0")+IFERROR(IF(X51="",0,X51),"0")+IFERROR(IF(X52="",0,X52),"0")+IFERROR(IF(X53="",0,X53),"0")+IFERROR(IF(X54="",0,X54),"0")+IFERROR(IF(X55="",0,X55),"0")+IFERROR(IF(X56="",0,X56),"0")</f>
        <v>1.9375</v>
      </c>
      <c r="Y57" s="159"/>
      <c r="Z57" s="159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8"/>
      <c r="N58" s="189" t="s">
        <v>66</v>
      </c>
      <c r="O58" s="190"/>
      <c r="P58" s="190"/>
      <c r="Q58" s="190"/>
      <c r="R58" s="190"/>
      <c r="S58" s="190"/>
      <c r="T58" s="191"/>
      <c r="U58" s="37" t="s">
        <v>67</v>
      </c>
      <c r="V58" s="158">
        <f>IFERROR(SUMPRODUCT(V50:V56*H50:H56),"0")</f>
        <v>900</v>
      </c>
      <c r="W58" s="158">
        <f>IFERROR(SUMPRODUCT(W50:W56*H50:H56),"0")</f>
        <v>900</v>
      </c>
      <c r="X58" s="37"/>
      <c r="Y58" s="159"/>
      <c r="Z58" s="159"/>
    </row>
    <row r="59" spans="1:53" ht="16.5" customHeight="1" x14ac:dyDescent="0.25">
      <c r="A59" s="176" t="s">
        <v>116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2"/>
      <c r="Z59" s="152"/>
    </row>
    <row r="60" spans="1:53" ht="14.25" customHeight="1" x14ac:dyDescent="0.25">
      <c r="A60" s="196" t="s">
        <v>60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77">
        <v>4607111037411</v>
      </c>
      <c r="E61" s="164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29" t="s">
        <v>120</v>
      </c>
      <c r="O61" s="163"/>
      <c r="P61" s="163"/>
      <c r="Q61" s="163"/>
      <c r="R61" s="164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77">
        <v>4607111036728</v>
      </c>
      <c r="E62" s="164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313" t="s">
        <v>123</v>
      </c>
      <c r="O62" s="163"/>
      <c r="P62" s="163"/>
      <c r="Q62" s="163"/>
      <c r="R62" s="164"/>
      <c r="S62" s="34"/>
      <c r="T62" s="34"/>
      <c r="U62" s="35" t="s">
        <v>65</v>
      </c>
      <c r="V62" s="156">
        <v>188</v>
      </c>
      <c r="W62" s="157">
        <f>IFERROR(IF(V62="","",V62),"")</f>
        <v>188</v>
      </c>
      <c r="X62" s="36">
        <f>IFERROR(IF(V62="","",V62*0.00866),"")</f>
        <v>1.62808</v>
      </c>
      <c r="Y62" s="56"/>
      <c r="Z62" s="57"/>
      <c r="AD62" s="61"/>
      <c r="BA62" s="81" t="s">
        <v>1</v>
      </c>
    </row>
    <row r="63" spans="1:53" x14ac:dyDescent="0.2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8"/>
      <c r="N63" s="189" t="s">
        <v>66</v>
      </c>
      <c r="O63" s="190"/>
      <c r="P63" s="190"/>
      <c r="Q63" s="190"/>
      <c r="R63" s="190"/>
      <c r="S63" s="190"/>
      <c r="T63" s="191"/>
      <c r="U63" s="37" t="s">
        <v>65</v>
      </c>
      <c r="V63" s="158">
        <f>IFERROR(SUM(V61:V62),"0")</f>
        <v>188</v>
      </c>
      <c r="W63" s="158">
        <f>IFERROR(SUM(W61:W62),"0")</f>
        <v>188</v>
      </c>
      <c r="X63" s="158">
        <f>IFERROR(IF(X61="",0,X61),"0")+IFERROR(IF(X62="",0,X62),"0")</f>
        <v>1.62808</v>
      </c>
      <c r="Y63" s="159"/>
      <c r="Z63" s="159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8"/>
      <c r="N64" s="189" t="s">
        <v>66</v>
      </c>
      <c r="O64" s="190"/>
      <c r="P64" s="190"/>
      <c r="Q64" s="190"/>
      <c r="R64" s="190"/>
      <c r="S64" s="190"/>
      <c r="T64" s="191"/>
      <c r="U64" s="37" t="s">
        <v>67</v>
      </c>
      <c r="V64" s="158">
        <f>IFERROR(SUMPRODUCT(V61:V62*H61:H62),"0")</f>
        <v>940</v>
      </c>
      <c r="W64" s="158">
        <f>IFERROR(SUMPRODUCT(W61:W62*H61:H62),"0")</f>
        <v>940</v>
      </c>
      <c r="X64" s="37"/>
      <c r="Y64" s="159"/>
      <c r="Z64" s="159"/>
    </row>
    <row r="65" spans="1:53" ht="16.5" customHeight="1" x14ac:dyDescent="0.25">
      <c r="A65" s="176" t="s">
        <v>124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2"/>
      <c r="Z65" s="152"/>
    </row>
    <row r="66" spans="1:53" ht="14.25" customHeight="1" x14ac:dyDescent="0.25">
      <c r="A66" s="196" t="s">
        <v>125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77">
        <v>4607111033659</v>
      </c>
      <c r="E67" s="164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22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3"/>
      <c r="P67" s="163"/>
      <c r="Q67" s="163"/>
      <c r="R67" s="164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8"/>
      <c r="N68" s="189" t="s">
        <v>66</v>
      </c>
      <c r="O68" s="190"/>
      <c r="P68" s="190"/>
      <c r="Q68" s="190"/>
      <c r="R68" s="190"/>
      <c r="S68" s="190"/>
      <c r="T68" s="191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8"/>
      <c r="N69" s="189" t="s">
        <v>66</v>
      </c>
      <c r="O69" s="190"/>
      <c r="P69" s="190"/>
      <c r="Q69" s="190"/>
      <c r="R69" s="190"/>
      <c r="S69" s="190"/>
      <c r="T69" s="191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76" t="s">
        <v>128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2"/>
      <c r="Z70" s="152"/>
    </row>
    <row r="71" spans="1:53" ht="14.25" customHeight="1" x14ac:dyDescent="0.25">
      <c r="A71" s="196" t="s">
        <v>129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77">
        <v>4607111034137</v>
      </c>
      <c r="E72" s="164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20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3"/>
      <c r="P72" s="163"/>
      <c r="Q72" s="163"/>
      <c r="R72" s="164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77">
        <v>4607111034120</v>
      </c>
      <c r="E73" s="164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7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3"/>
      <c r="P73" s="163"/>
      <c r="Q73" s="163"/>
      <c r="R73" s="164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8"/>
      <c r="N74" s="189" t="s">
        <v>66</v>
      </c>
      <c r="O74" s="190"/>
      <c r="P74" s="190"/>
      <c r="Q74" s="190"/>
      <c r="R74" s="190"/>
      <c r="S74" s="190"/>
      <c r="T74" s="191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8"/>
      <c r="N75" s="189" t="s">
        <v>66</v>
      </c>
      <c r="O75" s="190"/>
      <c r="P75" s="190"/>
      <c r="Q75" s="190"/>
      <c r="R75" s="190"/>
      <c r="S75" s="190"/>
      <c r="T75" s="191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76" t="s">
        <v>134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2"/>
      <c r="Z76" s="152"/>
    </row>
    <row r="77" spans="1:53" ht="14.25" customHeight="1" x14ac:dyDescent="0.25">
      <c r="A77" s="196" t="s">
        <v>125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77">
        <v>4607111036735</v>
      </c>
      <c r="E78" s="164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8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3"/>
      <c r="P78" s="163"/>
      <c r="Q78" s="163"/>
      <c r="R78" s="164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77">
        <v>4607111036407</v>
      </c>
      <c r="E79" s="164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1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3"/>
      <c r="P79" s="163"/>
      <c r="Q79" s="163"/>
      <c r="R79" s="164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77">
        <v>4607111033628</v>
      </c>
      <c r="E80" s="164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7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3"/>
      <c r="P80" s="163"/>
      <c r="Q80" s="163"/>
      <c r="R80" s="164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77">
        <v>4607111033451</v>
      </c>
      <c r="E81" s="164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32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3"/>
      <c r="P81" s="163"/>
      <c r="Q81" s="163"/>
      <c r="R81" s="164"/>
      <c r="S81" s="34"/>
      <c r="T81" s="34"/>
      <c r="U81" s="35" t="s">
        <v>65</v>
      </c>
      <c r="V81" s="156">
        <v>41</v>
      </c>
      <c r="W81" s="157">
        <f t="shared" si="2"/>
        <v>41</v>
      </c>
      <c r="X81" s="36">
        <f t="shared" si="3"/>
        <v>0.73307999999999995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77">
        <v>4607111035141</v>
      </c>
      <c r="E82" s="164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21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3"/>
      <c r="P82" s="163"/>
      <c r="Q82" s="163"/>
      <c r="R82" s="164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77">
        <v>4607111035028</v>
      </c>
      <c r="E83" s="164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18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3"/>
      <c r="P83" s="163"/>
      <c r="Q83" s="163"/>
      <c r="R83" s="164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77">
        <v>4607111033444</v>
      </c>
      <c r="E84" s="164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16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3"/>
      <c r="P84" s="163"/>
      <c r="Q84" s="163"/>
      <c r="R84" s="164"/>
      <c r="S84" s="34"/>
      <c r="T84" s="34"/>
      <c r="U84" s="35" t="s">
        <v>65</v>
      </c>
      <c r="V84" s="156">
        <v>128</v>
      </c>
      <c r="W84" s="157">
        <f t="shared" si="2"/>
        <v>128</v>
      </c>
      <c r="X84" s="36">
        <f t="shared" si="3"/>
        <v>2.28864</v>
      </c>
      <c r="Y84" s="56"/>
      <c r="Z84" s="57"/>
      <c r="AD84" s="61"/>
      <c r="BA84" s="91" t="s">
        <v>74</v>
      </c>
    </row>
    <row r="85" spans="1:53" x14ac:dyDescent="0.2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8"/>
      <c r="N85" s="189" t="s">
        <v>66</v>
      </c>
      <c r="O85" s="190"/>
      <c r="P85" s="190"/>
      <c r="Q85" s="190"/>
      <c r="R85" s="190"/>
      <c r="S85" s="190"/>
      <c r="T85" s="191"/>
      <c r="U85" s="37" t="s">
        <v>65</v>
      </c>
      <c r="V85" s="158">
        <f>IFERROR(SUM(V78:V84),"0")</f>
        <v>169</v>
      </c>
      <c r="W85" s="158">
        <f>IFERROR(SUM(W78:W84),"0")</f>
        <v>169</v>
      </c>
      <c r="X85" s="158">
        <f>IFERROR(IF(X78="",0,X78),"0")+IFERROR(IF(X79="",0,X79),"0")+IFERROR(IF(X80="",0,X80),"0")+IFERROR(IF(X81="",0,X81),"0")+IFERROR(IF(X82="",0,X82),"0")+IFERROR(IF(X83="",0,X83),"0")+IFERROR(IF(X84="",0,X84),"0")</f>
        <v>3.0217200000000002</v>
      </c>
      <c r="Y85" s="159"/>
      <c r="Z85" s="159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8"/>
      <c r="N86" s="189" t="s">
        <v>66</v>
      </c>
      <c r="O86" s="190"/>
      <c r="P86" s="190"/>
      <c r="Q86" s="190"/>
      <c r="R86" s="190"/>
      <c r="S86" s="190"/>
      <c r="T86" s="191"/>
      <c r="U86" s="37" t="s">
        <v>67</v>
      </c>
      <c r="V86" s="158">
        <f>IFERROR(SUMPRODUCT(V78:V84*H78:H84),"0")</f>
        <v>608.4</v>
      </c>
      <c r="W86" s="158">
        <f>IFERROR(SUMPRODUCT(W78:W84*H78:H84),"0")</f>
        <v>608.4</v>
      </c>
      <c r="X86" s="37"/>
      <c r="Y86" s="159"/>
      <c r="Z86" s="159"/>
    </row>
    <row r="87" spans="1:53" ht="16.5" customHeight="1" x14ac:dyDescent="0.25">
      <c r="A87" s="176" t="s">
        <v>149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2"/>
      <c r="Z87" s="152"/>
    </row>
    <row r="88" spans="1:53" ht="14.25" customHeight="1" x14ac:dyDescent="0.25">
      <c r="A88" s="196" t="s">
        <v>149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77">
        <v>4607025784012</v>
      </c>
      <c r="E89" s="164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3"/>
      <c r="P89" s="163"/>
      <c r="Q89" s="163"/>
      <c r="R89" s="164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77">
        <v>4607025784319</v>
      </c>
      <c r="E90" s="164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21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3"/>
      <c r="P90" s="163"/>
      <c r="Q90" s="163"/>
      <c r="R90" s="164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77">
        <v>4607111035370</v>
      </c>
      <c r="E91" s="164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18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3"/>
      <c r="P91" s="163"/>
      <c r="Q91" s="163"/>
      <c r="R91" s="164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8"/>
      <c r="N92" s="189" t="s">
        <v>66</v>
      </c>
      <c r="O92" s="190"/>
      <c r="P92" s="190"/>
      <c r="Q92" s="190"/>
      <c r="R92" s="190"/>
      <c r="S92" s="190"/>
      <c r="T92" s="191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8"/>
      <c r="N93" s="189" t="s">
        <v>66</v>
      </c>
      <c r="O93" s="190"/>
      <c r="P93" s="190"/>
      <c r="Q93" s="190"/>
      <c r="R93" s="190"/>
      <c r="S93" s="190"/>
      <c r="T93" s="191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76" t="s">
        <v>156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2"/>
      <c r="Z94" s="152"/>
    </row>
    <row r="95" spans="1:53" ht="14.25" customHeight="1" x14ac:dyDescent="0.25">
      <c r="A95" s="196" t="s">
        <v>60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77">
        <v>4607111033970</v>
      </c>
      <c r="E96" s="164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45" t="s">
        <v>159</v>
      </c>
      <c r="O96" s="163"/>
      <c r="P96" s="163"/>
      <c r="Q96" s="163"/>
      <c r="R96" s="164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77">
        <v>4607111034144</v>
      </c>
      <c r="E97" s="164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44" t="s">
        <v>162</v>
      </c>
      <c r="O97" s="163"/>
      <c r="P97" s="163"/>
      <c r="Q97" s="163"/>
      <c r="R97" s="164"/>
      <c r="S97" s="34"/>
      <c r="T97" s="34"/>
      <c r="U97" s="35" t="s">
        <v>65</v>
      </c>
      <c r="V97" s="156">
        <v>68</v>
      </c>
      <c r="W97" s="157">
        <f>IFERROR(IF(V97="","",V97),"")</f>
        <v>68</v>
      </c>
      <c r="X97" s="36">
        <f>IFERROR(IF(V97="","",V97*0.0155),"")</f>
        <v>1.054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77">
        <v>4607111033987</v>
      </c>
      <c r="E98" s="164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47" t="s">
        <v>165</v>
      </c>
      <c r="O98" s="163"/>
      <c r="P98" s="163"/>
      <c r="Q98" s="163"/>
      <c r="R98" s="164"/>
      <c r="S98" s="34"/>
      <c r="T98" s="34"/>
      <c r="U98" s="35" t="s">
        <v>65</v>
      </c>
      <c r="V98" s="156">
        <v>2</v>
      </c>
      <c r="W98" s="157">
        <f>IFERROR(IF(V98="","",V98),"")</f>
        <v>2</v>
      </c>
      <c r="X98" s="36">
        <f>IFERROR(IF(V98="","",V98*0.0155),"")</f>
        <v>3.1E-2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77">
        <v>4607111034151</v>
      </c>
      <c r="E99" s="164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81" t="s">
        <v>168</v>
      </c>
      <c r="O99" s="163"/>
      <c r="P99" s="163"/>
      <c r="Q99" s="163"/>
      <c r="R99" s="164"/>
      <c r="S99" s="34"/>
      <c r="T99" s="34"/>
      <c r="U99" s="35" t="s">
        <v>65</v>
      </c>
      <c r="V99" s="156">
        <v>107</v>
      </c>
      <c r="W99" s="157">
        <f>IFERROR(IF(V99="","",V99),"")</f>
        <v>107</v>
      </c>
      <c r="X99" s="36">
        <f>IFERROR(IF(V99="","",V99*0.0155),"")</f>
        <v>1.6585000000000001</v>
      </c>
      <c r="Y99" s="56"/>
      <c r="Z99" s="57"/>
      <c r="AD99" s="61"/>
      <c r="BA99" s="98" t="s">
        <v>1</v>
      </c>
    </row>
    <row r="100" spans="1:53" x14ac:dyDescent="0.2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8"/>
      <c r="N100" s="189" t="s">
        <v>66</v>
      </c>
      <c r="O100" s="190"/>
      <c r="P100" s="190"/>
      <c r="Q100" s="190"/>
      <c r="R100" s="190"/>
      <c r="S100" s="190"/>
      <c r="T100" s="191"/>
      <c r="U100" s="37" t="s">
        <v>65</v>
      </c>
      <c r="V100" s="158">
        <f>IFERROR(SUM(V96:V99),"0")</f>
        <v>177</v>
      </c>
      <c r="W100" s="158">
        <f>IFERROR(SUM(W96:W99),"0")</f>
        <v>177</v>
      </c>
      <c r="X100" s="158">
        <f>IFERROR(IF(X96="",0,X96),"0")+IFERROR(IF(X97="",0,X97),"0")+IFERROR(IF(X98="",0,X98),"0")+IFERROR(IF(X99="",0,X99),"0")</f>
        <v>2.7435</v>
      </c>
      <c r="Y100" s="159"/>
      <c r="Z100" s="159"/>
    </row>
    <row r="101" spans="1:53" x14ac:dyDescent="0.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8"/>
      <c r="N101" s="189" t="s">
        <v>66</v>
      </c>
      <c r="O101" s="190"/>
      <c r="P101" s="190"/>
      <c r="Q101" s="190"/>
      <c r="R101" s="190"/>
      <c r="S101" s="190"/>
      <c r="T101" s="191"/>
      <c r="U101" s="37" t="s">
        <v>67</v>
      </c>
      <c r="V101" s="158">
        <f>IFERROR(SUMPRODUCT(V96:V99*H96:H99),"0")</f>
        <v>1273.76</v>
      </c>
      <c r="W101" s="158">
        <f>IFERROR(SUMPRODUCT(W96:W99*H96:H99),"0")</f>
        <v>1273.76</v>
      </c>
      <c r="X101" s="37"/>
      <c r="Y101" s="159"/>
      <c r="Z101" s="159"/>
    </row>
    <row r="102" spans="1:53" ht="16.5" customHeight="1" x14ac:dyDescent="0.25">
      <c r="A102" s="176" t="s">
        <v>169</v>
      </c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52"/>
      <c r="Z102" s="152"/>
    </row>
    <row r="103" spans="1:53" ht="14.25" customHeight="1" x14ac:dyDescent="0.25">
      <c r="A103" s="196" t="s">
        <v>125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77">
        <v>4607111034014</v>
      </c>
      <c r="E104" s="164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3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3"/>
      <c r="P104" s="163"/>
      <c r="Q104" s="163"/>
      <c r="R104" s="164"/>
      <c r="S104" s="34"/>
      <c r="T104" s="34"/>
      <c r="U104" s="35" t="s">
        <v>65</v>
      </c>
      <c r="V104" s="156">
        <v>0</v>
      </c>
      <c r="W104" s="157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77">
        <v>4607111033994</v>
      </c>
      <c r="E105" s="164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23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3"/>
      <c r="P105" s="163"/>
      <c r="Q105" s="163"/>
      <c r="R105" s="164"/>
      <c r="S105" s="34"/>
      <c r="T105" s="34"/>
      <c r="U105" s="35" t="s">
        <v>65</v>
      </c>
      <c r="V105" s="156">
        <v>0</v>
      </c>
      <c r="W105" s="157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74</v>
      </c>
    </row>
    <row r="106" spans="1:53" x14ac:dyDescent="0.2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8"/>
      <c r="N106" s="189" t="s">
        <v>66</v>
      </c>
      <c r="O106" s="190"/>
      <c r="P106" s="190"/>
      <c r="Q106" s="190"/>
      <c r="R106" s="190"/>
      <c r="S106" s="190"/>
      <c r="T106" s="191"/>
      <c r="U106" s="37" t="s">
        <v>65</v>
      </c>
      <c r="V106" s="158">
        <f>IFERROR(SUM(V104:V105),"0")</f>
        <v>0</v>
      </c>
      <c r="W106" s="158">
        <f>IFERROR(SUM(W104:W105),"0")</f>
        <v>0</v>
      </c>
      <c r="X106" s="158">
        <f>IFERROR(IF(X104="",0,X104),"0")+IFERROR(IF(X105="",0,X105),"0")</f>
        <v>0</v>
      </c>
      <c r="Y106" s="159"/>
      <c r="Z106" s="159"/>
    </row>
    <row r="107" spans="1:53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8"/>
      <c r="N107" s="189" t="s">
        <v>66</v>
      </c>
      <c r="O107" s="190"/>
      <c r="P107" s="190"/>
      <c r="Q107" s="190"/>
      <c r="R107" s="190"/>
      <c r="S107" s="190"/>
      <c r="T107" s="191"/>
      <c r="U107" s="37" t="s">
        <v>67</v>
      </c>
      <c r="V107" s="158">
        <f>IFERROR(SUMPRODUCT(V104:V105*H104:H105),"0")</f>
        <v>0</v>
      </c>
      <c r="W107" s="158">
        <f>IFERROR(SUMPRODUCT(W104:W105*H104:H105),"0")</f>
        <v>0</v>
      </c>
      <c r="X107" s="37"/>
      <c r="Y107" s="159"/>
      <c r="Z107" s="159"/>
    </row>
    <row r="108" spans="1:53" ht="16.5" customHeight="1" x14ac:dyDescent="0.25">
      <c r="A108" s="176" t="s">
        <v>174</v>
      </c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52"/>
      <c r="Z108" s="152"/>
    </row>
    <row r="109" spans="1:53" ht="14.25" customHeight="1" x14ac:dyDescent="0.25">
      <c r="A109" s="196" t="s">
        <v>125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77">
        <v>4607111034199</v>
      </c>
      <c r="E110" s="164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22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3"/>
      <c r="P110" s="163"/>
      <c r="Q110" s="163"/>
      <c r="R110" s="164"/>
      <c r="S110" s="34"/>
      <c r="T110" s="34"/>
      <c r="U110" s="35" t="s">
        <v>65</v>
      </c>
      <c r="V110" s="156">
        <v>0</v>
      </c>
      <c r="W110" s="157">
        <f>IFERROR(IF(V110="","",V110),"")</f>
        <v>0</v>
      </c>
      <c r="X110" s="36">
        <f>IFERROR(IF(V110="","",V110*0.01788),"")</f>
        <v>0</v>
      </c>
      <c r="Y110" s="56"/>
      <c r="Z110" s="57"/>
      <c r="AD110" s="61"/>
      <c r="BA110" s="101" t="s">
        <v>74</v>
      </c>
    </row>
    <row r="111" spans="1:53" x14ac:dyDescent="0.2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8"/>
      <c r="N111" s="189" t="s">
        <v>66</v>
      </c>
      <c r="O111" s="190"/>
      <c r="P111" s="190"/>
      <c r="Q111" s="190"/>
      <c r="R111" s="190"/>
      <c r="S111" s="190"/>
      <c r="T111" s="191"/>
      <c r="U111" s="37" t="s">
        <v>65</v>
      </c>
      <c r="V111" s="158">
        <f>IFERROR(SUM(V110:V110),"0")</f>
        <v>0</v>
      </c>
      <c r="W111" s="158">
        <f>IFERROR(SUM(W110:W110),"0")</f>
        <v>0</v>
      </c>
      <c r="X111" s="158">
        <f>IFERROR(IF(X110="",0,X110),"0")</f>
        <v>0</v>
      </c>
      <c r="Y111" s="159"/>
      <c r="Z111" s="159"/>
    </row>
    <row r="112" spans="1:53" x14ac:dyDescent="0.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8"/>
      <c r="N112" s="189" t="s">
        <v>66</v>
      </c>
      <c r="O112" s="190"/>
      <c r="P112" s="190"/>
      <c r="Q112" s="190"/>
      <c r="R112" s="190"/>
      <c r="S112" s="190"/>
      <c r="T112" s="191"/>
      <c r="U112" s="37" t="s">
        <v>67</v>
      </c>
      <c r="V112" s="158">
        <f>IFERROR(SUMPRODUCT(V110:V110*H110:H110),"0")</f>
        <v>0</v>
      </c>
      <c r="W112" s="158">
        <f>IFERROR(SUMPRODUCT(W110:W110*H110:H110),"0")</f>
        <v>0</v>
      </c>
      <c r="X112" s="37"/>
      <c r="Y112" s="159"/>
      <c r="Z112" s="159"/>
    </row>
    <row r="113" spans="1:53" ht="16.5" customHeight="1" x14ac:dyDescent="0.25">
      <c r="A113" s="176" t="s">
        <v>177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52"/>
      <c r="Z113" s="152"/>
    </row>
    <row r="114" spans="1:53" ht="14.25" customHeight="1" x14ac:dyDescent="0.25">
      <c r="A114" s="196" t="s">
        <v>125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77">
        <v>4607111034670</v>
      </c>
      <c r="E115" s="164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3"/>
      <c r="P115" s="163"/>
      <c r="Q115" s="163"/>
      <c r="R115" s="164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77">
        <v>4607111034687</v>
      </c>
      <c r="E116" s="164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304" t="s">
        <v>183</v>
      </c>
      <c r="O116" s="163"/>
      <c r="P116" s="163"/>
      <c r="Q116" s="163"/>
      <c r="R116" s="164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77">
        <v>4607111034380</v>
      </c>
      <c r="E117" s="164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3"/>
      <c r="P117" s="163"/>
      <c r="Q117" s="163"/>
      <c r="R117" s="164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77">
        <v>4607111034397</v>
      </c>
      <c r="E118" s="164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8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3"/>
      <c r="P118" s="163"/>
      <c r="Q118" s="163"/>
      <c r="R118" s="164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8"/>
      <c r="N119" s="189" t="s">
        <v>66</v>
      </c>
      <c r="O119" s="190"/>
      <c r="P119" s="190"/>
      <c r="Q119" s="190"/>
      <c r="R119" s="190"/>
      <c r="S119" s="190"/>
      <c r="T119" s="191"/>
      <c r="U119" s="37" t="s">
        <v>65</v>
      </c>
      <c r="V119" s="158">
        <f>IFERROR(SUM(V115:V118),"0")</f>
        <v>0</v>
      </c>
      <c r="W119" s="158">
        <f>IFERROR(SUM(W115:W118),"0")</f>
        <v>0</v>
      </c>
      <c r="X119" s="158">
        <f>IFERROR(IF(X115="",0,X115),"0")+IFERROR(IF(X116="",0,X116),"0")+IFERROR(IF(X117="",0,X117),"0")+IFERROR(IF(X118="",0,X118),"0")</f>
        <v>0</v>
      </c>
      <c r="Y119" s="159"/>
      <c r="Z119" s="159"/>
    </row>
    <row r="120" spans="1:53" x14ac:dyDescent="0.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8"/>
      <c r="N120" s="189" t="s">
        <v>66</v>
      </c>
      <c r="O120" s="190"/>
      <c r="P120" s="190"/>
      <c r="Q120" s="190"/>
      <c r="R120" s="190"/>
      <c r="S120" s="190"/>
      <c r="T120" s="191"/>
      <c r="U120" s="37" t="s">
        <v>67</v>
      </c>
      <c r="V120" s="158">
        <f>IFERROR(SUMPRODUCT(V115:V118*H115:H118),"0")</f>
        <v>0</v>
      </c>
      <c r="W120" s="158">
        <f>IFERROR(SUMPRODUCT(W115:W118*H115:H118),"0")</f>
        <v>0</v>
      </c>
      <c r="X120" s="37"/>
      <c r="Y120" s="159"/>
      <c r="Z120" s="159"/>
    </row>
    <row r="121" spans="1:53" ht="16.5" customHeight="1" x14ac:dyDescent="0.25">
      <c r="A121" s="176" t="s">
        <v>188</v>
      </c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52"/>
      <c r="Z121" s="152"/>
    </row>
    <row r="122" spans="1:53" ht="14.25" customHeight="1" x14ac:dyDescent="0.25">
      <c r="A122" s="196" t="s">
        <v>125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77">
        <v>4607111035806</v>
      </c>
      <c r="E123" s="164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4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3"/>
      <c r="P123" s="163"/>
      <c r="Q123" s="163"/>
      <c r="R123" s="164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66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8"/>
      <c r="N124" s="189" t="s">
        <v>66</v>
      </c>
      <c r="O124" s="190"/>
      <c r="P124" s="190"/>
      <c r="Q124" s="190"/>
      <c r="R124" s="190"/>
      <c r="S124" s="190"/>
      <c r="T124" s="191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8"/>
      <c r="N125" s="189" t="s">
        <v>66</v>
      </c>
      <c r="O125" s="190"/>
      <c r="P125" s="190"/>
      <c r="Q125" s="190"/>
      <c r="R125" s="190"/>
      <c r="S125" s="190"/>
      <c r="T125" s="191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76" t="s">
        <v>191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52"/>
      <c r="Z126" s="152"/>
    </row>
    <row r="127" spans="1:53" ht="14.25" customHeight="1" x14ac:dyDescent="0.25">
      <c r="A127" s="196" t="s">
        <v>192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77">
        <v>4607111035639</v>
      </c>
      <c r="E128" s="164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31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3"/>
      <c r="P128" s="163"/>
      <c r="Q128" s="163"/>
      <c r="R128" s="164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77">
        <v>4607111035646</v>
      </c>
      <c r="E129" s="164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3"/>
      <c r="P129" s="163"/>
      <c r="Q129" s="163"/>
      <c r="R129" s="164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66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8"/>
      <c r="N130" s="189" t="s">
        <v>66</v>
      </c>
      <c r="O130" s="190"/>
      <c r="P130" s="190"/>
      <c r="Q130" s="190"/>
      <c r="R130" s="190"/>
      <c r="S130" s="190"/>
      <c r="T130" s="191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8"/>
      <c r="N131" s="189" t="s">
        <v>66</v>
      </c>
      <c r="O131" s="190"/>
      <c r="P131" s="190"/>
      <c r="Q131" s="190"/>
      <c r="R131" s="190"/>
      <c r="S131" s="190"/>
      <c r="T131" s="191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76" t="s">
        <v>199</v>
      </c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52"/>
      <c r="Z132" s="152"/>
    </row>
    <row r="133" spans="1:53" ht="14.25" customHeight="1" x14ac:dyDescent="0.25">
      <c r="A133" s="196" t="s">
        <v>125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77">
        <v>4607111036124</v>
      </c>
      <c r="E134" s="164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3"/>
      <c r="P134" s="163"/>
      <c r="Q134" s="163"/>
      <c r="R134" s="164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66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8"/>
      <c r="N135" s="189" t="s">
        <v>66</v>
      </c>
      <c r="O135" s="190"/>
      <c r="P135" s="190"/>
      <c r="Q135" s="190"/>
      <c r="R135" s="190"/>
      <c r="S135" s="190"/>
      <c r="T135" s="191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8"/>
      <c r="N136" s="189" t="s">
        <v>66</v>
      </c>
      <c r="O136" s="190"/>
      <c r="P136" s="190"/>
      <c r="Q136" s="190"/>
      <c r="R136" s="190"/>
      <c r="S136" s="190"/>
      <c r="T136" s="191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187" t="s">
        <v>202</v>
      </c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48"/>
      <c r="Z137" s="48"/>
    </row>
    <row r="138" spans="1:53" ht="16.5" customHeight="1" x14ac:dyDescent="0.25">
      <c r="A138" s="176" t="s">
        <v>203</v>
      </c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52"/>
      <c r="Z138" s="152"/>
    </row>
    <row r="139" spans="1:53" ht="14.25" customHeight="1" x14ac:dyDescent="0.25">
      <c r="A139" s="196" t="s">
        <v>129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77">
        <v>4607111037930</v>
      </c>
      <c r="E140" s="164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3"/>
      <c r="P140" s="163"/>
      <c r="Q140" s="163"/>
      <c r="R140" s="164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66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8"/>
      <c r="N141" s="189" t="s">
        <v>66</v>
      </c>
      <c r="O141" s="190"/>
      <c r="P141" s="190"/>
      <c r="Q141" s="190"/>
      <c r="R141" s="190"/>
      <c r="S141" s="190"/>
      <c r="T141" s="191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8"/>
      <c r="N142" s="189" t="s">
        <v>66</v>
      </c>
      <c r="O142" s="190"/>
      <c r="P142" s="190"/>
      <c r="Q142" s="190"/>
      <c r="R142" s="190"/>
      <c r="S142" s="190"/>
      <c r="T142" s="191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96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77">
        <v>4607111037862</v>
      </c>
      <c r="E144" s="164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33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3"/>
      <c r="P144" s="163"/>
      <c r="Q144" s="163"/>
      <c r="R144" s="164"/>
      <c r="S144" s="34"/>
      <c r="T144" s="34"/>
      <c r="U144" s="35" t="s">
        <v>65</v>
      </c>
      <c r="V144" s="156">
        <v>544</v>
      </c>
      <c r="W144" s="157">
        <f>IFERROR(IF(V144="","",V144),"")</f>
        <v>544</v>
      </c>
      <c r="X144" s="36">
        <f>IFERROR(IF(V144="","",V144*0.00502),"")</f>
        <v>2.73088</v>
      </c>
      <c r="Y144" s="56"/>
      <c r="Z144" s="57"/>
      <c r="AD144" s="61"/>
      <c r="BA144" s="111" t="s">
        <v>74</v>
      </c>
    </row>
    <row r="145" spans="1:53" x14ac:dyDescent="0.2">
      <c r="A145" s="166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8"/>
      <c r="N145" s="189" t="s">
        <v>66</v>
      </c>
      <c r="O145" s="190"/>
      <c r="P145" s="190"/>
      <c r="Q145" s="190"/>
      <c r="R145" s="190"/>
      <c r="S145" s="190"/>
      <c r="T145" s="191"/>
      <c r="U145" s="37" t="s">
        <v>65</v>
      </c>
      <c r="V145" s="158">
        <f>IFERROR(SUM(V144:V144),"0")</f>
        <v>544</v>
      </c>
      <c r="W145" s="158">
        <f>IFERROR(SUM(W144:W144),"0")</f>
        <v>544</v>
      </c>
      <c r="X145" s="158">
        <f>IFERROR(IF(X144="",0,X144),"0")</f>
        <v>2.73088</v>
      </c>
      <c r="Y145" s="159"/>
      <c r="Z145" s="159"/>
    </row>
    <row r="146" spans="1:53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8"/>
      <c r="N146" s="189" t="s">
        <v>66</v>
      </c>
      <c r="O146" s="190"/>
      <c r="P146" s="190"/>
      <c r="Q146" s="190"/>
      <c r="R146" s="190"/>
      <c r="S146" s="190"/>
      <c r="T146" s="191"/>
      <c r="U146" s="37" t="s">
        <v>67</v>
      </c>
      <c r="V146" s="158">
        <f>IFERROR(SUMPRODUCT(V144:V144*H144:H144),"0")</f>
        <v>979.2</v>
      </c>
      <c r="W146" s="158">
        <f>IFERROR(SUMPRODUCT(W144:W144*H144:H144),"0")</f>
        <v>979.2</v>
      </c>
      <c r="X146" s="37"/>
      <c r="Y146" s="159"/>
      <c r="Z146" s="159"/>
    </row>
    <row r="147" spans="1:53" ht="16.5" customHeight="1" x14ac:dyDescent="0.25">
      <c r="A147" s="176" t="s">
        <v>208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52"/>
      <c r="Z147" s="152"/>
    </row>
    <row r="148" spans="1:53" ht="14.25" customHeight="1" x14ac:dyDescent="0.25">
      <c r="A148" s="196" t="s">
        <v>192</v>
      </c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77">
        <v>4607111037701</v>
      </c>
      <c r="E149" s="164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8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3"/>
      <c r="P149" s="163"/>
      <c r="Q149" s="163"/>
      <c r="R149" s="164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8"/>
      <c r="N150" s="189" t="s">
        <v>66</v>
      </c>
      <c r="O150" s="190"/>
      <c r="P150" s="190"/>
      <c r="Q150" s="190"/>
      <c r="R150" s="190"/>
      <c r="S150" s="190"/>
      <c r="T150" s="191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8"/>
      <c r="N151" s="189" t="s">
        <v>66</v>
      </c>
      <c r="O151" s="190"/>
      <c r="P151" s="190"/>
      <c r="Q151" s="190"/>
      <c r="R151" s="190"/>
      <c r="S151" s="190"/>
      <c r="T151" s="191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76" t="s">
        <v>211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14.25" customHeight="1" x14ac:dyDescent="0.25">
      <c r="A153" s="196" t="s">
        <v>60</v>
      </c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77">
        <v>4607111036384</v>
      </c>
      <c r="E154" s="164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18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3"/>
      <c r="P154" s="163"/>
      <c r="Q154" s="163"/>
      <c r="R154" s="164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77">
        <v>4607111036193</v>
      </c>
      <c r="E155" s="164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33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3"/>
      <c r="P155" s="163"/>
      <c r="Q155" s="163"/>
      <c r="R155" s="164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77">
        <v>4607111036216</v>
      </c>
      <c r="E156" s="164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18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3"/>
      <c r="P156" s="163"/>
      <c r="Q156" s="163"/>
      <c r="R156" s="164"/>
      <c r="S156" s="34"/>
      <c r="T156" s="34"/>
      <c r="U156" s="35" t="s">
        <v>65</v>
      </c>
      <c r="V156" s="156">
        <v>281</v>
      </c>
      <c r="W156" s="157">
        <f>IFERROR(IF(V156="","",V156),"")</f>
        <v>281</v>
      </c>
      <c r="X156" s="36">
        <f>IFERROR(IF(V156="","",V156*0.00866),"")</f>
        <v>2.4334599999999997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77">
        <v>4607111036278</v>
      </c>
      <c r="E157" s="164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3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3"/>
      <c r="P157" s="163"/>
      <c r="Q157" s="163"/>
      <c r="R157" s="164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66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8"/>
      <c r="N158" s="189" t="s">
        <v>66</v>
      </c>
      <c r="O158" s="190"/>
      <c r="P158" s="190"/>
      <c r="Q158" s="190"/>
      <c r="R158" s="190"/>
      <c r="S158" s="190"/>
      <c r="T158" s="191"/>
      <c r="U158" s="37" t="s">
        <v>65</v>
      </c>
      <c r="V158" s="158">
        <f>IFERROR(SUM(V154:V157),"0")</f>
        <v>281</v>
      </c>
      <c r="W158" s="158">
        <f>IFERROR(SUM(W154:W157),"0")</f>
        <v>281</v>
      </c>
      <c r="X158" s="158">
        <f>IFERROR(IF(X154="",0,X154),"0")+IFERROR(IF(X155="",0,X155),"0")+IFERROR(IF(X156="",0,X156),"0")+IFERROR(IF(X157="",0,X157),"0")</f>
        <v>2.4334599999999997</v>
      </c>
      <c r="Y158" s="159"/>
      <c r="Z158" s="159"/>
    </row>
    <row r="159" spans="1:53" x14ac:dyDescent="0.2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8"/>
      <c r="N159" s="189" t="s">
        <v>66</v>
      </c>
      <c r="O159" s="190"/>
      <c r="P159" s="190"/>
      <c r="Q159" s="190"/>
      <c r="R159" s="190"/>
      <c r="S159" s="190"/>
      <c r="T159" s="191"/>
      <c r="U159" s="37" t="s">
        <v>67</v>
      </c>
      <c r="V159" s="158">
        <f>IFERROR(SUMPRODUCT(V154:V157*H154:H157),"0")</f>
        <v>1405</v>
      </c>
      <c r="W159" s="158">
        <f>IFERROR(SUMPRODUCT(W154:W157*H154:H157),"0")</f>
        <v>1405</v>
      </c>
      <c r="X159" s="37"/>
      <c r="Y159" s="159"/>
      <c r="Z159" s="159"/>
    </row>
    <row r="160" spans="1:53" ht="14.25" customHeight="1" x14ac:dyDescent="0.25">
      <c r="A160" s="196" t="s">
        <v>220</v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77">
        <v>4607111036827</v>
      </c>
      <c r="E161" s="164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4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3"/>
      <c r="P161" s="163"/>
      <c r="Q161" s="163"/>
      <c r="R161" s="164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77">
        <v>4607111036834</v>
      </c>
      <c r="E162" s="164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3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3"/>
      <c r="P162" s="163"/>
      <c r="Q162" s="163"/>
      <c r="R162" s="164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8"/>
      <c r="N163" s="189" t="s">
        <v>66</v>
      </c>
      <c r="O163" s="190"/>
      <c r="P163" s="190"/>
      <c r="Q163" s="190"/>
      <c r="R163" s="190"/>
      <c r="S163" s="190"/>
      <c r="T163" s="191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8"/>
      <c r="N164" s="189" t="s">
        <v>66</v>
      </c>
      <c r="O164" s="190"/>
      <c r="P164" s="190"/>
      <c r="Q164" s="190"/>
      <c r="R164" s="190"/>
      <c r="S164" s="190"/>
      <c r="T164" s="191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187" t="s">
        <v>225</v>
      </c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48"/>
      <c r="Z165" s="48"/>
    </row>
    <row r="166" spans="1:53" ht="16.5" customHeight="1" x14ac:dyDescent="0.25">
      <c r="A166" s="176" t="s">
        <v>226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52"/>
      <c r="Z166" s="152"/>
    </row>
    <row r="167" spans="1:53" ht="14.25" customHeight="1" x14ac:dyDescent="0.25">
      <c r="A167" s="196" t="s">
        <v>70</v>
      </c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77">
        <v>4607111035721</v>
      </c>
      <c r="E168" s="164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3"/>
      <c r="P168" s="163"/>
      <c r="Q168" s="163"/>
      <c r="R168" s="164"/>
      <c r="S168" s="34"/>
      <c r="T168" s="34"/>
      <c r="U168" s="35" t="s">
        <v>65</v>
      </c>
      <c r="V168" s="156">
        <v>0</v>
      </c>
      <c r="W168" s="157">
        <f>IFERROR(IF(V168="","",V168),"")</f>
        <v>0</v>
      </c>
      <c r="X168" s="36">
        <f>IFERROR(IF(V168="","",V168*0.01788),"")</f>
        <v>0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77">
        <v>4607111035691</v>
      </c>
      <c r="E169" s="164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5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3"/>
      <c r="P169" s="163"/>
      <c r="Q169" s="163"/>
      <c r="R169" s="164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66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8"/>
      <c r="N170" s="189" t="s">
        <v>66</v>
      </c>
      <c r="O170" s="190"/>
      <c r="P170" s="190"/>
      <c r="Q170" s="190"/>
      <c r="R170" s="190"/>
      <c r="S170" s="190"/>
      <c r="T170" s="191"/>
      <c r="U170" s="37" t="s">
        <v>65</v>
      </c>
      <c r="V170" s="158">
        <f>IFERROR(SUM(V168:V169),"0")</f>
        <v>0</v>
      </c>
      <c r="W170" s="158">
        <f>IFERROR(SUM(W168:W169),"0")</f>
        <v>0</v>
      </c>
      <c r="X170" s="158">
        <f>IFERROR(IF(X168="",0,X168),"0")+IFERROR(IF(X169="",0,X169),"0")</f>
        <v>0</v>
      </c>
      <c r="Y170" s="159"/>
      <c r="Z170" s="159"/>
    </row>
    <row r="171" spans="1:53" x14ac:dyDescent="0.2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8"/>
      <c r="N171" s="189" t="s">
        <v>66</v>
      </c>
      <c r="O171" s="190"/>
      <c r="P171" s="190"/>
      <c r="Q171" s="190"/>
      <c r="R171" s="190"/>
      <c r="S171" s="190"/>
      <c r="T171" s="191"/>
      <c r="U171" s="37" t="s">
        <v>67</v>
      </c>
      <c r="V171" s="158">
        <f>IFERROR(SUMPRODUCT(V168:V169*H168:H169),"0")</f>
        <v>0</v>
      </c>
      <c r="W171" s="158">
        <f>IFERROR(SUMPRODUCT(W168:W169*H168:H169),"0")</f>
        <v>0</v>
      </c>
      <c r="X171" s="37"/>
      <c r="Y171" s="159"/>
      <c r="Z171" s="159"/>
    </row>
    <row r="172" spans="1:53" ht="16.5" customHeight="1" x14ac:dyDescent="0.25">
      <c r="A172" s="176" t="s">
        <v>231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52"/>
      <c r="Z172" s="152"/>
    </row>
    <row r="173" spans="1:53" ht="14.25" customHeight="1" x14ac:dyDescent="0.25">
      <c r="A173" s="196" t="s">
        <v>231</v>
      </c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77">
        <v>4607111035783</v>
      </c>
      <c r="E174" s="164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3"/>
      <c r="P174" s="163"/>
      <c r="Q174" s="163"/>
      <c r="R174" s="164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66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8"/>
      <c r="N175" s="189" t="s">
        <v>66</v>
      </c>
      <c r="O175" s="190"/>
      <c r="P175" s="190"/>
      <c r="Q175" s="190"/>
      <c r="R175" s="190"/>
      <c r="S175" s="190"/>
      <c r="T175" s="191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8"/>
      <c r="N176" s="189" t="s">
        <v>66</v>
      </c>
      <c r="O176" s="190"/>
      <c r="P176" s="190"/>
      <c r="Q176" s="190"/>
      <c r="R176" s="190"/>
      <c r="S176" s="190"/>
      <c r="T176" s="191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76" t="s">
        <v>225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52"/>
      <c r="Z177" s="152"/>
    </row>
    <row r="178" spans="1:53" ht="14.25" customHeight="1" x14ac:dyDescent="0.25">
      <c r="A178" s="196" t="s">
        <v>234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77">
        <v>4680115881204</v>
      </c>
      <c r="E179" s="164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1" t="s">
        <v>238</v>
      </c>
      <c r="O179" s="163"/>
      <c r="P179" s="163"/>
      <c r="Q179" s="163"/>
      <c r="R179" s="164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66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8"/>
      <c r="N180" s="189" t="s">
        <v>66</v>
      </c>
      <c r="O180" s="190"/>
      <c r="P180" s="190"/>
      <c r="Q180" s="190"/>
      <c r="R180" s="190"/>
      <c r="S180" s="190"/>
      <c r="T180" s="191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8"/>
      <c r="N181" s="189" t="s">
        <v>66</v>
      </c>
      <c r="O181" s="190"/>
      <c r="P181" s="190"/>
      <c r="Q181" s="190"/>
      <c r="R181" s="190"/>
      <c r="S181" s="190"/>
      <c r="T181" s="191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187" t="s">
        <v>240</v>
      </c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48"/>
      <c r="Z182" s="48"/>
    </row>
    <row r="183" spans="1:53" ht="16.5" customHeight="1" x14ac:dyDescent="0.25">
      <c r="A183" s="176" t="s">
        <v>241</v>
      </c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52"/>
      <c r="Z183" s="152"/>
    </row>
    <row r="184" spans="1:53" ht="14.25" customHeight="1" x14ac:dyDescent="0.25">
      <c r="A184" s="196" t="s">
        <v>60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77">
        <v>4607111037022</v>
      </c>
      <c r="E185" s="164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20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3"/>
      <c r="P185" s="163"/>
      <c r="Q185" s="163"/>
      <c r="R185" s="164"/>
      <c r="S185" s="34"/>
      <c r="T185" s="34"/>
      <c r="U185" s="35" t="s">
        <v>65</v>
      </c>
      <c r="V185" s="156">
        <v>51</v>
      </c>
      <c r="W185" s="157">
        <f>IFERROR(IF(V185="","",V185),"")</f>
        <v>51</v>
      </c>
      <c r="X185" s="36">
        <f>IFERROR(IF(V185="","",V185*0.0155),"")</f>
        <v>0.79049999999999998</v>
      </c>
      <c r="Y185" s="56"/>
      <c r="Z185" s="57"/>
      <c r="AD185" s="61"/>
      <c r="BA185" s="123" t="s">
        <v>1</v>
      </c>
    </row>
    <row r="186" spans="1:53" x14ac:dyDescent="0.2">
      <c r="A186" s="166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8"/>
      <c r="N186" s="189" t="s">
        <v>66</v>
      </c>
      <c r="O186" s="190"/>
      <c r="P186" s="190"/>
      <c r="Q186" s="190"/>
      <c r="R186" s="190"/>
      <c r="S186" s="190"/>
      <c r="T186" s="191"/>
      <c r="U186" s="37" t="s">
        <v>65</v>
      </c>
      <c r="V186" s="158">
        <f>IFERROR(SUM(V185:V185),"0")</f>
        <v>51</v>
      </c>
      <c r="W186" s="158">
        <f>IFERROR(SUM(W185:W185),"0")</f>
        <v>51</v>
      </c>
      <c r="X186" s="158">
        <f>IFERROR(IF(X185="",0,X185),"0")</f>
        <v>0.79049999999999998</v>
      </c>
      <c r="Y186" s="159"/>
      <c r="Z186" s="159"/>
    </row>
    <row r="187" spans="1:53" x14ac:dyDescent="0.2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8"/>
      <c r="N187" s="189" t="s">
        <v>66</v>
      </c>
      <c r="O187" s="190"/>
      <c r="P187" s="190"/>
      <c r="Q187" s="190"/>
      <c r="R187" s="190"/>
      <c r="S187" s="190"/>
      <c r="T187" s="191"/>
      <c r="U187" s="37" t="s">
        <v>67</v>
      </c>
      <c r="V187" s="158">
        <f>IFERROR(SUMPRODUCT(V185:V185*H185:H185),"0")</f>
        <v>285.59999999999997</v>
      </c>
      <c r="W187" s="158">
        <f>IFERROR(SUMPRODUCT(W185:W185*H185:H185),"0")</f>
        <v>285.59999999999997</v>
      </c>
      <c r="X187" s="37"/>
      <c r="Y187" s="159"/>
      <c r="Z187" s="159"/>
    </row>
    <row r="188" spans="1:53" ht="16.5" customHeight="1" x14ac:dyDescent="0.25">
      <c r="A188" s="176" t="s">
        <v>244</v>
      </c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52"/>
      <c r="Z188" s="152"/>
    </row>
    <row r="189" spans="1:53" ht="14.25" customHeight="1" x14ac:dyDescent="0.25">
      <c r="A189" s="196" t="s">
        <v>60</v>
      </c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77">
        <v>4607111038135</v>
      </c>
      <c r="E190" s="164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305" t="s">
        <v>247</v>
      </c>
      <c r="O190" s="163"/>
      <c r="P190" s="163"/>
      <c r="Q190" s="163"/>
      <c r="R190" s="164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66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8"/>
      <c r="N191" s="189" t="s">
        <v>66</v>
      </c>
      <c r="O191" s="190"/>
      <c r="P191" s="190"/>
      <c r="Q191" s="190"/>
      <c r="R191" s="190"/>
      <c r="S191" s="190"/>
      <c r="T191" s="191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8"/>
      <c r="N192" s="189" t="s">
        <v>66</v>
      </c>
      <c r="O192" s="190"/>
      <c r="P192" s="190"/>
      <c r="Q192" s="190"/>
      <c r="R192" s="190"/>
      <c r="S192" s="190"/>
      <c r="T192" s="191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76" t="s">
        <v>249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2"/>
      <c r="Z193" s="152"/>
    </row>
    <row r="194" spans="1:53" ht="14.25" customHeight="1" x14ac:dyDescent="0.25">
      <c r="A194" s="196" t="s">
        <v>60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77">
        <v>4607111035882</v>
      </c>
      <c r="E195" s="164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3"/>
      <c r="P195" s="163"/>
      <c r="Q195" s="163"/>
      <c r="R195" s="164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77">
        <v>4607111035905</v>
      </c>
      <c r="E196" s="164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2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3"/>
      <c r="P196" s="163"/>
      <c r="Q196" s="163"/>
      <c r="R196" s="164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77">
        <v>4607111035912</v>
      </c>
      <c r="E197" s="164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3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3"/>
      <c r="P197" s="163"/>
      <c r="Q197" s="163"/>
      <c r="R197" s="164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77">
        <v>4607111035929</v>
      </c>
      <c r="E198" s="164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3"/>
      <c r="P198" s="163"/>
      <c r="Q198" s="163"/>
      <c r="R198" s="164"/>
      <c r="S198" s="34"/>
      <c r="T198" s="34"/>
      <c r="U198" s="35" t="s">
        <v>65</v>
      </c>
      <c r="V198" s="156">
        <v>9</v>
      </c>
      <c r="W198" s="157">
        <f>IFERROR(IF(V198="","",V198),"")</f>
        <v>9</v>
      </c>
      <c r="X198" s="36">
        <f>IFERROR(IF(V198="","",V198*0.0155),"")</f>
        <v>0.13950000000000001</v>
      </c>
      <c r="Y198" s="56"/>
      <c r="Z198" s="57"/>
      <c r="AD198" s="61"/>
      <c r="BA198" s="128" t="s">
        <v>1</v>
      </c>
    </row>
    <row r="199" spans="1:53" x14ac:dyDescent="0.2">
      <c r="A199" s="166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8"/>
      <c r="N199" s="189" t="s">
        <v>66</v>
      </c>
      <c r="O199" s="190"/>
      <c r="P199" s="190"/>
      <c r="Q199" s="190"/>
      <c r="R199" s="190"/>
      <c r="S199" s="190"/>
      <c r="T199" s="191"/>
      <c r="U199" s="37" t="s">
        <v>65</v>
      </c>
      <c r="V199" s="158">
        <f>IFERROR(SUM(V195:V198),"0")</f>
        <v>9</v>
      </c>
      <c r="W199" s="158">
        <f>IFERROR(SUM(W195:W198),"0")</f>
        <v>9</v>
      </c>
      <c r="X199" s="158">
        <f>IFERROR(IF(X195="",0,X195),"0")+IFERROR(IF(X196="",0,X196),"0")+IFERROR(IF(X197="",0,X197),"0")+IFERROR(IF(X198="",0,X198),"0")</f>
        <v>0.13950000000000001</v>
      </c>
      <c r="Y199" s="159"/>
      <c r="Z199" s="159"/>
    </row>
    <row r="200" spans="1:53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8"/>
      <c r="N200" s="189" t="s">
        <v>66</v>
      </c>
      <c r="O200" s="190"/>
      <c r="P200" s="190"/>
      <c r="Q200" s="190"/>
      <c r="R200" s="190"/>
      <c r="S200" s="190"/>
      <c r="T200" s="191"/>
      <c r="U200" s="37" t="s">
        <v>67</v>
      </c>
      <c r="V200" s="158">
        <f>IFERROR(SUMPRODUCT(V195:V198*H195:H198),"0")</f>
        <v>64.8</v>
      </c>
      <c r="W200" s="158">
        <f>IFERROR(SUMPRODUCT(W195:W198*H195:H198),"0")</f>
        <v>64.8</v>
      </c>
      <c r="X200" s="37"/>
      <c r="Y200" s="159"/>
      <c r="Z200" s="159"/>
    </row>
    <row r="201" spans="1:53" ht="16.5" customHeight="1" x14ac:dyDescent="0.25">
      <c r="A201" s="176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52"/>
      <c r="Z201" s="152"/>
    </row>
    <row r="202" spans="1:53" ht="14.25" customHeight="1" x14ac:dyDescent="0.25">
      <c r="A202" s="196" t="s">
        <v>234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77">
        <v>4680115881334</v>
      </c>
      <c r="E203" s="164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232" t="s">
        <v>261</v>
      </c>
      <c r="O203" s="163"/>
      <c r="P203" s="163"/>
      <c r="Q203" s="163"/>
      <c r="R203" s="164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66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8"/>
      <c r="N204" s="189" t="s">
        <v>66</v>
      </c>
      <c r="O204" s="190"/>
      <c r="P204" s="190"/>
      <c r="Q204" s="190"/>
      <c r="R204" s="190"/>
      <c r="S204" s="190"/>
      <c r="T204" s="191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8"/>
      <c r="N205" s="189" t="s">
        <v>66</v>
      </c>
      <c r="O205" s="190"/>
      <c r="P205" s="190"/>
      <c r="Q205" s="190"/>
      <c r="R205" s="190"/>
      <c r="S205" s="190"/>
      <c r="T205" s="191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76" t="s">
        <v>262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14.25" customHeight="1" x14ac:dyDescent="0.25">
      <c r="A207" s="196" t="s">
        <v>60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77">
        <v>4607111035332</v>
      </c>
      <c r="E208" s="164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3"/>
      <c r="P208" s="163"/>
      <c r="Q208" s="163"/>
      <c r="R208" s="164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77">
        <v>4607111035080</v>
      </c>
      <c r="E209" s="164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21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3"/>
      <c r="P209" s="163"/>
      <c r="Q209" s="163"/>
      <c r="R209" s="164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66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8"/>
      <c r="N210" s="189" t="s">
        <v>66</v>
      </c>
      <c r="O210" s="190"/>
      <c r="P210" s="190"/>
      <c r="Q210" s="190"/>
      <c r="R210" s="190"/>
      <c r="S210" s="190"/>
      <c r="T210" s="191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8"/>
      <c r="N211" s="189" t="s">
        <v>66</v>
      </c>
      <c r="O211" s="190"/>
      <c r="P211" s="190"/>
      <c r="Q211" s="190"/>
      <c r="R211" s="190"/>
      <c r="S211" s="190"/>
      <c r="T211" s="191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187" t="s">
        <v>267</v>
      </c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48"/>
      <c r="Z212" s="48"/>
    </row>
    <row r="213" spans="1:53" ht="16.5" customHeight="1" x14ac:dyDescent="0.25">
      <c r="A213" s="176" t="s">
        <v>268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52"/>
      <c r="Z213" s="152"/>
    </row>
    <row r="214" spans="1:53" ht="14.25" customHeight="1" x14ac:dyDescent="0.25">
      <c r="A214" s="196" t="s">
        <v>60</v>
      </c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77">
        <v>4607111036162</v>
      </c>
      <c r="E215" s="164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8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3"/>
      <c r="P215" s="163"/>
      <c r="Q215" s="163"/>
      <c r="R215" s="164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66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8"/>
      <c r="N216" s="189" t="s">
        <v>66</v>
      </c>
      <c r="O216" s="190"/>
      <c r="P216" s="190"/>
      <c r="Q216" s="190"/>
      <c r="R216" s="190"/>
      <c r="S216" s="190"/>
      <c r="T216" s="191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8"/>
      <c r="N217" s="189" t="s">
        <v>66</v>
      </c>
      <c r="O217" s="190"/>
      <c r="P217" s="190"/>
      <c r="Q217" s="190"/>
      <c r="R217" s="190"/>
      <c r="S217" s="190"/>
      <c r="T217" s="191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187" t="s">
        <v>271</v>
      </c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48"/>
      <c r="Z218" s="48"/>
    </row>
    <row r="219" spans="1:53" ht="16.5" customHeight="1" x14ac:dyDescent="0.25">
      <c r="A219" s="176" t="s">
        <v>272</v>
      </c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52"/>
      <c r="Z219" s="152"/>
    </row>
    <row r="220" spans="1:53" ht="14.25" customHeight="1" x14ac:dyDescent="0.25">
      <c r="A220" s="196" t="s">
        <v>60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77">
        <v>4607111035899</v>
      </c>
      <c r="E221" s="164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9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3"/>
      <c r="P221" s="163"/>
      <c r="Q221" s="163"/>
      <c r="R221" s="164"/>
      <c r="S221" s="34"/>
      <c r="T221" s="34"/>
      <c r="U221" s="35" t="s">
        <v>65</v>
      </c>
      <c r="V221" s="156">
        <v>127</v>
      </c>
      <c r="W221" s="157">
        <f>IFERROR(IF(V221="","",V221),"")</f>
        <v>127</v>
      </c>
      <c r="X221" s="36">
        <f>IFERROR(IF(V221="","",V221*0.0155),"")</f>
        <v>1.9684999999999999</v>
      </c>
      <c r="Y221" s="56"/>
      <c r="Z221" s="57"/>
      <c r="AD221" s="61"/>
      <c r="BA221" s="133" t="s">
        <v>1</v>
      </c>
    </row>
    <row r="222" spans="1:53" x14ac:dyDescent="0.2">
      <c r="A222" s="166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8"/>
      <c r="N222" s="189" t="s">
        <v>66</v>
      </c>
      <c r="O222" s="190"/>
      <c r="P222" s="190"/>
      <c r="Q222" s="190"/>
      <c r="R222" s="190"/>
      <c r="S222" s="190"/>
      <c r="T222" s="191"/>
      <c r="U222" s="37" t="s">
        <v>65</v>
      </c>
      <c r="V222" s="158">
        <f>IFERROR(SUM(V221:V221),"0")</f>
        <v>127</v>
      </c>
      <c r="W222" s="158">
        <f>IFERROR(SUM(W221:W221),"0")</f>
        <v>127</v>
      </c>
      <c r="X222" s="158">
        <f>IFERROR(IF(X221="",0,X221),"0")</f>
        <v>1.9684999999999999</v>
      </c>
      <c r="Y222" s="159"/>
      <c r="Z222" s="159"/>
    </row>
    <row r="223" spans="1:53" x14ac:dyDescent="0.2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8"/>
      <c r="N223" s="189" t="s">
        <v>66</v>
      </c>
      <c r="O223" s="190"/>
      <c r="P223" s="190"/>
      <c r="Q223" s="190"/>
      <c r="R223" s="190"/>
      <c r="S223" s="190"/>
      <c r="T223" s="191"/>
      <c r="U223" s="37" t="s">
        <v>67</v>
      </c>
      <c r="V223" s="158">
        <f>IFERROR(SUMPRODUCT(V221:V221*H221:H221),"0")</f>
        <v>635</v>
      </c>
      <c r="W223" s="158">
        <f>IFERROR(SUMPRODUCT(W221:W221*H221:H221),"0")</f>
        <v>635</v>
      </c>
      <c r="X223" s="37"/>
      <c r="Y223" s="159"/>
      <c r="Z223" s="159"/>
    </row>
    <row r="224" spans="1:53" ht="16.5" customHeight="1" x14ac:dyDescent="0.25">
      <c r="A224" s="176" t="s">
        <v>275</v>
      </c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52"/>
      <c r="Z224" s="152"/>
    </row>
    <row r="225" spans="1:53" ht="14.25" customHeight="1" x14ac:dyDescent="0.25">
      <c r="A225" s="196" t="s">
        <v>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77">
        <v>4607111036711</v>
      </c>
      <c r="E226" s="164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9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3"/>
      <c r="P226" s="163"/>
      <c r="Q226" s="163"/>
      <c r="R226" s="164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66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8"/>
      <c r="N227" s="189" t="s">
        <v>66</v>
      </c>
      <c r="O227" s="190"/>
      <c r="P227" s="190"/>
      <c r="Q227" s="190"/>
      <c r="R227" s="190"/>
      <c r="S227" s="190"/>
      <c r="T227" s="191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8"/>
      <c r="N228" s="189" t="s">
        <v>66</v>
      </c>
      <c r="O228" s="190"/>
      <c r="P228" s="190"/>
      <c r="Q228" s="190"/>
      <c r="R228" s="190"/>
      <c r="S228" s="190"/>
      <c r="T228" s="191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187" t="s">
        <v>278</v>
      </c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48"/>
      <c r="Z229" s="48"/>
    </row>
    <row r="230" spans="1:53" ht="16.5" customHeight="1" x14ac:dyDescent="0.25">
      <c r="A230" s="176" t="s">
        <v>279</v>
      </c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52"/>
      <c r="Z230" s="152"/>
    </row>
    <row r="231" spans="1:53" ht="14.25" customHeight="1" x14ac:dyDescent="0.25">
      <c r="A231" s="196" t="s">
        <v>129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77">
        <v>4640242180427</v>
      </c>
      <c r="E232" s="164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2" t="s">
        <v>282</v>
      </c>
      <c r="O232" s="163"/>
      <c r="P232" s="163"/>
      <c r="Q232" s="163"/>
      <c r="R232" s="164"/>
      <c r="S232" s="34"/>
      <c r="T232" s="34"/>
      <c r="U232" s="35" t="s">
        <v>65</v>
      </c>
      <c r="V232" s="156">
        <v>402</v>
      </c>
      <c r="W232" s="157">
        <f>IFERROR(IF(V232="","",V232),"")</f>
        <v>402</v>
      </c>
      <c r="X232" s="36">
        <f>IFERROR(IF(V232="","",V232*0.00502),"")</f>
        <v>2.0180400000000001</v>
      </c>
      <c r="Y232" s="56"/>
      <c r="Z232" s="57"/>
      <c r="AD232" s="61"/>
      <c r="BA232" s="135" t="s">
        <v>74</v>
      </c>
    </row>
    <row r="233" spans="1:53" x14ac:dyDescent="0.2">
      <c r="A233" s="166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8"/>
      <c r="N233" s="189" t="s">
        <v>66</v>
      </c>
      <c r="O233" s="190"/>
      <c r="P233" s="190"/>
      <c r="Q233" s="190"/>
      <c r="R233" s="190"/>
      <c r="S233" s="190"/>
      <c r="T233" s="191"/>
      <c r="U233" s="37" t="s">
        <v>65</v>
      </c>
      <c r="V233" s="158">
        <f>IFERROR(SUM(V232:V232),"0")</f>
        <v>402</v>
      </c>
      <c r="W233" s="158">
        <f>IFERROR(SUM(W232:W232),"0")</f>
        <v>402</v>
      </c>
      <c r="X233" s="158">
        <f>IFERROR(IF(X232="",0,X232),"0")</f>
        <v>2.0180400000000001</v>
      </c>
      <c r="Y233" s="159"/>
      <c r="Z233" s="159"/>
    </row>
    <row r="234" spans="1:53" x14ac:dyDescent="0.2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8"/>
      <c r="N234" s="189" t="s">
        <v>66</v>
      </c>
      <c r="O234" s="190"/>
      <c r="P234" s="190"/>
      <c r="Q234" s="190"/>
      <c r="R234" s="190"/>
      <c r="S234" s="190"/>
      <c r="T234" s="191"/>
      <c r="U234" s="37" t="s">
        <v>67</v>
      </c>
      <c r="V234" s="158">
        <f>IFERROR(SUMPRODUCT(V232:V232*H232:H232),"0")</f>
        <v>723.6</v>
      </c>
      <c r="W234" s="158">
        <f>IFERROR(SUMPRODUCT(W232:W232*H232:H232),"0")</f>
        <v>723.6</v>
      </c>
      <c r="X234" s="37"/>
      <c r="Y234" s="159"/>
      <c r="Z234" s="159"/>
    </row>
    <row r="235" spans="1:53" ht="14.25" customHeight="1" x14ac:dyDescent="0.25">
      <c r="A235" s="196" t="s">
        <v>70</v>
      </c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77">
        <v>4640242180397</v>
      </c>
      <c r="E236" s="164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98" t="s">
        <v>285</v>
      </c>
      <c r="O236" s="163"/>
      <c r="P236" s="163"/>
      <c r="Q236" s="163"/>
      <c r="R236" s="164"/>
      <c r="S236" s="34"/>
      <c r="T236" s="34"/>
      <c r="U236" s="35" t="s">
        <v>65</v>
      </c>
      <c r="V236" s="156">
        <v>67</v>
      </c>
      <c r="W236" s="157">
        <f>IFERROR(IF(V236="","",V236),"")</f>
        <v>67</v>
      </c>
      <c r="X236" s="36">
        <f>IFERROR(IF(V236="","",V236*0.0155),"")</f>
        <v>1.0385</v>
      </c>
      <c r="Y236" s="56"/>
      <c r="Z236" s="57"/>
      <c r="AD236" s="61"/>
      <c r="BA236" s="136" t="s">
        <v>74</v>
      </c>
    </row>
    <row r="237" spans="1:53" x14ac:dyDescent="0.2">
      <c r="A237" s="166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8"/>
      <c r="N237" s="189" t="s">
        <v>66</v>
      </c>
      <c r="O237" s="190"/>
      <c r="P237" s="190"/>
      <c r="Q237" s="190"/>
      <c r="R237" s="190"/>
      <c r="S237" s="190"/>
      <c r="T237" s="191"/>
      <c r="U237" s="37" t="s">
        <v>65</v>
      </c>
      <c r="V237" s="158">
        <f>IFERROR(SUM(V236:V236),"0")</f>
        <v>67</v>
      </c>
      <c r="W237" s="158">
        <f>IFERROR(SUM(W236:W236),"0")</f>
        <v>67</v>
      </c>
      <c r="X237" s="158">
        <f>IFERROR(IF(X236="",0,X236),"0")</f>
        <v>1.0385</v>
      </c>
      <c r="Y237" s="159"/>
      <c r="Z237" s="159"/>
    </row>
    <row r="238" spans="1:53" x14ac:dyDescent="0.2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8"/>
      <c r="N238" s="189" t="s">
        <v>66</v>
      </c>
      <c r="O238" s="190"/>
      <c r="P238" s="190"/>
      <c r="Q238" s="190"/>
      <c r="R238" s="190"/>
      <c r="S238" s="190"/>
      <c r="T238" s="191"/>
      <c r="U238" s="37" t="s">
        <v>67</v>
      </c>
      <c r="V238" s="158">
        <f>IFERROR(SUMPRODUCT(V236:V236*H236:H236),"0")</f>
        <v>402</v>
      </c>
      <c r="W238" s="158">
        <f>IFERROR(SUMPRODUCT(W236:W236*H236:H236),"0")</f>
        <v>402</v>
      </c>
      <c r="X238" s="37"/>
      <c r="Y238" s="159"/>
      <c r="Z238" s="159"/>
    </row>
    <row r="239" spans="1:53" ht="14.25" customHeight="1" x14ac:dyDescent="0.25">
      <c r="A239" s="196" t="s">
        <v>149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77">
        <v>4640242180304</v>
      </c>
      <c r="E240" s="164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2" t="s">
        <v>288</v>
      </c>
      <c r="O240" s="163"/>
      <c r="P240" s="163"/>
      <c r="Q240" s="163"/>
      <c r="R240" s="164"/>
      <c r="S240" s="34"/>
      <c r="T240" s="34"/>
      <c r="U240" s="35" t="s">
        <v>65</v>
      </c>
      <c r="V240" s="156">
        <v>74</v>
      </c>
      <c r="W240" s="157">
        <f>IFERROR(IF(V240="","",V240),"")</f>
        <v>74</v>
      </c>
      <c r="X240" s="36">
        <f>IFERROR(IF(V240="","",V240*0.00936),"")</f>
        <v>0.69264000000000003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77">
        <v>4640242180298</v>
      </c>
      <c r="E241" s="164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85" t="s">
        <v>291</v>
      </c>
      <c r="O241" s="163"/>
      <c r="P241" s="163"/>
      <c r="Q241" s="163"/>
      <c r="R241" s="164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77">
        <v>4640242180236</v>
      </c>
      <c r="E242" s="164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76" t="s">
        <v>294</v>
      </c>
      <c r="O242" s="163"/>
      <c r="P242" s="163"/>
      <c r="Q242" s="163"/>
      <c r="R242" s="164"/>
      <c r="S242" s="34"/>
      <c r="T242" s="34"/>
      <c r="U242" s="35" t="s">
        <v>65</v>
      </c>
      <c r="V242" s="156">
        <v>400</v>
      </c>
      <c r="W242" s="157">
        <f>IFERROR(IF(V242="","",V242),"")</f>
        <v>400</v>
      </c>
      <c r="X242" s="36">
        <f>IFERROR(IF(V242="","",V242*0.0155),"")</f>
        <v>6.2</v>
      </c>
      <c r="Y242" s="56"/>
      <c r="Z242" s="57"/>
      <c r="AD242" s="61"/>
      <c r="BA242" s="139" t="s">
        <v>74</v>
      </c>
    </row>
    <row r="243" spans="1:53" x14ac:dyDescent="0.2">
      <c r="A243" s="166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8"/>
      <c r="N243" s="189" t="s">
        <v>66</v>
      </c>
      <c r="O243" s="190"/>
      <c r="P243" s="190"/>
      <c r="Q243" s="190"/>
      <c r="R243" s="190"/>
      <c r="S243" s="190"/>
      <c r="T243" s="191"/>
      <c r="U243" s="37" t="s">
        <v>65</v>
      </c>
      <c r="V243" s="158">
        <f>IFERROR(SUM(V240:V242),"0")</f>
        <v>474</v>
      </c>
      <c r="W243" s="158">
        <f>IFERROR(SUM(W240:W242),"0")</f>
        <v>474</v>
      </c>
      <c r="X243" s="158">
        <f>IFERROR(IF(X240="",0,X240),"0")+IFERROR(IF(X241="",0,X241),"0")+IFERROR(IF(X242="",0,X242),"0")</f>
        <v>6.8926400000000001</v>
      </c>
      <c r="Y243" s="159"/>
      <c r="Z243" s="159"/>
    </row>
    <row r="244" spans="1:53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8"/>
      <c r="N244" s="189" t="s">
        <v>66</v>
      </c>
      <c r="O244" s="190"/>
      <c r="P244" s="190"/>
      <c r="Q244" s="190"/>
      <c r="R244" s="190"/>
      <c r="S244" s="190"/>
      <c r="T244" s="191"/>
      <c r="U244" s="37" t="s">
        <v>67</v>
      </c>
      <c r="V244" s="158">
        <f>IFERROR(SUMPRODUCT(V240:V242*H240:H242),"0")</f>
        <v>2199.8000000000002</v>
      </c>
      <c r="W244" s="158">
        <f>IFERROR(SUMPRODUCT(W240:W242*H240:H242),"0")</f>
        <v>2199.8000000000002</v>
      </c>
      <c r="X244" s="37"/>
      <c r="Y244" s="159"/>
      <c r="Z244" s="159"/>
    </row>
    <row r="245" spans="1:53" ht="14.25" customHeight="1" x14ac:dyDescent="0.25">
      <c r="A245" s="196" t="s">
        <v>125</v>
      </c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77">
        <v>4640242180373</v>
      </c>
      <c r="E246" s="164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220" t="s">
        <v>297</v>
      </c>
      <c r="O246" s="163"/>
      <c r="P246" s="163"/>
      <c r="Q246" s="163"/>
      <c r="R246" s="164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77">
        <v>4640242180366</v>
      </c>
      <c r="E247" s="164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199" t="s">
        <v>300</v>
      </c>
      <c r="O247" s="163"/>
      <c r="P247" s="163"/>
      <c r="Q247" s="163"/>
      <c r="R247" s="164"/>
      <c r="S247" s="34"/>
      <c r="T247" s="34"/>
      <c r="U247" s="35" t="s">
        <v>65</v>
      </c>
      <c r="V247" s="156">
        <v>27</v>
      </c>
      <c r="W247" s="157">
        <f t="shared" si="4"/>
        <v>27</v>
      </c>
      <c r="X247" s="36">
        <f t="shared" si="5"/>
        <v>0.25272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77">
        <v>4640242180335</v>
      </c>
      <c r="E248" s="164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204" t="s">
        <v>303</v>
      </c>
      <c r="O248" s="163"/>
      <c r="P248" s="163"/>
      <c r="Q248" s="163"/>
      <c r="R248" s="164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77">
        <v>4640242180342</v>
      </c>
      <c r="E249" s="164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165" t="s">
        <v>306</v>
      </c>
      <c r="O249" s="163"/>
      <c r="P249" s="163"/>
      <c r="Q249" s="163"/>
      <c r="R249" s="164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77">
        <v>4640242180359</v>
      </c>
      <c r="E250" s="164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231" t="s">
        <v>309</v>
      </c>
      <c r="O250" s="163"/>
      <c r="P250" s="163"/>
      <c r="Q250" s="163"/>
      <c r="R250" s="164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77">
        <v>4640242180380</v>
      </c>
      <c r="E251" s="164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215" t="s">
        <v>312</v>
      </c>
      <c r="O251" s="163"/>
      <c r="P251" s="163"/>
      <c r="Q251" s="163"/>
      <c r="R251" s="164"/>
      <c r="S251" s="34"/>
      <c r="T251" s="34"/>
      <c r="U251" s="35" t="s">
        <v>65</v>
      </c>
      <c r="V251" s="156">
        <v>0</v>
      </c>
      <c r="W251" s="157">
        <f t="shared" si="4"/>
        <v>0</v>
      </c>
      <c r="X251" s="36">
        <f t="shared" si="5"/>
        <v>0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77">
        <v>4640242180311</v>
      </c>
      <c r="E252" s="164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326" t="s">
        <v>315</v>
      </c>
      <c r="O252" s="163"/>
      <c r="P252" s="163"/>
      <c r="Q252" s="163"/>
      <c r="R252" s="164"/>
      <c r="S252" s="34"/>
      <c r="T252" s="34"/>
      <c r="U252" s="35" t="s">
        <v>65</v>
      </c>
      <c r="V252" s="156">
        <v>409</v>
      </c>
      <c r="W252" s="157">
        <f t="shared" si="4"/>
        <v>409</v>
      </c>
      <c r="X252" s="36">
        <f>IFERROR(IF(V252="","",V252*0.0155),"")</f>
        <v>6.3395000000000001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77">
        <v>4640242180328</v>
      </c>
      <c r="E253" s="164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217" t="s">
        <v>318</v>
      </c>
      <c r="O253" s="163"/>
      <c r="P253" s="163"/>
      <c r="Q253" s="163"/>
      <c r="R253" s="164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77">
        <v>4640242180403</v>
      </c>
      <c r="E254" s="164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49" t="s">
        <v>321</v>
      </c>
      <c r="O254" s="163"/>
      <c r="P254" s="163"/>
      <c r="Q254" s="163"/>
      <c r="R254" s="164"/>
      <c r="S254" s="34"/>
      <c r="T254" s="34"/>
      <c r="U254" s="35" t="s">
        <v>65</v>
      </c>
      <c r="V254" s="156">
        <v>33</v>
      </c>
      <c r="W254" s="157">
        <f t="shared" si="4"/>
        <v>33</v>
      </c>
      <c r="X254" s="36">
        <f>IFERROR(IF(V254="","",V254*0.00936),"")</f>
        <v>0.30887999999999999</v>
      </c>
      <c r="Y254" s="56"/>
      <c r="Z254" s="57"/>
      <c r="AD254" s="61"/>
      <c r="BA254" s="148" t="s">
        <v>74</v>
      </c>
    </row>
    <row r="255" spans="1:53" x14ac:dyDescent="0.2">
      <c r="A255" s="166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8"/>
      <c r="N255" s="189" t="s">
        <v>66</v>
      </c>
      <c r="O255" s="190"/>
      <c r="P255" s="190"/>
      <c r="Q255" s="190"/>
      <c r="R255" s="190"/>
      <c r="S255" s="190"/>
      <c r="T255" s="191"/>
      <c r="U255" s="37" t="s">
        <v>65</v>
      </c>
      <c r="V255" s="158">
        <f>IFERROR(SUM(V246:V254),"0")</f>
        <v>469</v>
      </c>
      <c r="W255" s="158">
        <f>IFERROR(SUM(W246:W254),"0")</f>
        <v>469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6.9011000000000005</v>
      </c>
      <c r="Y255" s="159"/>
      <c r="Z255" s="159"/>
    </row>
    <row r="256" spans="1:53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8"/>
      <c r="N256" s="189" t="s">
        <v>66</v>
      </c>
      <c r="O256" s="190"/>
      <c r="P256" s="190"/>
      <c r="Q256" s="190"/>
      <c r="R256" s="190"/>
      <c r="S256" s="190"/>
      <c r="T256" s="191"/>
      <c r="U256" s="37" t="s">
        <v>67</v>
      </c>
      <c r="V256" s="158">
        <f>IFERROR(SUMPRODUCT(V246:V254*H246:H254),"0")</f>
        <v>2448.4</v>
      </c>
      <c r="W256" s="158">
        <f>IFERROR(SUMPRODUCT(W246:W254*H246:H254),"0")</f>
        <v>2448.4</v>
      </c>
      <c r="X256" s="37"/>
      <c r="Y256" s="159"/>
      <c r="Z256" s="159"/>
    </row>
    <row r="257" spans="1:34" ht="15" customHeight="1" x14ac:dyDescent="0.2">
      <c r="A257" s="275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80"/>
      <c r="N257" s="205" t="s">
        <v>322</v>
      </c>
      <c r="O257" s="206"/>
      <c r="P257" s="206"/>
      <c r="Q257" s="206"/>
      <c r="R257" s="206"/>
      <c r="S257" s="206"/>
      <c r="T257" s="193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13356.06</v>
      </c>
      <c r="W257" s="158">
        <f>IFERROR(W24+W33+W41+W47+W58+W64+W69+W75+W86+W93+W101+W107+W112+W120+W125+W131+W136+W142+W146+W151+W159+W164+W171+W176+W181+W187+W192+W200+W205+W211+W217+W223+W228+W234+W238+W244+W256,"0")</f>
        <v>13356.06</v>
      </c>
      <c r="X257" s="37"/>
      <c r="Y257" s="159"/>
      <c r="Z257" s="159"/>
    </row>
    <row r="258" spans="1:34" x14ac:dyDescent="0.2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80"/>
      <c r="N258" s="205" t="s">
        <v>323</v>
      </c>
      <c r="O258" s="206"/>
      <c r="P258" s="206"/>
      <c r="Q258" s="206"/>
      <c r="R258" s="206"/>
      <c r="S258" s="206"/>
      <c r="T258" s="193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14203.955199999999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14203.955199999999</v>
      </c>
      <c r="X258" s="37"/>
      <c r="Y258" s="159"/>
      <c r="Z258" s="159"/>
    </row>
    <row r="259" spans="1:34" x14ac:dyDescent="0.2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80"/>
      <c r="N259" s="205" t="s">
        <v>324</v>
      </c>
      <c r="O259" s="206"/>
      <c r="P259" s="206"/>
      <c r="Q259" s="206"/>
      <c r="R259" s="206"/>
      <c r="S259" s="206"/>
      <c r="T259" s="193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30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30</v>
      </c>
      <c r="X259" s="37"/>
      <c r="Y259" s="159"/>
      <c r="Z259" s="159"/>
    </row>
    <row r="260" spans="1:34" x14ac:dyDescent="0.2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80"/>
      <c r="N260" s="205" t="s">
        <v>326</v>
      </c>
      <c r="O260" s="206"/>
      <c r="P260" s="206"/>
      <c r="Q260" s="206"/>
      <c r="R260" s="206"/>
      <c r="S260" s="206"/>
      <c r="T260" s="193"/>
      <c r="U260" s="37" t="s">
        <v>67</v>
      </c>
      <c r="V260" s="158">
        <f>GrossWeightTotal+PalletQtyTotal*25</f>
        <v>14953.955199999999</v>
      </c>
      <c r="W260" s="158">
        <f>GrossWeightTotalR+PalletQtyTotalR*25</f>
        <v>14953.955199999999</v>
      </c>
      <c r="X260" s="37"/>
      <c r="Y260" s="159"/>
      <c r="Z260" s="159"/>
    </row>
    <row r="261" spans="1:34" x14ac:dyDescent="0.2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80"/>
      <c r="N261" s="205" t="s">
        <v>327</v>
      </c>
      <c r="O261" s="206"/>
      <c r="P261" s="206"/>
      <c r="Q261" s="206"/>
      <c r="R261" s="206"/>
      <c r="S261" s="206"/>
      <c r="T261" s="193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3410</v>
      </c>
      <c r="W261" s="158">
        <f>IFERROR(W23+W32+W40+W46+W57+W63+W68+W74+W85+W92+W100+W106+W111+W119+W124+W130+W135+W141+W145+W150+W158+W163+W170+W175+W180+W186+W191+W199+W204+W210+W216+W222+W227+W233+W237+W243+W255,"0")</f>
        <v>3410</v>
      </c>
      <c r="X261" s="37"/>
      <c r="Y261" s="159"/>
      <c r="Z261" s="159"/>
    </row>
    <row r="262" spans="1:34" ht="14.25" customHeight="1" x14ac:dyDescent="0.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80"/>
      <c r="N262" s="205" t="s">
        <v>328</v>
      </c>
      <c r="O262" s="206"/>
      <c r="P262" s="206"/>
      <c r="Q262" s="206"/>
      <c r="R262" s="206"/>
      <c r="S262" s="206"/>
      <c r="T262" s="193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37.304639999999999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83" t="s">
        <v>68</v>
      </c>
      <c r="D264" s="260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1"/>
      <c r="T264" s="183" t="s">
        <v>202</v>
      </c>
      <c r="U264" s="260"/>
      <c r="V264" s="261"/>
      <c r="W264" s="183" t="s">
        <v>225</v>
      </c>
      <c r="X264" s="260"/>
      <c r="Y264" s="261"/>
      <c r="Z264" s="183" t="s">
        <v>240</v>
      </c>
      <c r="AA264" s="260"/>
      <c r="AB264" s="260"/>
      <c r="AC264" s="260"/>
      <c r="AD264" s="261"/>
      <c r="AE264" s="149" t="s">
        <v>267</v>
      </c>
      <c r="AF264" s="183" t="s">
        <v>271</v>
      </c>
      <c r="AG264" s="261"/>
      <c r="AH264" s="149" t="s">
        <v>278</v>
      </c>
    </row>
    <row r="265" spans="1:34" ht="14.25" customHeight="1" thickTop="1" x14ac:dyDescent="0.2">
      <c r="A265" s="160" t="s">
        <v>331</v>
      </c>
      <c r="B265" s="183" t="s">
        <v>59</v>
      </c>
      <c r="C265" s="183" t="s">
        <v>69</v>
      </c>
      <c r="D265" s="183" t="s">
        <v>81</v>
      </c>
      <c r="E265" s="183" t="s">
        <v>91</v>
      </c>
      <c r="F265" s="183" t="s">
        <v>98</v>
      </c>
      <c r="G265" s="183" t="s">
        <v>116</v>
      </c>
      <c r="H265" s="183" t="s">
        <v>124</v>
      </c>
      <c r="I265" s="183" t="s">
        <v>128</v>
      </c>
      <c r="J265" s="183" t="s">
        <v>134</v>
      </c>
      <c r="K265" s="150"/>
      <c r="L265" s="183" t="s">
        <v>149</v>
      </c>
      <c r="M265" s="183" t="s">
        <v>156</v>
      </c>
      <c r="N265" s="183" t="s">
        <v>169</v>
      </c>
      <c r="O265" s="183" t="s">
        <v>174</v>
      </c>
      <c r="P265" s="183" t="s">
        <v>177</v>
      </c>
      <c r="Q265" s="183" t="s">
        <v>188</v>
      </c>
      <c r="R265" s="183" t="s">
        <v>191</v>
      </c>
      <c r="S265" s="183" t="s">
        <v>199</v>
      </c>
      <c r="T265" s="183" t="s">
        <v>203</v>
      </c>
      <c r="U265" s="183" t="s">
        <v>208</v>
      </c>
      <c r="V265" s="183" t="s">
        <v>211</v>
      </c>
      <c r="W265" s="183" t="s">
        <v>226</v>
      </c>
      <c r="X265" s="183" t="s">
        <v>231</v>
      </c>
      <c r="Y265" s="183" t="s">
        <v>225</v>
      </c>
      <c r="Z265" s="183" t="s">
        <v>241</v>
      </c>
      <c r="AA265" s="183" t="s">
        <v>244</v>
      </c>
      <c r="AB265" s="183" t="s">
        <v>249</v>
      </c>
      <c r="AC265" s="183" t="s">
        <v>258</v>
      </c>
      <c r="AD265" s="183" t="s">
        <v>262</v>
      </c>
      <c r="AE265" s="183" t="s">
        <v>268</v>
      </c>
      <c r="AF265" s="183" t="s">
        <v>272</v>
      </c>
      <c r="AG265" s="183" t="s">
        <v>275</v>
      </c>
      <c r="AH265" s="183" t="s">
        <v>279</v>
      </c>
    </row>
    <row r="266" spans="1:34" ht="13.5" customHeight="1" thickBot="1" x14ac:dyDescent="0.25">
      <c r="A266" s="161"/>
      <c r="B266" s="184"/>
      <c r="C266" s="184"/>
      <c r="D266" s="184"/>
      <c r="E266" s="184"/>
      <c r="F266" s="184"/>
      <c r="G266" s="184"/>
      <c r="H266" s="184"/>
      <c r="I266" s="184"/>
      <c r="J266" s="184"/>
      <c r="K266" s="150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490.5</v>
      </c>
      <c r="D267" s="46">
        <f>IFERROR(V36*H36,"0")+IFERROR(V37*H37,"0")+IFERROR(V38*H38,"0")+IFERROR(V39*H39,"0")</f>
        <v>0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900</v>
      </c>
      <c r="G267" s="46">
        <f>IFERROR(V61*H61,"0")+IFERROR(V62*H62,"0")</f>
        <v>940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608.4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1273.76</v>
      </c>
      <c r="N267" s="46">
        <f>IFERROR(V104*H104,"0")+IFERROR(V105*H105,"0")</f>
        <v>0</v>
      </c>
      <c r="O267" s="46">
        <f>IFERROR(V110*H110,"0")</f>
        <v>0</v>
      </c>
      <c r="P267" s="46">
        <f>IFERROR(V115*H115,"0")+IFERROR(V116*H116,"0")+IFERROR(V117*H117,"0")+IFERROR(V118*H118,"0")</f>
        <v>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979.2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1405</v>
      </c>
      <c r="W267" s="46">
        <f>IFERROR(V168*H168,"0")+IFERROR(V169*H169,"0")</f>
        <v>0</v>
      </c>
      <c r="X267" s="46">
        <f>IFERROR(V174*H174,"0")</f>
        <v>0</v>
      </c>
      <c r="Y267" s="46">
        <f>IFERROR(V179*H179,"0")</f>
        <v>0</v>
      </c>
      <c r="Z267" s="46">
        <f>IFERROR(V185*H185,"0")</f>
        <v>285.59999999999997</v>
      </c>
      <c r="AA267" s="46">
        <f>IFERROR(V190*H190,"0")</f>
        <v>0</v>
      </c>
      <c r="AB267" s="46">
        <f>IFERROR(V195*H195,"0")+IFERROR(V196*H196,"0")+IFERROR(V197*H197,"0")+IFERROR(V198*H198,"0")</f>
        <v>64.8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635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5773.7999999999993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5504.1600000000008</v>
      </c>
      <c r="B270" s="60">
        <f>SUMPRODUCT(--(BA:BA="ПГП"),--(U:U="кор"),H:H,W:W)+SUMPRODUCT(--(BA:BA="ПГП"),--(U:U="кг"),W:W)</f>
        <v>7851.9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262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N246:R246"/>
    <mergeCell ref="N144:R144"/>
    <mergeCell ref="D174:E17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N163:T163"/>
    <mergeCell ref="N101:T101"/>
    <mergeCell ref="D97:E97"/>
    <mergeCell ref="A204:M205"/>
    <mergeCell ref="A43:X43"/>
    <mergeCell ref="N247:R247"/>
    <mergeCell ref="A141:M142"/>
    <mergeCell ref="N38:R38"/>
    <mergeCell ref="N72:R72"/>
    <mergeCell ref="N248:R248"/>
    <mergeCell ref="F17:F18"/>
    <mergeCell ref="D242:E242"/>
    <mergeCell ref="N86:T86"/>
    <mergeCell ref="N257:T257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8:C8"/>
    <mergeCell ref="A10:C10"/>
    <mergeCell ref="O5:P5"/>
    <mergeCell ref="N185:R1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