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9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4" i="1" l="1"/>
  <c r="V463" i="1"/>
  <c r="V465" i="1" s="1"/>
  <c r="V461" i="1"/>
  <c r="W460" i="1"/>
  <c r="V460" i="1"/>
  <c r="W459" i="1"/>
  <c r="N459" i="1"/>
  <c r="V457" i="1"/>
  <c r="V456" i="1"/>
  <c r="W455" i="1"/>
  <c r="W456" i="1" s="1"/>
  <c r="N455" i="1"/>
  <c r="V452" i="1"/>
  <c r="W451" i="1"/>
  <c r="V451" i="1"/>
  <c r="W450" i="1"/>
  <c r="X450" i="1" s="1"/>
  <c r="X449" i="1"/>
  <c r="X451" i="1" s="1"/>
  <c r="W449" i="1"/>
  <c r="W452" i="1" s="1"/>
  <c r="V447" i="1"/>
  <c r="V446" i="1"/>
  <c r="X445" i="1"/>
  <c r="W445" i="1"/>
  <c r="W444" i="1"/>
  <c r="W446" i="1" s="1"/>
  <c r="W442" i="1"/>
  <c r="V442" i="1"/>
  <c r="V441" i="1"/>
  <c r="X440" i="1"/>
  <c r="W440" i="1"/>
  <c r="W439" i="1"/>
  <c r="V437" i="1"/>
  <c r="V436" i="1"/>
  <c r="W435" i="1"/>
  <c r="X435" i="1" s="1"/>
  <c r="W434" i="1"/>
  <c r="S472" i="1" s="1"/>
  <c r="V430" i="1"/>
  <c r="V429" i="1"/>
  <c r="W428" i="1"/>
  <c r="X428" i="1" s="1"/>
  <c r="N428" i="1"/>
  <c r="W427" i="1"/>
  <c r="N427" i="1"/>
  <c r="V425" i="1"/>
  <c r="V424" i="1"/>
  <c r="W423" i="1"/>
  <c r="X423" i="1" s="1"/>
  <c r="W422" i="1"/>
  <c r="X422" i="1" s="1"/>
  <c r="W421" i="1"/>
  <c r="X421" i="1" s="1"/>
  <c r="X420" i="1"/>
  <c r="W420" i="1"/>
  <c r="N420" i="1"/>
  <c r="W419" i="1"/>
  <c r="X419" i="1" s="1"/>
  <c r="N419" i="1"/>
  <c r="W418" i="1"/>
  <c r="X418" i="1" s="1"/>
  <c r="N418" i="1"/>
  <c r="W416" i="1"/>
  <c r="V416" i="1"/>
  <c r="W415" i="1"/>
  <c r="V415" i="1"/>
  <c r="W414" i="1"/>
  <c r="X414" i="1" s="1"/>
  <c r="N414" i="1"/>
  <c r="X413" i="1"/>
  <c r="W413" i="1"/>
  <c r="N413" i="1"/>
  <c r="V411" i="1"/>
  <c r="V410" i="1"/>
  <c r="X409" i="1"/>
  <c r="W409" i="1"/>
  <c r="N409" i="1"/>
  <c r="W408" i="1"/>
  <c r="X408" i="1" s="1"/>
  <c r="N408" i="1"/>
  <c r="W407" i="1"/>
  <c r="X407" i="1" s="1"/>
  <c r="N407" i="1"/>
  <c r="W406" i="1"/>
  <c r="X406" i="1" s="1"/>
  <c r="N406" i="1"/>
  <c r="X405" i="1"/>
  <c r="W405" i="1"/>
  <c r="N405" i="1"/>
  <c r="X404" i="1"/>
  <c r="W404" i="1"/>
  <c r="N404" i="1"/>
  <c r="W403" i="1"/>
  <c r="X403" i="1" s="1"/>
  <c r="N403" i="1"/>
  <c r="W402" i="1"/>
  <c r="X402" i="1" s="1"/>
  <c r="N402" i="1"/>
  <c r="X401" i="1"/>
  <c r="W401" i="1"/>
  <c r="N401" i="1"/>
  <c r="W397" i="1"/>
  <c r="V397" i="1"/>
  <c r="W396" i="1"/>
  <c r="V396" i="1"/>
  <c r="X395" i="1"/>
  <c r="X396" i="1" s="1"/>
  <c r="W395" i="1"/>
  <c r="N395" i="1"/>
  <c r="V393" i="1"/>
  <c r="V392" i="1"/>
  <c r="X391" i="1"/>
  <c r="W391" i="1"/>
  <c r="N391" i="1"/>
  <c r="X390" i="1"/>
  <c r="W390" i="1"/>
  <c r="N390" i="1"/>
  <c r="W389" i="1"/>
  <c r="X389" i="1" s="1"/>
  <c r="N389" i="1"/>
  <c r="W388" i="1"/>
  <c r="X388" i="1" s="1"/>
  <c r="W387" i="1"/>
  <c r="X387" i="1" s="1"/>
  <c r="N387" i="1"/>
  <c r="W386" i="1"/>
  <c r="X386" i="1" s="1"/>
  <c r="N386" i="1"/>
  <c r="W385" i="1"/>
  <c r="X385" i="1" s="1"/>
  <c r="N385" i="1"/>
  <c r="W383" i="1"/>
  <c r="V383" i="1"/>
  <c r="W382" i="1"/>
  <c r="V382" i="1"/>
  <c r="W381" i="1"/>
  <c r="X381" i="1" s="1"/>
  <c r="N381" i="1"/>
  <c r="X380" i="1"/>
  <c r="W380" i="1"/>
  <c r="N380" i="1"/>
  <c r="W377" i="1"/>
  <c r="V377" i="1"/>
  <c r="W376" i="1"/>
  <c r="V376" i="1"/>
  <c r="X375" i="1"/>
  <c r="X376" i="1" s="1"/>
  <c r="W375" i="1"/>
  <c r="V373" i="1"/>
  <c r="V372" i="1"/>
  <c r="W371" i="1"/>
  <c r="N371" i="1"/>
  <c r="V369" i="1"/>
  <c r="V368" i="1"/>
  <c r="X367" i="1"/>
  <c r="W367" i="1"/>
  <c r="N367" i="1"/>
  <c r="W366" i="1"/>
  <c r="X366" i="1" s="1"/>
  <c r="N366" i="1"/>
  <c r="W365" i="1"/>
  <c r="X365" i="1" s="1"/>
  <c r="N365" i="1"/>
  <c r="X364" i="1"/>
  <c r="X368" i="1" s="1"/>
  <c r="W364" i="1"/>
  <c r="N364" i="1"/>
  <c r="V362" i="1"/>
  <c r="V361" i="1"/>
  <c r="X360" i="1"/>
  <c r="W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X352" i="1"/>
  <c r="W352" i="1"/>
  <c r="N352" i="1"/>
  <c r="W351" i="1"/>
  <c r="X351" i="1" s="1"/>
  <c r="N351" i="1"/>
  <c r="W350" i="1"/>
  <c r="X350" i="1" s="1"/>
  <c r="N350" i="1"/>
  <c r="X349" i="1"/>
  <c r="W349" i="1"/>
  <c r="N349" i="1"/>
  <c r="W348" i="1"/>
  <c r="W361" i="1" s="1"/>
  <c r="N348" i="1"/>
  <c r="V346" i="1"/>
  <c r="V345" i="1"/>
  <c r="X344" i="1"/>
  <c r="W344" i="1"/>
  <c r="N344" i="1"/>
  <c r="W343" i="1"/>
  <c r="N343" i="1"/>
  <c r="V339" i="1"/>
  <c r="W338" i="1"/>
  <c r="V338" i="1"/>
  <c r="W337" i="1"/>
  <c r="N337" i="1"/>
  <c r="V335" i="1"/>
  <c r="V334" i="1"/>
  <c r="W333" i="1"/>
  <c r="X333" i="1" s="1"/>
  <c r="N333" i="1"/>
  <c r="W332" i="1"/>
  <c r="X332" i="1" s="1"/>
  <c r="N332" i="1"/>
  <c r="X331" i="1"/>
  <c r="W331" i="1"/>
  <c r="N331" i="1"/>
  <c r="W330" i="1"/>
  <c r="W335" i="1" s="1"/>
  <c r="N330" i="1"/>
  <c r="V328" i="1"/>
  <c r="V327" i="1"/>
  <c r="X326" i="1"/>
  <c r="W326" i="1"/>
  <c r="N326" i="1"/>
  <c r="W325" i="1"/>
  <c r="N325" i="1"/>
  <c r="V323" i="1"/>
  <c r="W322" i="1"/>
  <c r="V322" i="1"/>
  <c r="W321" i="1"/>
  <c r="X321" i="1" s="1"/>
  <c r="N321" i="1"/>
  <c r="W320" i="1"/>
  <c r="X320" i="1" s="1"/>
  <c r="N320" i="1"/>
  <c r="X319" i="1"/>
  <c r="W319" i="1"/>
  <c r="N319" i="1"/>
  <c r="X318" i="1"/>
  <c r="X322" i="1" s="1"/>
  <c r="W318" i="1"/>
  <c r="N318" i="1"/>
  <c r="V315" i="1"/>
  <c r="V314" i="1"/>
  <c r="W313" i="1"/>
  <c r="X313" i="1" s="1"/>
  <c r="X314" i="1" s="1"/>
  <c r="N313" i="1"/>
  <c r="V311" i="1"/>
  <c r="V310" i="1"/>
  <c r="X309" i="1"/>
  <c r="X310" i="1" s="1"/>
  <c r="W309" i="1"/>
  <c r="N309" i="1"/>
  <c r="V307" i="1"/>
  <c r="V306" i="1"/>
  <c r="W305" i="1"/>
  <c r="X305" i="1" s="1"/>
  <c r="N305" i="1"/>
  <c r="W304" i="1"/>
  <c r="N304" i="1"/>
  <c r="V302" i="1"/>
  <c r="V301" i="1"/>
  <c r="W300" i="1"/>
  <c r="X300" i="1" s="1"/>
  <c r="N300" i="1"/>
  <c r="W299" i="1"/>
  <c r="X299" i="1" s="1"/>
  <c r="N299" i="1"/>
  <c r="X298" i="1"/>
  <c r="W298" i="1"/>
  <c r="W297" i="1"/>
  <c r="X297" i="1" s="1"/>
  <c r="N297" i="1"/>
  <c r="W296" i="1"/>
  <c r="X296" i="1" s="1"/>
  <c r="N296" i="1"/>
  <c r="X295" i="1"/>
  <c r="W295" i="1"/>
  <c r="N295" i="1"/>
  <c r="X294" i="1"/>
  <c r="W294" i="1"/>
  <c r="N294" i="1"/>
  <c r="W293" i="1"/>
  <c r="N293" i="1"/>
  <c r="V289" i="1"/>
  <c r="W288" i="1"/>
  <c r="V288" i="1"/>
  <c r="W287" i="1"/>
  <c r="N287" i="1"/>
  <c r="V285" i="1"/>
  <c r="V284" i="1"/>
  <c r="W283" i="1"/>
  <c r="W284" i="1" s="1"/>
  <c r="N283" i="1"/>
  <c r="V281" i="1"/>
  <c r="W280" i="1"/>
  <c r="V280" i="1"/>
  <c r="W279" i="1"/>
  <c r="X279" i="1" s="1"/>
  <c r="X278" i="1"/>
  <c r="W278" i="1"/>
  <c r="N278" i="1"/>
  <c r="X277" i="1"/>
  <c r="X280" i="1" s="1"/>
  <c r="W277" i="1"/>
  <c r="N277" i="1"/>
  <c r="V275" i="1"/>
  <c r="V274" i="1"/>
  <c r="X273" i="1"/>
  <c r="X274" i="1" s="1"/>
  <c r="W273" i="1"/>
  <c r="M472" i="1" s="1"/>
  <c r="N273" i="1"/>
  <c r="V270" i="1"/>
  <c r="V269" i="1"/>
  <c r="X268" i="1"/>
  <c r="W268" i="1"/>
  <c r="N268" i="1"/>
  <c r="W267" i="1"/>
  <c r="N267" i="1"/>
  <c r="V265" i="1"/>
  <c r="X264" i="1"/>
  <c r="V264" i="1"/>
  <c r="W263" i="1"/>
  <c r="X263" i="1" s="1"/>
  <c r="N263" i="1"/>
  <c r="W262" i="1"/>
  <c r="X262" i="1" s="1"/>
  <c r="N262" i="1"/>
  <c r="X261" i="1"/>
  <c r="W261" i="1"/>
  <c r="N261" i="1"/>
  <c r="X260" i="1"/>
  <c r="W260" i="1"/>
  <c r="N260" i="1"/>
  <c r="W259" i="1"/>
  <c r="X259" i="1" s="1"/>
  <c r="X258" i="1"/>
  <c r="W258" i="1"/>
  <c r="N258" i="1"/>
  <c r="X257" i="1"/>
  <c r="W257" i="1"/>
  <c r="N257" i="1"/>
  <c r="V254" i="1"/>
  <c r="V253" i="1"/>
  <c r="W252" i="1"/>
  <c r="X252" i="1" s="1"/>
  <c r="N252" i="1"/>
  <c r="W251" i="1"/>
  <c r="X251" i="1" s="1"/>
  <c r="N251" i="1"/>
  <c r="W250" i="1"/>
  <c r="W253" i="1" s="1"/>
  <c r="N250" i="1"/>
  <c r="V248" i="1"/>
  <c r="W247" i="1"/>
  <c r="V247" i="1"/>
  <c r="W246" i="1"/>
  <c r="X246" i="1" s="1"/>
  <c r="N246" i="1"/>
  <c r="X245" i="1"/>
  <c r="W245" i="1"/>
  <c r="W244" i="1"/>
  <c r="X244" i="1" s="1"/>
  <c r="X243" i="1"/>
  <c r="W243" i="1"/>
  <c r="V241" i="1"/>
  <c r="V240" i="1"/>
  <c r="X239" i="1"/>
  <c r="W239" i="1"/>
  <c r="N239" i="1"/>
  <c r="W238" i="1"/>
  <c r="X238" i="1" s="1"/>
  <c r="N238" i="1"/>
  <c r="W237" i="1"/>
  <c r="W240" i="1" s="1"/>
  <c r="N237" i="1"/>
  <c r="V235" i="1"/>
  <c r="V234" i="1"/>
  <c r="W233" i="1"/>
  <c r="X233" i="1" s="1"/>
  <c r="N233" i="1"/>
  <c r="X232" i="1"/>
  <c r="W232" i="1"/>
  <c r="N232" i="1"/>
  <c r="X231" i="1"/>
  <c r="W231" i="1"/>
  <c r="W234" i="1" s="1"/>
  <c r="N231" i="1"/>
  <c r="W230" i="1"/>
  <c r="X230" i="1" s="1"/>
  <c r="N230" i="1"/>
  <c r="W229" i="1"/>
  <c r="X229" i="1" s="1"/>
  <c r="N229" i="1"/>
  <c r="X228" i="1"/>
  <c r="W228" i="1"/>
  <c r="N228" i="1"/>
  <c r="X227" i="1"/>
  <c r="W227" i="1"/>
  <c r="W235" i="1" s="1"/>
  <c r="N227" i="1"/>
  <c r="V225" i="1"/>
  <c r="V224" i="1"/>
  <c r="X223" i="1"/>
  <c r="W223" i="1"/>
  <c r="N223" i="1"/>
  <c r="W222" i="1"/>
  <c r="X222" i="1" s="1"/>
  <c r="N222" i="1"/>
  <c r="W221" i="1"/>
  <c r="X221" i="1" s="1"/>
  <c r="X224" i="1" s="1"/>
  <c r="N221" i="1"/>
  <c r="X220" i="1"/>
  <c r="W220" i="1"/>
  <c r="W224" i="1" s="1"/>
  <c r="N220" i="1"/>
  <c r="W218" i="1"/>
  <c r="V218" i="1"/>
  <c r="W217" i="1"/>
  <c r="V217" i="1"/>
  <c r="X216" i="1"/>
  <c r="X217" i="1" s="1"/>
  <c r="W216" i="1"/>
  <c r="N216" i="1"/>
  <c r="V214" i="1"/>
  <c r="V213" i="1"/>
  <c r="X212" i="1"/>
  <c r="W212" i="1"/>
  <c r="N212" i="1"/>
  <c r="W211" i="1"/>
  <c r="X211" i="1" s="1"/>
  <c r="N211" i="1"/>
  <c r="W210" i="1"/>
  <c r="X210" i="1" s="1"/>
  <c r="N210" i="1"/>
  <c r="W209" i="1"/>
  <c r="X209" i="1" s="1"/>
  <c r="N209" i="1"/>
  <c r="X208" i="1"/>
  <c r="W208" i="1"/>
  <c r="N208" i="1"/>
  <c r="X207" i="1"/>
  <c r="W207" i="1"/>
  <c r="N207" i="1"/>
  <c r="W206" i="1"/>
  <c r="X206" i="1" s="1"/>
  <c r="N206" i="1"/>
  <c r="W205" i="1"/>
  <c r="X205" i="1" s="1"/>
  <c r="N205" i="1"/>
  <c r="X204" i="1"/>
  <c r="W204" i="1"/>
  <c r="N204" i="1"/>
  <c r="W203" i="1"/>
  <c r="X203" i="1" s="1"/>
  <c r="N203" i="1"/>
  <c r="W202" i="1"/>
  <c r="X202" i="1" s="1"/>
  <c r="N202" i="1"/>
  <c r="W201" i="1"/>
  <c r="X201" i="1" s="1"/>
  <c r="N201" i="1"/>
  <c r="X200" i="1"/>
  <c r="W200" i="1"/>
  <c r="N200" i="1"/>
  <c r="X199" i="1"/>
  <c r="W199" i="1"/>
  <c r="N199" i="1"/>
  <c r="W198" i="1"/>
  <c r="N198" i="1"/>
  <c r="V195" i="1"/>
  <c r="W194" i="1"/>
  <c r="V194" i="1"/>
  <c r="W193" i="1"/>
  <c r="X193" i="1" s="1"/>
  <c r="N193" i="1"/>
  <c r="W192" i="1"/>
  <c r="W195" i="1" s="1"/>
  <c r="N192" i="1"/>
  <c r="V190" i="1"/>
  <c r="V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X182" i="1"/>
  <c r="W182" i="1"/>
  <c r="N182" i="1"/>
  <c r="W181" i="1"/>
  <c r="X181" i="1" s="1"/>
  <c r="N181" i="1"/>
  <c r="W180" i="1"/>
  <c r="X180" i="1" s="1"/>
  <c r="N180" i="1"/>
  <c r="X179" i="1"/>
  <c r="W179" i="1"/>
  <c r="W178" i="1"/>
  <c r="X178" i="1" s="1"/>
  <c r="X177" i="1"/>
  <c r="W177" i="1"/>
  <c r="N177" i="1"/>
  <c r="X176" i="1"/>
  <c r="W176" i="1"/>
  <c r="N176" i="1"/>
  <c r="W175" i="1"/>
  <c r="X175" i="1" s="1"/>
  <c r="X174" i="1"/>
  <c r="W174" i="1"/>
  <c r="N174" i="1"/>
  <c r="X173" i="1"/>
  <c r="W173" i="1"/>
  <c r="W190" i="1" s="1"/>
  <c r="W172" i="1"/>
  <c r="X172" i="1" s="1"/>
  <c r="N172" i="1"/>
  <c r="V170" i="1"/>
  <c r="V169" i="1"/>
  <c r="W168" i="1"/>
  <c r="X168" i="1" s="1"/>
  <c r="N168" i="1"/>
  <c r="X167" i="1"/>
  <c r="W167" i="1"/>
  <c r="N167" i="1"/>
  <c r="X166" i="1"/>
  <c r="W166" i="1"/>
  <c r="N166" i="1"/>
  <c r="W165" i="1"/>
  <c r="X165" i="1" s="1"/>
  <c r="X169" i="1" s="1"/>
  <c r="N165" i="1"/>
  <c r="V163" i="1"/>
  <c r="W162" i="1"/>
  <c r="V162" i="1"/>
  <c r="W161" i="1"/>
  <c r="X161" i="1" s="1"/>
  <c r="N161" i="1"/>
  <c r="W160" i="1"/>
  <c r="W163" i="1" s="1"/>
  <c r="V158" i="1"/>
  <c r="W157" i="1"/>
  <c r="V157" i="1"/>
  <c r="X156" i="1"/>
  <c r="W156" i="1"/>
  <c r="N156" i="1"/>
  <c r="X155" i="1"/>
  <c r="X157" i="1" s="1"/>
  <c r="W155" i="1"/>
  <c r="N155" i="1"/>
  <c r="V152" i="1"/>
  <c r="V151" i="1"/>
  <c r="X150" i="1"/>
  <c r="W150" i="1"/>
  <c r="N150" i="1"/>
  <c r="W149" i="1"/>
  <c r="X149" i="1" s="1"/>
  <c r="N149" i="1"/>
  <c r="W148" i="1"/>
  <c r="X148" i="1" s="1"/>
  <c r="N148" i="1"/>
  <c r="X147" i="1"/>
  <c r="W147" i="1"/>
  <c r="N147" i="1"/>
  <c r="W146" i="1"/>
  <c r="W152" i="1" s="1"/>
  <c r="N146" i="1"/>
  <c r="X145" i="1"/>
  <c r="W145" i="1"/>
  <c r="N145" i="1"/>
  <c r="W144" i="1"/>
  <c r="X144" i="1" s="1"/>
  <c r="N144" i="1"/>
  <c r="X143" i="1"/>
  <c r="W143" i="1"/>
  <c r="W151" i="1" s="1"/>
  <c r="N143" i="1"/>
  <c r="V140" i="1"/>
  <c r="W139" i="1"/>
  <c r="V139" i="1"/>
  <c r="X138" i="1"/>
  <c r="W138" i="1"/>
  <c r="N138" i="1"/>
  <c r="X137" i="1"/>
  <c r="W137" i="1"/>
  <c r="N137" i="1"/>
  <c r="X136" i="1"/>
  <c r="X139" i="1" s="1"/>
  <c r="W136" i="1"/>
  <c r="G472" i="1" s="1"/>
  <c r="N136" i="1"/>
  <c r="V132" i="1"/>
  <c r="V131" i="1"/>
  <c r="W130" i="1"/>
  <c r="W131" i="1" s="1"/>
  <c r="N130" i="1"/>
  <c r="X129" i="1"/>
  <c r="W129" i="1"/>
  <c r="N129" i="1"/>
  <c r="X128" i="1"/>
  <c r="W128" i="1"/>
  <c r="N128" i="1"/>
  <c r="V125" i="1"/>
  <c r="V124" i="1"/>
  <c r="X123" i="1"/>
  <c r="W123" i="1"/>
  <c r="W122" i="1"/>
  <c r="X122" i="1" s="1"/>
  <c r="N122" i="1"/>
  <c r="X121" i="1"/>
  <c r="W121" i="1"/>
  <c r="X120" i="1"/>
  <c r="W120" i="1"/>
  <c r="N120" i="1"/>
  <c r="W119" i="1"/>
  <c r="W125" i="1" s="1"/>
  <c r="N119" i="1"/>
  <c r="V117" i="1"/>
  <c r="V116" i="1"/>
  <c r="W115" i="1"/>
  <c r="X115" i="1" s="1"/>
  <c r="X114" i="1"/>
  <c r="W114" i="1"/>
  <c r="N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X108" i="1" s="1"/>
  <c r="N108" i="1"/>
  <c r="X107" i="1"/>
  <c r="W107" i="1"/>
  <c r="X106" i="1"/>
  <c r="X116" i="1" s="1"/>
  <c r="W106" i="1"/>
  <c r="W116" i="1" s="1"/>
  <c r="V104" i="1"/>
  <c r="V103" i="1"/>
  <c r="W102" i="1"/>
  <c r="X102" i="1" s="1"/>
  <c r="X101" i="1"/>
  <c r="W101" i="1"/>
  <c r="W100" i="1"/>
  <c r="X100" i="1" s="1"/>
  <c r="N100" i="1"/>
  <c r="X99" i="1"/>
  <c r="W99" i="1"/>
  <c r="N99" i="1"/>
  <c r="X98" i="1"/>
  <c r="W98" i="1"/>
  <c r="N98" i="1"/>
  <c r="X97" i="1"/>
  <c r="W97" i="1"/>
  <c r="N97" i="1"/>
  <c r="W96" i="1"/>
  <c r="X96" i="1" s="1"/>
  <c r="N96" i="1"/>
  <c r="X95" i="1"/>
  <c r="W95" i="1"/>
  <c r="N95" i="1"/>
  <c r="X94" i="1"/>
  <c r="W94" i="1"/>
  <c r="N94" i="1"/>
  <c r="X93" i="1"/>
  <c r="W93" i="1"/>
  <c r="W103" i="1" s="1"/>
  <c r="N93" i="1"/>
  <c r="V91" i="1"/>
  <c r="V90" i="1"/>
  <c r="X89" i="1"/>
  <c r="W89" i="1"/>
  <c r="N89" i="1"/>
  <c r="W88" i="1"/>
  <c r="X88" i="1" s="1"/>
  <c r="N88" i="1"/>
  <c r="X87" i="1"/>
  <c r="W87" i="1"/>
  <c r="X86" i="1"/>
  <c r="W86" i="1"/>
  <c r="X85" i="1"/>
  <c r="W85" i="1"/>
  <c r="X84" i="1"/>
  <c r="W84" i="1"/>
  <c r="N84" i="1"/>
  <c r="W83" i="1"/>
  <c r="W90" i="1" s="1"/>
  <c r="V81" i="1"/>
  <c r="V80" i="1"/>
  <c r="X79" i="1"/>
  <c r="W79" i="1"/>
  <c r="N79" i="1"/>
  <c r="X78" i="1"/>
  <c r="W78" i="1"/>
  <c r="N78" i="1"/>
  <c r="X77" i="1"/>
  <c r="W77" i="1"/>
  <c r="N77" i="1"/>
  <c r="W76" i="1"/>
  <c r="X76" i="1" s="1"/>
  <c r="N76" i="1"/>
  <c r="X75" i="1"/>
  <c r="W75" i="1"/>
  <c r="X74" i="1"/>
  <c r="W74" i="1"/>
  <c r="X73" i="1"/>
  <c r="W73" i="1"/>
  <c r="N73" i="1"/>
  <c r="X72" i="1"/>
  <c r="W72" i="1"/>
  <c r="N72" i="1"/>
  <c r="X71" i="1"/>
  <c r="W71" i="1"/>
  <c r="N71" i="1"/>
  <c r="W70" i="1"/>
  <c r="X70" i="1" s="1"/>
  <c r="N70" i="1"/>
  <c r="X69" i="1"/>
  <c r="W69" i="1"/>
  <c r="N69" i="1"/>
  <c r="X68" i="1"/>
  <c r="W68" i="1"/>
  <c r="N68" i="1"/>
  <c r="X67" i="1"/>
  <c r="W67" i="1"/>
  <c r="N67" i="1"/>
  <c r="W66" i="1"/>
  <c r="W80" i="1" s="1"/>
  <c r="N66" i="1"/>
  <c r="X65" i="1"/>
  <c r="W65" i="1"/>
  <c r="N65" i="1"/>
  <c r="X64" i="1"/>
  <c r="W64" i="1"/>
  <c r="N64" i="1"/>
  <c r="X63" i="1"/>
  <c r="W63" i="1"/>
  <c r="V60" i="1"/>
  <c r="V59" i="1"/>
  <c r="W58" i="1"/>
  <c r="X58" i="1" s="1"/>
  <c r="X57" i="1"/>
  <c r="W57" i="1"/>
  <c r="N57" i="1"/>
  <c r="X56" i="1"/>
  <c r="W56" i="1"/>
  <c r="N56" i="1"/>
  <c r="W55" i="1"/>
  <c r="W59" i="1" s="1"/>
  <c r="W52" i="1"/>
  <c r="V52" i="1"/>
  <c r="W51" i="1"/>
  <c r="V51" i="1"/>
  <c r="X50" i="1"/>
  <c r="W50" i="1"/>
  <c r="N50" i="1"/>
  <c r="X49" i="1"/>
  <c r="X51" i="1" s="1"/>
  <c r="W49" i="1"/>
  <c r="C472" i="1" s="1"/>
  <c r="N49" i="1"/>
  <c r="W45" i="1"/>
  <c r="V45" i="1"/>
  <c r="V44" i="1"/>
  <c r="X43" i="1"/>
  <c r="X44" i="1" s="1"/>
  <c r="W43" i="1"/>
  <c r="W44" i="1" s="1"/>
  <c r="N43" i="1"/>
  <c r="W41" i="1"/>
  <c r="V41" i="1"/>
  <c r="V40" i="1"/>
  <c r="X39" i="1"/>
  <c r="X40" i="1" s="1"/>
  <c r="W39" i="1"/>
  <c r="W40" i="1" s="1"/>
  <c r="N39" i="1"/>
  <c r="W37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X30" i="1"/>
  <c r="W30" i="1"/>
  <c r="N30" i="1"/>
  <c r="W29" i="1"/>
  <c r="X29" i="1" s="1"/>
  <c r="N29" i="1"/>
  <c r="X28" i="1"/>
  <c r="W28" i="1"/>
  <c r="N28" i="1"/>
  <c r="X27" i="1"/>
  <c r="W27" i="1"/>
  <c r="N27" i="1"/>
  <c r="X26" i="1"/>
  <c r="X32" i="1" s="1"/>
  <c r="W26" i="1"/>
  <c r="W32" i="1" s="1"/>
  <c r="N26" i="1"/>
  <c r="V24" i="1"/>
  <c r="V462" i="1" s="1"/>
  <c r="V23" i="1"/>
  <c r="X22" i="1"/>
  <c r="X23" i="1" s="1"/>
  <c r="W22" i="1"/>
  <c r="W464" i="1" s="1"/>
  <c r="N22" i="1"/>
  <c r="H10" i="1"/>
  <c r="F10" i="1"/>
  <c r="A9" i="1"/>
  <c r="A10" i="1" s="1"/>
  <c r="D7" i="1"/>
  <c r="O6" i="1"/>
  <c r="N2" i="1"/>
  <c r="F9" i="1" l="1"/>
  <c r="X103" i="1"/>
  <c r="W33" i="1"/>
  <c r="W372" i="1"/>
  <c r="W373" i="1"/>
  <c r="X410" i="1"/>
  <c r="W436" i="1"/>
  <c r="D472" i="1"/>
  <c r="W189" i="1"/>
  <c r="H9" i="1"/>
  <c r="V466" i="1"/>
  <c r="W24" i="1"/>
  <c r="X55" i="1"/>
  <c r="X59" i="1" s="1"/>
  <c r="X66" i="1"/>
  <c r="X80" i="1" s="1"/>
  <c r="X83" i="1"/>
  <c r="X90" i="1" s="1"/>
  <c r="W91" i="1"/>
  <c r="X119" i="1"/>
  <c r="X124" i="1" s="1"/>
  <c r="W124" i="1"/>
  <c r="X130" i="1"/>
  <c r="X131" i="1" s="1"/>
  <c r="X146" i="1"/>
  <c r="X151" i="1" s="1"/>
  <c r="W169" i="1"/>
  <c r="X189" i="1"/>
  <c r="X247" i="1"/>
  <c r="W281" i="1"/>
  <c r="X330" i="1"/>
  <c r="X334" i="1" s="1"/>
  <c r="X348" i="1"/>
  <c r="X361" i="1" s="1"/>
  <c r="W362" i="1"/>
  <c r="X371" i="1"/>
  <c r="X372" i="1" s="1"/>
  <c r="X382" i="1"/>
  <c r="X392" i="1"/>
  <c r="W424" i="1"/>
  <c r="W430" i="1"/>
  <c r="W429" i="1"/>
  <c r="X434" i="1"/>
  <c r="X436" i="1" s="1"/>
  <c r="W461" i="1"/>
  <c r="X459" i="1"/>
  <c r="X460" i="1" s="1"/>
  <c r="H472" i="1"/>
  <c r="W302" i="1"/>
  <c r="N472" i="1"/>
  <c r="X293" i="1"/>
  <c r="X301" i="1" s="1"/>
  <c r="W314" i="1"/>
  <c r="W315" i="1"/>
  <c r="W327" i="1"/>
  <c r="W328" i="1"/>
  <c r="X325" i="1"/>
  <c r="X327" i="1" s="1"/>
  <c r="P472" i="1"/>
  <c r="W345" i="1"/>
  <c r="W346" i="1"/>
  <c r="X343" i="1"/>
  <c r="X345" i="1" s="1"/>
  <c r="J9" i="1"/>
  <c r="W23" i="1"/>
  <c r="W60" i="1"/>
  <c r="W104" i="1"/>
  <c r="W117" i="1"/>
  <c r="F472" i="1"/>
  <c r="W132" i="1"/>
  <c r="W140" i="1"/>
  <c r="I472" i="1"/>
  <c r="W158" i="1"/>
  <c r="X234" i="1"/>
  <c r="W248" i="1"/>
  <c r="L472" i="1"/>
  <c r="W265" i="1"/>
  <c r="W289" i="1"/>
  <c r="X287" i="1"/>
  <c r="X288" i="1" s="1"/>
  <c r="W301" i="1"/>
  <c r="W306" i="1"/>
  <c r="W307" i="1"/>
  <c r="X304" i="1"/>
  <c r="X306" i="1" s="1"/>
  <c r="W310" i="1"/>
  <c r="W311" i="1"/>
  <c r="O472" i="1"/>
  <c r="W323" i="1"/>
  <c r="W334" i="1"/>
  <c r="W339" i="1"/>
  <c r="X337" i="1"/>
  <c r="X338" i="1" s="1"/>
  <c r="W393" i="1"/>
  <c r="X415" i="1"/>
  <c r="X424" i="1"/>
  <c r="W437" i="1"/>
  <c r="J472" i="1"/>
  <c r="W213" i="1"/>
  <c r="X198" i="1"/>
  <c r="X213" i="1" s="1"/>
  <c r="W285" i="1"/>
  <c r="X283" i="1"/>
  <c r="X284" i="1" s="1"/>
  <c r="B472" i="1"/>
  <c r="W463" i="1"/>
  <c r="W465" i="1" s="1"/>
  <c r="E472" i="1"/>
  <c r="W81" i="1"/>
  <c r="W170" i="1"/>
  <c r="W214" i="1"/>
  <c r="W264" i="1"/>
  <c r="W269" i="1"/>
  <c r="W270" i="1"/>
  <c r="X267" i="1"/>
  <c r="X269" i="1" s="1"/>
  <c r="W274" i="1"/>
  <c r="W275" i="1"/>
  <c r="W368" i="1"/>
  <c r="R472" i="1"/>
  <c r="W411" i="1"/>
  <c r="W425" i="1"/>
  <c r="W441" i="1"/>
  <c r="X439" i="1"/>
  <c r="X441" i="1" s="1"/>
  <c r="T472" i="1"/>
  <c r="W457" i="1"/>
  <c r="X455" i="1"/>
  <c r="X456" i="1" s="1"/>
  <c r="Q472" i="1"/>
  <c r="W225" i="1"/>
  <c r="W241" i="1"/>
  <c r="W254" i="1"/>
  <c r="W369" i="1"/>
  <c r="W392" i="1"/>
  <c r="W410" i="1"/>
  <c r="W447" i="1"/>
  <c r="X160" i="1"/>
  <c r="X162" i="1" s="1"/>
  <c r="X192" i="1"/>
  <c r="X194" i="1" s="1"/>
  <c r="X237" i="1"/>
  <c r="X240" i="1" s="1"/>
  <c r="X250" i="1"/>
  <c r="X253" i="1" s="1"/>
  <c r="X427" i="1"/>
  <c r="X429" i="1" s="1"/>
  <c r="X444" i="1"/>
  <c r="X446" i="1" s="1"/>
  <c r="X467" i="1" l="1"/>
  <c r="W462" i="1"/>
  <c r="W466" i="1"/>
</calcChain>
</file>

<file path=xl/sharedStrings.xml><?xml version="1.0" encoding="utf-8"?>
<sst xmlns="http://schemas.openxmlformats.org/spreadsheetml/2006/main" count="1937" uniqueCount="657">
  <si>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</si>
  <si>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</si>
  <si>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</si>
  <si>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</si>
  <si>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</si>
  <si>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</si>
  <si>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</si>
  <si>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</si>
  <si>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</si>
  <si>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</si>
  <si>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</si>
  <si>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</si>
  <si>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</si>
  <si>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</si>
  <si>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</si>
  <si>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</si>
  <si>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</si>
  <si>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</si>
  <si>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</si>
  <si>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</si>
  <si>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</si>
  <si>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</si>
  <si>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</si>
  <si>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</si>
  <si>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</si>
  <si>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</si>
  <si>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</si>
  <si>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</si>
  <si>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</si>
  <si>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</si>
  <si>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</si>
  <si>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</si>
  <si>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</si>
  <si>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</si>
  <si>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</si>
  <si>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</si>
  <si>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</si>
  <si>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</si>
  <si>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</si>
  <si>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</si>
  <si>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</si>
  <si>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</si>
  <si>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</si>
  <si>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</si>
  <si>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</si>
  <si>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</si>
  <si>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</si>
  <si>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</si>
  <si>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</si>
  <si>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</si>
  <si>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</si>
  <si>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</si>
  <si>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</si>
  <si>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</si>
  <si>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</si>
  <si>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</si>
  <si>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</si>
  <si>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</si>
  <si>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</si>
  <si>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</si>
  <si>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</si>
  <si>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</si>
  <si>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</si>
  <si>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</si>
  <si>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</si>
  <si>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</si>
  <si>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</si>
  <si>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</si>
  <si>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</si>
  <si>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</si>
  <si>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</si>
  <si>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</si>
  <si>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</si>
  <si>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</si>
  <si>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</si>
  <si>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</si>
  <si>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</si>
  <si>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</si>
  <si>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</si>
  <si>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</si>
  <si>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</si>
  <si>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</si>
  <si>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</si>
  <si>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</si>
  <si>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</si>
  <si>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</si>
  <si>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</si>
  <si>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</si>
  <si>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</si>
  <si>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</si>
  <si>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</si>
  <si>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</si>
  <si>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</si>
  <si>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</si>
  <si>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</si>
  <si>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</si>
  <si>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</si>
  <si>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</si>
  <si>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</si>
  <si>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</si>
  <si>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</si>
  <si>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</si>
  <si>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</si>
  <si>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</si>
  <si>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</si>
  <si>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</si>
  <si>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</si>
  <si>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</si>
  <si>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</si>
  <si>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</si>
  <si>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</si>
  <si>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</si>
  <si>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</si>
  <si>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</si>
  <si>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</si>
  <si>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</si>
  <si>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</si>
  <si>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</si>
  <si>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</si>
  <si>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</si>
  <si>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</si>
  <si>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</si>
  <si>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</si>
  <si>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</si>
  <si>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</si>
  <si>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</si>
  <si>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</si>
  <si>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</si>
  <si>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</si>
  <si>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</si>
  <si>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</si>
  <si>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</si>
  <si>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</si>
  <si>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</si>
  <si>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</si>
  <si>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</si>
  <si>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</si>
  <si>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</si>
  <si>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</si>
  <si>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</si>
  <si>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</si>
  <si>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</si>
  <si>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</si>
  <si>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</si>
  <si>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</si>
  <si>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</si>
  <si>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</si>
  <si>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</si>
  <si>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</si>
  <si>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</si>
  <si>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</si>
  <si>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</si>
  <si>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</si>
  <si>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</si>
  <si>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</si>
  <si>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</si>
  <si>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</si>
  <si>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</si>
  <si>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</si>
  <si>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</si>
  <si>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</si>
  <si>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</si>
  <si>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</si>
  <si>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</si>
  <si>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</si>
  <si>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</si>
  <si>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</si>
  <si>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</si>
  <si>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</si>
  <si>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</si>
  <si>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</si>
  <si>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</si>
  <si>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</si>
  <si>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</si>
  <si>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</si>
  <si>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</si>
  <si>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</si>
  <si>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</si>
  <si>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</si>
  <si>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</si>
  <si>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</si>
  <si>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</si>
  <si>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</si>
  <si>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</si>
  <si>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</si>
  <si>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</si>
  <si>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</si>
  <si>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</si>
  <si>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</si>
  <si>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</si>
  <si>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</si>
  <si>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</si>
  <si>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</si>
  <si>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</si>
  <si>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</si>
  <si>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</si>
  <si>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</si>
  <si>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</si>
  <si>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</si>
  <si>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</si>
  <si>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</si>
  <si>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</si>
  <si>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</si>
  <si>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</si>
  <si>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</si>
  <si>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</si>
  <si>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</si>
  <si>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</si>
  <si>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</si>
  <si>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</si>
  <si>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</si>
  <si>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</si>
  <si>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</si>
  <si>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</si>
  <si>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</si>
  <si>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</si>
  <si>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</si>
  <si>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</si>
  <si>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</si>
  <si>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</si>
  <si>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</si>
  <si>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</si>
  <si>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</si>
  <si>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</si>
  <si>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</si>
  <si>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</si>
  <si>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</si>
  <si>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</si>
  <si>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</si>
  <si>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</si>
  <si>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</si>
  <si>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</si>
  <si>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</si>
  <si>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</si>
  <si>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</si>
  <si>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</si>
  <si>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</si>
  <si>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</si>
  <si>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</si>
  <si>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</si>
  <si>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</si>
  <si>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</si>
  <si>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</si>
  <si>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</si>
  <si>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</si>
  <si>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</si>
  <si>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</si>
  <si>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</si>
  <si>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</si>
  <si>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</si>
  <si>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</si>
  <si>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</si>
  <si>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</si>
  <si>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</si>
  <si>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</si>
  <si>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</si>
  <si>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</si>
  <si>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</si>
  <si>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</si>
  <si>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</si>
  <si>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</si>
  <si>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</si>
  <si>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</si>
  <si>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</si>
  <si>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</si>
  <si>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</si>
  <si>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</si>
  <si>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</si>
  <si>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</si>
  <si>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</si>
  <si>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</si>
  <si>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</si>
  <si>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</si>
  <si>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</si>
  <si>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</si>
  <si>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</si>
  <si>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</si>
  <si>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</si>
  <si>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</si>
  <si>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</si>
  <si>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</si>
  <si>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</si>
  <si>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</si>
  <si>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</si>
  <si>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</si>
  <si>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</si>
  <si>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</si>
  <si>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</si>
  <si>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</si>
  <si>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</si>
  <si>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</si>
  <si>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</si>
  <si>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</si>
  <si>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</si>
  <si>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</si>
  <si>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</si>
  <si>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</si>
  <si>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</si>
  <si>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</si>
  <si>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</si>
  <si>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</si>
  <si>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</si>
  <si>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</si>
  <si>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</si>
  <si>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</si>
  <si>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</si>
  <si>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</si>
  <si>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</si>
  <si>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</si>
  <si>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</si>
  <si>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</si>
  <si>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</si>
  <si>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</si>
  <si>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</si>
  <si>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</si>
  <si>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</si>
  <si>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</si>
  <si>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</si>
  <si>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</si>
  <si>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</si>
  <si>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</si>
  <si>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</si>
  <si>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</si>
  <si>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</si>
  <si>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</si>
  <si>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</si>
  <si>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</si>
  <si>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</si>
  <si>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</si>
  <si>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</si>
  <si>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</si>
  <si>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</si>
  <si>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</si>
  <si>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</si>
  <si>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</si>
  <si>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</si>
  <si>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</si>
  <si>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</si>
  <si>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</si>
  <si>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</si>
  <si>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</si>
  <si>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</si>
  <si>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</si>
  <si>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</si>
  <si>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</si>
  <si>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</si>
  <si>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</si>
  <si>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</si>
  <si>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</si>
  <si>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</si>
  <si>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</si>
  <si>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</si>
  <si>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</si>
  <si>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</si>
  <si>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</si>
  <si>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</si>
  <si>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</si>
  <si>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</si>
  <si>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</si>
  <si>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</si>
  <si>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</si>
  <si>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</si>
  <si>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</si>
  <si>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</si>
  <si>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</si>
  <si>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</si>
  <si>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</si>
  <si>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</si>
  <si>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</si>
  <si>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</si>
  <si>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</si>
  <si>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</si>
  <si>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</si>
  <si>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</si>
  <si>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</si>
  <si>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</si>
  <si>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</si>
  <si>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</si>
  <si>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</si>
  <si>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</si>
  <si>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</si>
  <si>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</si>
  <si>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</si>
  <si>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</si>
  <si>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</si>
  <si>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</si>
  <si>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</si>
  <si>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</si>
  <si>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</si>
  <si>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</si>
  <si>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</si>
  <si>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</si>
  <si>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</si>
  <si>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P001909</t>
  </si>
  <si>
    <t>15.11.2023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</si>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</sst>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1" customWidth="1"/>
    <col min="17" max="17" width="6.140625" style="30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1" customWidth="1"/>
    <col min="23" max="23" width="11" style="301" customWidth="1"/>
    <col min="24" max="24" width="10" style="301" customWidth="1"/>
    <col min="25" max="25" width="11.5703125" style="301" customWidth="1"/>
    <col min="26" max="26" width="10.42578125" style="30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1" customWidth="1"/>
    <col min="31" max="31" width="9.140625" style="301" customWidth="1"/>
    <col min="32" max="16384" width="9.140625" style="301"/>
  </cols>
  <sheetData>
    <row r="1" spans="1:29" s="305" customFormat="1" ht="45" customHeight="1" x14ac:dyDescent="0.2">
      <c r="A1" s="41"/>
      <c r="B1" s="41"/>
      <c r="C1" s="41"/>
      <c r="D1" s="411" t="s">
        <v>0</v>
      </c>
      <c r="E1" s="412"/>
      <c r="F1" s="412"/>
      <c r="G1" s="12" t="s">
        <v>1</v>
      </c>
      <c r="H1" s="411" t="s">
        <v>2</v>
      </c>
      <c r="I1" s="412"/>
      <c r="J1" s="412"/>
      <c r="K1" s="412"/>
      <c r="L1" s="412"/>
      <c r="M1" s="412"/>
      <c r="N1" s="412"/>
      <c r="O1" s="412"/>
      <c r="P1" s="638" t="s">
        <v>3</v>
      </c>
      <c r="Q1" s="412"/>
      <c r="R1" s="41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6"/>
      <c r="P2" s="316"/>
      <c r="Q2" s="316"/>
      <c r="R2" s="316"/>
      <c r="S2" s="316"/>
      <c r="T2" s="316"/>
      <c r="U2" s="316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6"/>
      <c r="O3" s="316"/>
      <c r="P3" s="316"/>
      <c r="Q3" s="316"/>
      <c r="R3" s="316"/>
      <c r="S3" s="316"/>
      <c r="T3" s="316"/>
      <c r="U3" s="316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440" t="s">
        <v>8</v>
      </c>
      <c r="B5" s="351"/>
      <c r="C5" s="352"/>
      <c r="D5" s="344"/>
      <c r="E5" s="346"/>
      <c r="F5" s="596" t="s">
        <v>9</v>
      </c>
      <c r="G5" s="352"/>
      <c r="H5" s="344"/>
      <c r="I5" s="345"/>
      <c r="J5" s="345"/>
      <c r="K5" s="345"/>
      <c r="L5" s="346"/>
      <c r="N5" s="24" t="s">
        <v>10</v>
      </c>
      <c r="O5" s="536">
        <v>45244</v>
      </c>
      <c r="P5" s="397"/>
      <c r="R5" s="623" t="s">
        <v>11</v>
      </c>
      <c r="S5" s="372"/>
      <c r="T5" s="477" t="s">
        <v>12</v>
      </c>
      <c r="U5" s="397"/>
      <c r="Z5" s="51"/>
      <c r="AA5" s="51"/>
      <c r="AB5" s="51"/>
    </row>
    <row r="6" spans="1:29" s="305" customFormat="1" ht="24" customHeight="1" x14ac:dyDescent="0.2">
      <c r="A6" s="440" t="s">
        <v>13</v>
      </c>
      <c r="B6" s="351"/>
      <c r="C6" s="352"/>
      <c r="D6" s="564" t="s">
        <v>14</v>
      </c>
      <c r="E6" s="565"/>
      <c r="F6" s="565"/>
      <c r="G6" s="565"/>
      <c r="H6" s="565"/>
      <c r="I6" s="565"/>
      <c r="J6" s="565"/>
      <c r="K6" s="565"/>
      <c r="L6" s="397"/>
      <c r="N6" s="24" t="s">
        <v>15</v>
      </c>
      <c r="O6" s="426" t="str">
        <f>IF(O5=0," ",CHOOSE(WEEKDAY(O5,2),"Понедельник","Вторник","Среда","Четверг","Пятница","Суббота","Воскресенье"))</f>
        <v>Вторник</v>
      </c>
      <c r="P6" s="313"/>
      <c r="R6" s="371" t="s">
        <v>16</v>
      </c>
      <c r="S6" s="372"/>
      <c r="T6" s="481" t="s">
        <v>17</v>
      </c>
      <c r="U6" s="362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504" t="str">
        <f>IFERROR(VLOOKUP(DeliveryAddress,Table,3,0),1)</f>
        <v>1</v>
      </c>
      <c r="E7" s="505"/>
      <c r="F7" s="505"/>
      <c r="G7" s="505"/>
      <c r="H7" s="505"/>
      <c r="I7" s="505"/>
      <c r="J7" s="505"/>
      <c r="K7" s="505"/>
      <c r="L7" s="506"/>
      <c r="N7" s="24"/>
      <c r="O7" s="42"/>
      <c r="P7" s="42"/>
      <c r="R7" s="316"/>
      <c r="S7" s="372"/>
      <c r="T7" s="482"/>
      <c r="U7" s="483"/>
      <c r="Z7" s="51"/>
      <c r="AA7" s="51"/>
      <c r="AB7" s="51"/>
    </row>
    <row r="8" spans="1:29" s="305" customFormat="1" ht="25.5" customHeight="1" x14ac:dyDescent="0.2">
      <c r="A8" s="633" t="s">
        <v>18</v>
      </c>
      <c r="B8" s="319"/>
      <c r="C8" s="320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19</v>
      </c>
      <c r="O8" s="396">
        <v>0.33333333333333331</v>
      </c>
      <c r="P8" s="397"/>
      <c r="R8" s="316"/>
      <c r="S8" s="372"/>
      <c r="T8" s="482"/>
      <c r="U8" s="483"/>
      <c r="Z8" s="51"/>
      <c r="AA8" s="51"/>
      <c r="AB8" s="51"/>
    </row>
    <row r="9" spans="1:29" s="305" customFormat="1" ht="39.950000000000003" customHeight="1" x14ac:dyDescent="0.2">
      <c r="A9" s="4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459"/>
      <c r="E9" s="330"/>
      <c r="F9" s="4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36"/>
      <c r="P9" s="397"/>
      <c r="R9" s="316"/>
      <c r="S9" s="372"/>
      <c r="T9" s="484"/>
      <c r="U9" s="485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4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459"/>
      <c r="E10" s="330"/>
      <c r="F10" s="4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549" t="str">
        <f>IFERROR(VLOOKUP($D$10,Proxy,2,FALSE),"")</f>
        <v/>
      </c>
      <c r="I10" s="316"/>
      <c r="J10" s="316"/>
      <c r="K10" s="316"/>
      <c r="L10" s="316"/>
      <c r="N10" s="26" t="s">
        <v>21</v>
      </c>
      <c r="O10" s="396"/>
      <c r="P10" s="397"/>
      <c r="S10" s="24" t="s">
        <v>22</v>
      </c>
      <c r="T10" s="361" t="s">
        <v>23</v>
      </c>
      <c r="U10" s="362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6"/>
      <c r="P11" s="397"/>
      <c r="S11" s="24" t="s">
        <v>26</v>
      </c>
      <c r="T11" s="566" t="s">
        <v>27</v>
      </c>
      <c r="U11" s="567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594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29</v>
      </c>
      <c r="O12" s="560"/>
      <c r="P12" s="506"/>
      <c r="Q12" s="23"/>
      <c r="S12" s="24"/>
      <c r="T12" s="412"/>
      <c r="U12" s="316"/>
      <c r="Z12" s="51"/>
      <c r="AA12" s="51"/>
      <c r="AB12" s="51"/>
    </row>
    <row r="13" spans="1:29" s="305" customFormat="1" ht="23.25" customHeight="1" x14ac:dyDescent="0.2">
      <c r="A13" s="594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31</v>
      </c>
      <c r="O13" s="566"/>
      <c r="P13" s="567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594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620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467" t="s">
        <v>34</v>
      </c>
      <c r="O15" s="412"/>
      <c r="P15" s="412"/>
      <c r="Q15" s="412"/>
      <c r="R15" s="41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8"/>
      <c r="O16" s="468"/>
      <c r="P16" s="468"/>
      <c r="Q16" s="468"/>
      <c r="R16" s="46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52" t="s">
        <v>37</v>
      </c>
      <c r="D17" s="353" t="s">
        <v>38</v>
      </c>
      <c r="E17" s="420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19"/>
      <c r="P17" s="419"/>
      <c r="Q17" s="419"/>
      <c r="R17" s="420"/>
      <c r="S17" s="631" t="s">
        <v>48</v>
      </c>
      <c r="T17" s="352"/>
      <c r="U17" s="353" t="s">
        <v>49</v>
      </c>
      <c r="V17" s="353" t="s">
        <v>50</v>
      </c>
      <c r="W17" s="366" t="s">
        <v>51</v>
      </c>
      <c r="X17" s="353" t="s">
        <v>52</v>
      </c>
      <c r="Y17" s="380" t="s">
        <v>53</v>
      </c>
      <c r="Z17" s="380" t="s">
        <v>54</v>
      </c>
      <c r="AA17" s="380" t="s">
        <v>55</v>
      </c>
      <c r="AB17" s="381"/>
      <c r="AC17" s="382"/>
      <c r="AD17" s="443"/>
      <c r="BA17" s="375" t="s">
        <v>56</v>
      </c>
    </row>
    <row r="18" spans="1:53" ht="14.25" customHeight="1" x14ac:dyDescent="0.2">
      <c r="A18" s="354"/>
      <c r="B18" s="354"/>
      <c r="C18" s="354"/>
      <c r="D18" s="421"/>
      <c r="E18" s="423"/>
      <c r="F18" s="354"/>
      <c r="G18" s="354"/>
      <c r="H18" s="354"/>
      <c r="I18" s="354"/>
      <c r="J18" s="354"/>
      <c r="K18" s="354"/>
      <c r="L18" s="354"/>
      <c r="M18" s="354"/>
      <c r="N18" s="421"/>
      <c r="O18" s="422"/>
      <c r="P18" s="422"/>
      <c r="Q18" s="422"/>
      <c r="R18" s="423"/>
      <c r="S18" s="304" t="s">
        <v>57</v>
      </c>
      <c r="T18" s="304" t="s">
        <v>58</v>
      </c>
      <c r="U18" s="354"/>
      <c r="V18" s="354"/>
      <c r="W18" s="367"/>
      <c r="X18" s="354"/>
      <c r="Y18" s="540"/>
      <c r="Z18" s="540"/>
      <c r="AA18" s="383"/>
      <c r="AB18" s="384"/>
      <c r="AC18" s="385"/>
      <c r="AD18" s="444"/>
      <c r="BA18" s="316"/>
    </row>
    <row r="19" spans="1:53" ht="27.75" customHeight="1" x14ac:dyDescent="0.2">
      <c r="A19" s="326" t="s">
        <v>59</v>
      </c>
      <c r="B19" s="327"/>
      <c r="C19" s="327"/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  <c r="W19" s="327"/>
      <c r="X19" s="327"/>
      <c r="Y19" s="48"/>
      <c r="Z19" s="48"/>
    </row>
    <row r="20" spans="1:53" ht="16.5" customHeight="1" x14ac:dyDescent="0.25">
      <c r="A20" s="315" t="s">
        <v>59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16"/>
      <c r="Y20" s="303"/>
      <c r="Z20" s="303"/>
    </row>
    <row r="21" spans="1:53" ht="14.25" customHeight="1" x14ac:dyDescent="0.25">
      <c r="A21" s="317" t="s">
        <v>60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16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4">
        <v>4607091389258</v>
      </c>
      <c r="E22" s="313"/>
      <c r="F22" s="306">
        <v>0.3</v>
      </c>
      <c r="G22" s="32">
        <v>6</v>
      </c>
      <c r="H22" s="306">
        <v>1.8</v>
      </c>
      <c r="I22" s="30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2"/>
      <c r="P22" s="312"/>
      <c r="Q22" s="312"/>
      <c r="R22" s="313"/>
      <c r="S22" s="34"/>
      <c r="T22" s="34"/>
      <c r="U22" s="35" t="s">
        <v>65</v>
      </c>
      <c r="V22" s="307">
        <v>0</v>
      </c>
      <c r="W22" s="30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4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6"/>
      <c r="M23" s="325"/>
      <c r="N23" s="318" t="s">
        <v>66</v>
      </c>
      <c r="O23" s="319"/>
      <c r="P23" s="319"/>
      <c r="Q23" s="319"/>
      <c r="R23" s="319"/>
      <c r="S23" s="319"/>
      <c r="T23" s="320"/>
      <c r="U23" s="37" t="s">
        <v>67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6"/>
      <c r="M24" s="325"/>
      <c r="N24" s="318" t="s">
        <v>66</v>
      </c>
      <c r="O24" s="319"/>
      <c r="P24" s="319"/>
      <c r="Q24" s="319"/>
      <c r="R24" s="319"/>
      <c r="S24" s="319"/>
      <c r="T24" s="320"/>
      <c r="U24" s="37" t="s">
        <v>65</v>
      </c>
      <c r="V24" s="309">
        <f>IFERROR(SUM(V22:V22),"0")</f>
        <v>0</v>
      </c>
      <c r="W24" s="309">
        <f>IFERROR(SUM(W22:W22),"0")</f>
        <v>0</v>
      </c>
      <c r="X24" s="37"/>
      <c r="Y24" s="310"/>
      <c r="Z24" s="310"/>
    </row>
    <row r="25" spans="1:53" ht="14.25" customHeight="1" x14ac:dyDescent="0.25">
      <c r="A25" s="317" t="s">
        <v>68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4">
        <v>4607091383881</v>
      </c>
      <c r="E26" s="313"/>
      <c r="F26" s="306">
        <v>0.33</v>
      </c>
      <c r="G26" s="32">
        <v>6</v>
      </c>
      <c r="H26" s="306">
        <v>1.98</v>
      </c>
      <c r="I26" s="30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2"/>
      <c r="P26" s="312"/>
      <c r="Q26" s="312"/>
      <c r="R26" s="313"/>
      <c r="S26" s="34"/>
      <c r="T26" s="34"/>
      <c r="U26" s="35" t="s">
        <v>65</v>
      </c>
      <c r="V26" s="307">
        <v>0</v>
      </c>
      <c r="W26" s="308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4">
        <v>4607091388237</v>
      </c>
      <c r="E27" s="313"/>
      <c r="F27" s="306">
        <v>0.42</v>
      </c>
      <c r="G27" s="32">
        <v>6</v>
      </c>
      <c r="H27" s="306">
        <v>2.52</v>
      </c>
      <c r="I27" s="30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2"/>
      <c r="P27" s="312"/>
      <c r="Q27" s="312"/>
      <c r="R27" s="313"/>
      <c r="S27" s="34"/>
      <c r="T27" s="34"/>
      <c r="U27" s="35" t="s">
        <v>65</v>
      </c>
      <c r="V27" s="307">
        <v>0</v>
      </c>
      <c r="W27" s="30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4">
        <v>4607091383935</v>
      </c>
      <c r="E28" s="313"/>
      <c r="F28" s="306">
        <v>0.33</v>
      </c>
      <c r="G28" s="32">
        <v>6</v>
      </c>
      <c r="H28" s="306">
        <v>1.98</v>
      </c>
      <c r="I28" s="30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2"/>
      <c r="P28" s="312"/>
      <c r="Q28" s="312"/>
      <c r="R28" s="313"/>
      <c r="S28" s="34"/>
      <c r="T28" s="34"/>
      <c r="U28" s="35" t="s">
        <v>65</v>
      </c>
      <c r="V28" s="307">
        <v>0</v>
      </c>
      <c r="W28" s="30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4">
        <v>4680115881853</v>
      </c>
      <c r="E29" s="313"/>
      <c r="F29" s="306">
        <v>0.33</v>
      </c>
      <c r="G29" s="32">
        <v>6</v>
      </c>
      <c r="H29" s="306">
        <v>1.98</v>
      </c>
      <c r="I29" s="30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2"/>
      <c r="P29" s="312"/>
      <c r="Q29" s="312"/>
      <c r="R29" s="313"/>
      <c r="S29" s="34"/>
      <c r="T29" s="34"/>
      <c r="U29" s="35" t="s">
        <v>65</v>
      </c>
      <c r="V29" s="307">
        <v>0</v>
      </c>
      <c r="W29" s="30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4">
        <v>4607091383911</v>
      </c>
      <c r="E30" s="313"/>
      <c r="F30" s="306">
        <v>0.33</v>
      </c>
      <c r="G30" s="32">
        <v>6</v>
      </c>
      <c r="H30" s="306">
        <v>1.98</v>
      </c>
      <c r="I30" s="30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2"/>
      <c r="P30" s="312"/>
      <c r="Q30" s="312"/>
      <c r="R30" s="313"/>
      <c r="S30" s="34"/>
      <c r="T30" s="34"/>
      <c r="U30" s="35" t="s">
        <v>65</v>
      </c>
      <c r="V30" s="307">
        <v>0</v>
      </c>
      <c r="W30" s="30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4">
        <v>4607091388244</v>
      </c>
      <c r="E31" s="313"/>
      <c r="F31" s="306">
        <v>0.42</v>
      </c>
      <c r="G31" s="32">
        <v>6</v>
      </c>
      <c r="H31" s="306">
        <v>2.52</v>
      </c>
      <c r="I31" s="306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2"/>
      <c r="P31" s="312"/>
      <c r="Q31" s="312"/>
      <c r="R31" s="313"/>
      <c r="S31" s="34"/>
      <c r="T31" s="34"/>
      <c r="U31" s="35" t="s">
        <v>65</v>
      </c>
      <c r="V31" s="307">
        <v>0</v>
      </c>
      <c r="W31" s="30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4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25"/>
      <c r="N32" s="318" t="s">
        <v>66</v>
      </c>
      <c r="O32" s="319"/>
      <c r="P32" s="319"/>
      <c r="Q32" s="319"/>
      <c r="R32" s="319"/>
      <c r="S32" s="319"/>
      <c r="T32" s="320"/>
      <c r="U32" s="37" t="s">
        <v>67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6"/>
      <c r="M33" s="325"/>
      <c r="N33" s="318" t="s">
        <v>66</v>
      </c>
      <c r="O33" s="319"/>
      <c r="P33" s="319"/>
      <c r="Q33" s="319"/>
      <c r="R33" s="319"/>
      <c r="S33" s="319"/>
      <c r="T33" s="320"/>
      <c r="U33" s="37" t="s">
        <v>65</v>
      </c>
      <c r="V33" s="309">
        <f>IFERROR(SUM(V26:V31),"0")</f>
        <v>0</v>
      </c>
      <c r="W33" s="309">
        <f>IFERROR(SUM(W26:W31),"0")</f>
        <v>0</v>
      </c>
      <c r="X33" s="37"/>
      <c r="Y33" s="310"/>
      <c r="Z33" s="310"/>
    </row>
    <row r="34" spans="1:53" ht="14.25" customHeight="1" x14ac:dyDescent="0.25">
      <c r="A34" s="317" t="s">
        <v>81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16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4">
        <v>4607091388503</v>
      </c>
      <c r="E35" s="313"/>
      <c r="F35" s="306">
        <v>0.05</v>
      </c>
      <c r="G35" s="32">
        <v>12</v>
      </c>
      <c r="H35" s="306">
        <v>0.6</v>
      </c>
      <c r="I35" s="306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2"/>
      <c r="P35" s="312"/>
      <c r="Q35" s="312"/>
      <c r="R35" s="313"/>
      <c r="S35" s="34"/>
      <c r="T35" s="34"/>
      <c r="U35" s="35" t="s">
        <v>65</v>
      </c>
      <c r="V35" s="307">
        <v>0</v>
      </c>
      <c r="W35" s="308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4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6"/>
      <c r="M36" s="325"/>
      <c r="N36" s="318" t="s">
        <v>66</v>
      </c>
      <c r="O36" s="319"/>
      <c r="P36" s="319"/>
      <c r="Q36" s="319"/>
      <c r="R36" s="319"/>
      <c r="S36" s="319"/>
      <c r="T36" s="320"/>
      <c r="U36" s="37" t="s">
        <v>67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6"/>
      <c r="M37" s="325"/>
      <c r="N37" s="318" t="s">
        <v>66</v>
      </c>
      <c r="O37" s="319"/>
      <c r="P37" s="319"/>
      <c r="Q37" s="319"/>
      <c r="R37" s="319"/>
      <c r="S37" s="319"/>
      <c r="T37" s="320"/>
      <c r="U37" s="37" t="s">
        <v>65</v>
      </c>
      <c r="V37" s="309">
        <f>IFERROR(SUM(V35:V35),"0")</f>
        <v>0</v>
      </c>
      <c r="W37" s="309">
        <f>IFERROR(SUM(W35:W35),"0")</f>
        <v>0</v>
      </c>
      <c r="X37" s="37"/>
      <c r="Y37" s="310"/>
      <c r="Z37" s="310"/>
    </row>
    <row r="38" spans="1:53" ht="14.25" customHeight="1" x14ac:dyDescent="0.25">
      <c r="A38" s="317" t="s">
        <v>86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16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4">
        <v>4607091388282</v>
      </c>
      <c r="E39" s="313"/>
      <c r="F39" s="306">
        <v>0.3</v>
      </c>
      <c r="G39" s="32">
        <v>6</v>
      </c>
      <c r="H39" s="306">
        <v>1.8</v>
      </c>
      <c r="I39" s="306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2"/>
      <c r="P39" s="312"/>
      <c r="Q39" s="312"/>
      <c r="R39" s="313"/>
      <c r="S39" s="34"/>
      <c r="T39" s="34"/>
      <c r="U39" s="35" t="s">
        <v>65</v>
      </c>
      <c r="V39" s="307">
        <v>0</v>
      </c>
      <c r="W39" s="308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4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6"/>
      <c r="M40" s="325"/>
      <c r="N40" s="318" t="s">
        <v>66</v>
      </c>
      <c r="O40" s="319"/>
      <c r="P40" s="319"/>
      <c r="Q40" s="319"/>
      <c r="R40" s="319"/>
      <c r="S40" s="319"/>
      <c r="T40" s="320"/>
      <c r="U40" s="37" t="s">
        <v>67</v>
      </c>
      <c r="V40" s="309">
        <f>IFERROR(V39/H39,"0")</f>
        <v>0</v>
      </c>
      <c r="W40" s="309">
        <f>IFERROR(W39/H39,"0")</f>
        <v>0</v>
      </c>
      <c r="X40" s="309">
        <f>IFERROR(IF(X39="",0,X39),"0")</f>
        <v>0</v>
      </c>
      <c r="Y40" s="310"/>
      <c r="Z40" s="310"/>
    </row>
    <row r="41" spans="1:53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16"/>
      <c r="M41" s="325"/>
      <c r="N41" s="318" t="s">
        <v>66</v>
      </c>
      <c r="O41" s="319"/>
      <c r="P41" s="319"/>
      <c r="Q41" s="319"/>
      <c r="R41" s="319"/>
      <c r="S41" s="319"/>
      <c r="T41" s="320"/>
      <c r="U41" s="37" t="s">
        <v>65</v>
      </c>
      <c r="V41" s="309">
        <f>IFERROR(SUM(V39:V39),"0")</f>
        <v>0</v>
      </c>
      <c r="W41" s="309">
        <f>IFERROR(SUM(W39:W39),"0")</f>
        <v>0</v>
      </c>
      <c r="X41" s="37"/>
      <c r="Y41" s="310"/>
      <c r="Z41" s="310"/>
    </row>
    <row r="42" spans="1:53" ht="14.25" customHeight="1" x14ac:dyDescent="0.25">
      <c r="A42" s="317" t="s">
        <v>90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16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4">
        <v>4607091389111</v>
      </c>
      <c r="E43" s="313"/>
      <c r="F43" s="306">
        <v>2.5000000000000001E-2</v>
      </c>
      <c r="G43" s="32">
        <v>10</v>
      </c>
      <c r="H43" s="306">
        <v>0.25</v>
      </c>
      <c r="I43" s="306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2"/>
      <c r="P43" s="312"/>
      <c r="Q43" s="312"/>
      <c r="R43" s="313"/>
      <c r="S43" s="34"/>
      <c r="T43" s="34"/>
      <c r="U43" s="35" t="s">
        <v>65</v>
      </c>
      <c r="V43" s="307">
        <v>0</v>
      </c>
      <c r="W43" s="308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4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25"/>
      <c r="N44" s="318" t="s">
        <v>66</v>
      </c>
      <c r="O44" s="319"/>
      <c r="P44" s="319"/>
      <c r="Q44" s="319"/>
      <c r="R44" s="319"/>
      <c r="S44" s="319"/>
      <c r="T44" s="320"/>
      <c r="U44" s="37" t="s">
        <v>67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25"/>
      <c r="N45" s="318" t="s">
        <v>66</v>
      </c>
      <c r="O45" s="319"/>
      <c r="P45" s="319"/>
      <c r="Q45" s="319"/>
      <c r="R45" s="319"/>
      <c r="S45" s="319"/>
      <c r="T45" s="320"/>
      <c r="U45" s="37" t="s">
        <v>65</v>
      </c>
      <c r="V45" s="309">
        <f>IFERROR(SUM(V43:V43),"0")</f>
        <v>0</v>
      </c>
      <c r="W45" s="309">
        <f>IFERROR(SUM(W43:W43),"0")</f>
        <v>0</v>
      </c>
      <c r="X45" s="37"/>
      <c r="Y45" s="310"/>
      <c r="Z45" s="310"/>
    </row>
    <row r="46" spans="1:53" ht="27.75" customHeight="1" x14ac:dyDescent="0.2">
      <c r="A46" s="326" t="s">
        <v>93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48"/>
      <c r="Z46" s="48"/>
    </row>
    <row r="47" spans="1:53" ht="16.5" customHeight="1" x14ac:dyDescent="0.25">
      <c r="A47" s="315" t="s">
        <v>94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16"/>
      <c r="Y47" s="303"/>
      <c r="Z47" s="303"/>
    </row>
    <row r="48" spans="1:53" ht="14.25" customHeight="1" x14ac:dyDescent="0.25">
      <c r="A48" s="317" t="s">
        <v>95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16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4">
        <v>4680115881440</v>
      </c>
      <c r="E49" s="313"/>
      <c r="F49" s="306">
        <v>1.35</v>
      </c>
      <c r="G49" s="32">
        <v>8</v>
      </c>
      <c r="H49" s="306">
        <v>10.8</v>
      </c>
      <c r="I49" s="306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2"/>
      <c r="P49" s="312"/>
      <c r="Q49" s="312"/>
      <c r="R49" s="313"/>
      <c r="S49" s="34"/>
      <c r="T49" s="34"/>
      <c r="U49" s="35" t="s">
        <v>65</v>
      </c>
      <c r="V49" s="307">
        <v>100</v>
      </c>
      <c r="W49" s="308">
        <f>IFERROR(IF(V49="",0,CEILING((V49/$H49),1)*$H49),"")</f>
        <v>108</v>
      </c>
      <c r="X49" s="36">
        <f>IFERROR(IF(W49=0,"",ROUNDUP(W49/H49,0)*0.02175),"")</f>
        <v>0.21749999999999997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4">
        <v>4680115881433</v>
      </c>
      <c r="E50" s="313"/>
      <c r="F50" s="306">
        <v>0.45</v>
      </c>
      <c r="G50" s="32">
        <v>6</v>
      </c>
      <c r="H50" s="306">
        <v>2.7</v>
      </c>
      <c r="I50" s="306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2"/>
      <c r="P50" s="312"/>
      <c r="Q50" s="312"/>
      <c r="R50" s="313"/>
      <c r="S50" s="34"/>
      <c r="T50" s="34"/>
      <c r="U50" s="35" t="s">
        <v>65</v>
      </c>
      <c r="V50" s="307">
        <v>90</v>
      </c>
      <c r="W50" s="308">
        <f>IFERROR(IF(V50="",0,CEILING((V50/$H50),1)*$H50),"")</f>
        <v>91.800000000000011</v>
      </c>
      <c r="X50" s="36">
        <f>IFERROR(IF(W50=0,"",ROUNDUP(W50/H50,0)*0.00753),"")</f>
        <v>0.25602000000000003</v>
      </c>
      <c r="Y50" s="56"/>
      <c r="Z50" s="57"/>
      <c r="AD50" s="58"/>
      <c r="BA50" s="70" t="s">
        <v>1</v>
      </c>
    </row>
    <row r="51" spans="1:53" x14ac:dyDescent="0.2">
      <c r="A51" s="324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25"/>
      <c r="N51" s="318" t="s">
        <v>66</v>
      </c>
      <c r="O51" s="319"/>
      <c r="P51" s="319"/>
      <c r="Q51" s="319"/>
      <c r="R51" s="319"/>
      <c r="S51" s="319"/>
      <c r="T51" s="320"/>
      <c r="U51" s="37" t="s">
        <v>67</v>
      </c>
      <c r="V51" s="309">
        <f>IFERROR(V49/H49,"0")+IFERROR(V50/H50,"0")</f>
        <v>42.592592592592588</v>
      </c>
      <c r="W51" s="309">
        <f>IFERROR(W49/H49,"0")+IFERROR(W50/H50,"0")</f>
        <v>44</v>
      </c>
      <c r="X51" s="309">
        <f>IFERROR(IF(X49="",0,X49),"0")+IFERROR(IF(X50="",0,X50),"0")</f>
        <v>0.47352</v>
      </c>
      <c r="Y51" s="310"/>
      <c r="Z51" s="310"/>
    </row>
    <row r="52" spans="1:53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6"/>
      <c r="M52" s="325"/>
      <c r="N52" s="318" t="s">
        <v>66</v>
      </c>
      <c r="O52" s="319"/>
      <c r="P52" s="319"/>
      <c r="Q52" s="319"/>
      <c r="R52" s="319"/>
      <c r="S52" s="319"/>
      <c r="T52" s="320"/>
      <c r="U52" s="37" t="s">
        <v>65</v>
      </c>
      <c r="V52" s="309">
        <f>IFERROR(SUM(V49:V50),"0")</f>
        <v>190</v>
      </c>
      <c r="W52" s="309">
        <f>IFERROR(SUM(W49:W50),"0")</f>
        <v>199.8</v>
      </c>
      <c r="X52" s="37"/>
      <c r="Y52" s="310"/>
      <c r="Z52" s="310"/>
    </row>
    <row r="53" spans="1:53" ht="16.5" customHeight="1" x14ac:dyDescent="0.25">
      <c r="A53" s="315" t="s">
        <v>102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16"/>
      <c r="Y53" s="303"/>
      <c r="Z53" s="303"/>
    </row>
    <row r="54" spans="1:53" ht="14.25" customHeight="1" x14ac:dyDescent="0.25">
      <c r="A54" s="317" t="s">
        <v>103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16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4">
        <v>4680115881426</v>
      </c>
      <c r="E55" s="313"/>
      <c r="F55" s="306">
        <v>1.35</v>
      </c>
      <c r="G55" s="32">
        <v>8</v>
      </c>
      <c r="H55" s="306">
        <v>10.8</v>
      </c>
      <c r="I55" s="306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12"/>
      <c r="P55" s="312"/>
      <c r="Q55" s="312"/>
      <c r="R55" s="313"/>
      <c r="S55" s="34"/>
      <c r="T55" s="34"/>
      <c r="U55" s="35" t="s">
        <v>65</v>
      </c>
      <c r="V55" s="307">
        <v>0</v>
      </c>
      <c r="W55" s="308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4">
        <v>4680115881426</v>
      </c>
      <c r="E56" s="313"/>
      <c r="F56" s="306">
        <v>1.35</v>
      </c>
      <c r="G56" s="32">
        <v>8</v>
      </c>
      <c r="H56" s="306">
        <v>10.8</v>
      </c>
      <c r="I56" s="306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6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2"/>
      <c r="P56" s="312"/>
      <c r="Q56" s="312"/>
      <c r="R56" s="313"/>
      <c r="S56" s="34"/>
      <c r="T56" s="34"/>
      <c r="U56" s="35" t="s">
        <v>65</v>
      </c>
      <c r="V56" s="307">
        <v>400</v>
      </c>
      <c r="W56" s="308">
        <f>IFERROR(IF(V56="",0,CEILING((V56/$H56),1)*$H56),"")</f>
        <v>410.40000000000003</v>
      </c>
      <c r="X56" s="36">
        <f>IFERROR(IF(W56=0,"",ROUNDUP(W56/H56,0)*0.02175),"")</f>
        <v>0.8264999999999999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4">
        <v>4680115881419</v>
      </c>
      <c r="E57" s="313"/>
      <c r="F57" s="306">
        <v>0.45</v>
      </c>
      <c r="G57" s="32">
        <v>10</v>
      </c>
      <c r="H57" s="306">
        <v>4.5</v>
      </c>
      <c r="I57" s="306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2"/>
      <c r="P57" s="312"/>
      <c r="Q57" s="312"/>
      <c r="R57" s="313"/>
      <c r="S57" s="34"/>
      <c r="T57" s="34"/>
      <c r="U57" s="35" t="s">
        <v>65</v>
      </c>
      <c r="V57" s="307">
        <v>225</v>
      </c>
      <c r="W57" s="308">
        <f>IFERROR(IF(V57="",0,CEILING((V57/$H57),1)*$H57),"")</f>
        <v>225</v>
      </c>
      <c r="X57" s="36">
        <f>IFERROR(IF(W57=0,"",ROUNDUP(W57/H57,0)*0.00937),"")</f>
        <v>0.46849999999999997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4">
        <v>4680115881525</v>
      </c>
      <c r="E58" s="313"/>
      <c r="F58" s="306">
        <v>0.4</v>
      </c>
      <c r="G58" s="32">
        <v>10</v>
      </c>
      <c r="H58" s="306">
        <v>4</v>
      </c>
      <c r="I58" s="306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8" t="s">
        <v>113</v>
      </c>
      <c r="O58" s="312"/>
      <c r="P58" s="312"/>
      <c r="Q58" s="312"/>
      <c r="R58" s="313"/>
      <c r="S58" s="34"/>
      <c r="T58" s="34"/>
      <c r="U58" s="35" t="s">
        <v>65</v>
      </c>
      <c r="V58" s="307">
        <v>0</v>
      </c>
      <c r="W58" s="30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4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6"/>
      <c r="M59" s="325"/>
      <c r="N59" s="318" t="s">
        <v>66</v>
      </c>
      <c r="O59" s="319"/>
      <c r="P59" s="319"/>
      <c r="Q59" s="319"/>
      <c r="R59" s="319"/>
      <c r="S59" s="319"/>
      <c r="T59" s="320"/>
      <c r="U59" s="37" t="s">
        <v>67</v>
      </c>
      <c r="V59" s="309">
        <f>IFERROR(V55/H55,"0")+IFERROR(V56/H56,"0")+IFERROR(V57/H57,"0")+IFERROR(V58/H58,"0")</f>
        <v>87.037037037037038</v>
      </c>
      <c r="W59" s="309">
        <f>IFERROR(W55/H55,"0")+IFERROR(W56/H56,"0")+IFERROR(W57/H57,"0")+IFERROR(W58/H58,"0")</f>
        <v>88</v>
      </c>
      <c r="X59" s="309">
        <f>IFERROR(IF(X55="",0,X55),"0")+IFERROR(IF(X56="",0,X56),"0")+IFERROR(IF(X57="",0,X57),"0")+IFERROR(IF(X58="",0,X58),"0")</f>
        <v>1.2949999999999999</v>
      </c>
      <c r="Y59" s="310"/>
      <c r="Z59" s="310"/>
    </row>
    <row r="60" spans="1:53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6"/>
      <c r="M60" s="325"/>
      <c r="N60" s="318" t="s">
        <v>66</v>
      </c>
      <c r="O60" s="319"/>
      <c r="P60" s="319"/>
      <c r="Q60" s="319"/>
      <c r="R60" s="319"/>
      <c r="S60" s="319"/>
      <c r="T60" s="320"/>
      <c r="U60" s="37" t="s">
        <v>65</v>
      </c>
      <c r="V60" s="309">
        <f>IFERROR(SUM(V55:V58),"0")</f>
        <v>625</v>
      </c>
      <c r="W60" s="309">
        <f>IFERROR(SUM(W55:W58),"0")</f>
        <v>635.40000000000009</v>
      </c>
      <c r="X60" s="37"/>
      <c r="Y60" s="310"/>
      <c r="Z60" s="310"/>
    </row>
    <row r="61" spans="1:53" ht="16.5" customHeight="1" x14ac:dyDescent="0.25">
      <c r="A61" s="315" t="s">
        <v>93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16"/>
      <c r="Y61" s="303"/>
      <c r="Z61" s="303"/>
    </row>
    <row r="62" spans="1:53" ht="14.25" customHeight="1" x14ac:dyDescent="0.25">
      <c r="A62" s="317" t="s">
        <v>103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16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4">
        <v>4607091382945</v>
      </c>
      <c r="E63" s="313"/>
      <c r="F63" s="306">
        <v>1.4</v>
      </c>
      <c r="G63" s="32">
        <v>8</v>
      </c>
      <c r="H63" s="306">
        <v>11.2</v>
      </c>
      <c r="I63" s="306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7" t="s">
        <v>116</v>
      </c>
      <c r="O63" s="312"/>
      <c r="P63" s="312"/>
      <c r="Q63" s="312"/>
      <c r="R63" s="313"/>
      <c r="S63" s="34"/>
      <c r="T63" s="34"/>
      <c r="U63" s="35" t="s">
        <v>65</v>
      </c>
      <c r="V63" s="307">
        <v>20</v>
      </c>
      <c r="W63" s="308">
        <f t="shared" ref="W63:W79" si="2">IFERROR(IF(V63="",0,CEILING((V63/$H63),1)*$H63),"")</f>
        <v>22.4</v>
      </c>
      <c r="X63" s="36">
        <f>IFERROR(IF(W63=0,"",ROUNDUP(W63/H63,0)*0.02175),"")</f>
        <v>4.3499999999999997E-2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4">
        <v>4607091385670</v>
      </c>
      <c r="E64" s="313"/>
      <c r="F64" s="306">
        <v>1.35</v>
      </c>
      <c r="G64" s="32">
        <v>8</v>
      </c>
      <c r="H64" s="306">
        <v>10.8</v>
      </c>
      <c r="I64" s="306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2"/>
      <c r="P64" s="312"/>
      <c r="Q64" s="312"/>
      <c r="R64" s="313"/>
      <c r="S64" s="34"/>
      <c r="T64" s="34"/>
      <c r="U64" s="35" t="s">
        <v>65</v>
      </c>
      <c r="V64" s="307">
        <v>300</v>
      </c>
      <c r="W64" s="308">
        <f t="shared" si="2"/>
        <v>302.40000000000003</v>
      </c>
      <c r="X64" s="36">
        <f>IFERROR(IF(W64=0,"",ROUNDUP(W64/H64,0)*0.02175),"")</f>
        <v>0.60899999999999999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4">
        <v>4680115881327</v>
      </c>
      <c r="E65" s="313"/>
      <c r="F65" s="306">
        <v>1.35</v>
      </c>
      <c r="G65" s="32">
        <v>8</v>
      </c>
      <c r="H65" s="306">
        <v>10.8</v>
      </c>
      <c r="I65" s="306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2"/>
      <c r="P65" s="312"/>
      <c r="Q65" s="312"/>
      <c r="R65" s="313"/>
      <c r="S65" s="34"/>
      <c r="T65" s="34"/>
      <c r="U65" s="35" t="s">
        <v>65</v>
      </c>
      <c r="V65" s="307">
        <v>0</v>
      </c>
      <c r="W65" s="308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4">
        <v>4680115882133</v>
      </c>
      <c r="E66" s="313"/>
      <c r="F66" s="306">
        <v>1.35</v>
      </c>
      <c r="G66" s="32">
        <v>8</v>
      </c>
      <c r="H66" s="306">
        <v>10.8</v>
      </c>
      <c r="I66" s="306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2"/>
      <c r="P66" s="312"/>
      <c r="Q66" s="312"/>
      <c r="R66" s="313"/>
      <c r="S66" s="34"/>
      <c r="T66" s="34"/>
      <c r="U66" s="35" t="s">
        <v>65</v>
      </c>
      <c r="V66" s="307">
        <v>0</v>
      </c>
      <c r="W66" s="30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4">
        <v>4607091382952</v>
      </c>
      <c r="E67" s="313"/>
      <c r="F67" s="306">
        <v>0.5</v>
      </c>
      <c r="G67" s="32">
        <v>6</v>
      </c>
      <c r="H67" s="306">
        <v>3</v>
      </c>
      <c r="I67" s="306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2"/>
      <c r="P67" s="312"/>
      <c r="Q67" s="312"/>
      <c r="R67" s="313"/>
      <c r="S67" s="34"/>
      <c r="T67" s="34"/>
      <c r="U67" s="35" t="s">
        <v>65</v>
      </c>
      <c r="V67" s="307">
        <v>30</v>
      </c>
      <c r="W67" s="308">
        <f t="shared" si="2"/>
        <v>30</v>
      </c>
      <c r="X67" s="36">
        <f>IFERROR(IF(W67=0,"",ROUNDUP(W67/H67,0)*0.00753),"")</f>
        <v>7.5300000000000006E-2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4">
        <v>4680115882539</v>
      </c>
      <c r="E68" s="313"/>
      <c r="F68" s="306">
        <v>0.37</v>
      </c>
      <c r="G68" s="32">
        <v>10</v>
      </c>
      <c r="H68" s="306">
        <v>3.7</v>
      </c>
      <c r="I68" s="306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2"/>
      <c r="P68" s="312"/>
      <c r="Q68" s="312"/>
      <c r="R68" s="313"/>
      <c r="S68" s="34"/>
      <c r="T68" s="34"/>
      <c r="U68" s="35" t="s">
        <v>65</v>
      </c>
      <c r="V68" s="307">
        <v>0</v>
      </c>
      <c r="W68" s="308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4">
        <v>4607091385687</v>
      </c>
      <c r="E69" s="313"/>
      <c r="F69" s="306">
        <v>0.4</v>
      </c>
      <c r="G69" s="32">
        <v>10</v>
      </c>
      <c r="H69" s="306">
        <v>4</v>
      </c>
      <c r="I69" s="306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2"/>
      <c r="P69" s="312"/>
      <c r="Q69" s="312"/>
      <c r="R69" s="313"/>
      <c r="S69" s="34"/>
      <c r="T69" s="34"/>
      <c r="U69" s="35" t="s">
        <v>65</v>
      </c>
      <c r="V69" s="307">
        <v>140</v>
      </c>
      <c r="W69" s="308">
        <f t="shared" si="2"/>
        <v>140</v>
      </c>
      <c r="X69" s="36">
        <f t="shared" si="3"/>
        <v>0.32795000000000002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4">
        <v>4607091384604</v>
      </c>
      <c r="E70" s="313"/>
      <c r="F70" s="306">
        <v>0.4</v>
      </c>
      <c r="G70" s="32">
        <v>10</v>
      </c>
      <c r="H70" s="306">
        <v>4</v>
      </c>
      <c r="I70" s="306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2"/>
      <c r="P70" s="312"/>
      <c r="Q70" s="312"/>
      <c r="R70" s="313"/>
      <c r="S70" s="34"/>
      <c r="T70" s="34"/>
      <c r="U70" s="35" t="s">
        <v>65</v>
      </c>
      <c r="V70" s="307">
        <v>0</v>
      </c>
      <c r="W70" s="30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4">
        <v>4680115880283</v>
      </c>
      <c r="E71" s="313"/>
      <c r="F71" s="306">
        <v>0.6</v>
      </c>
      <c r="G71" s="32">
        <v>8</v>
      </c>
      <c r="H71" s="306">
        <v>4.8</v>
      </c>
      <c r="I71" s="306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2"/>
      <c r="P71" s="312"/>
      <c r="Q71" s="312"/>
      <c r="R71" s="313"/>
      <c r="S71" s="34"/>
      <c r="T71" s="34"/>
      <c r="U71" s="35" t="s">
        <v>65</v>
      </c>
      <c r="V71" s="307">
        <v>0</v>
      </c>
      <c r="W71" s="30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4">
        <v>4680115881518</v>
      </c>
      <c r="E72" s="313"/>
      <c r="F72" s="306">
        <v>0.4</v>
      </c>
      <c r="G72" s="32">
        <v>10</v>
      </c>
      <c r="H72" s="306">
        <v>4</v>
      </c>
      <c r="I72" s="306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1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2"/>
      <c r="P72" s="312"/>
      <c r="Q72" s="312"/>
      <c r="R72" s="313"/>
      <c r="S72" s="34"/>
      <c r="T72" s="34"/>
      <c r="U72" s="35" t="s">
        <v>65</v>
      </c>
      <c r="V72" s="307">
        <v>0</v>
      </c>
      <c r="W72" s="30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4">
        <v>4680115881303</v>
      </c>
      <c r="E73" s="313"/>
      <c r="F73" s="306">
        <v>0.45</v>
      </c>
      <c r="G73" s="32">
        <v>10</v>
      </c>
      <c r="H73" s="306">
        <v>4.5</v>
      </c>
      <c r="I73" s="306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2"/>
      <c r="P73" s="312"/>
      <c r="Q73" s="312"/>
      <c r="R73" s="313"/>
      <c r="S73" s="34"/>
      <c r="T73" s="34"/>
      <c r="U73" s="35" t="s">
        <v>65</v>
      </c>
      <c r="V73" s="307">
        <v>315</v>
      </c>
      <c r="W73" s="308">
        <f t="shared" si="2"/>
        <v>315</v>
      </c>
      <c r="X73" s="36">
        <f t="shared" si="3"/>
        <v>0.65590000000000004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4">
        <v>4680115882577</v>
      </c>
      <c r="E74" s="313"/>
      <c r="F74" s="306">
        <v>0.4</v>
      </c>
      <c r="G74" s="32">
        <v>8</v>
      </c>
      <c r="H74" s="306">
        <v>3.2</v>
      </c>
      <c r="I74" s="306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2" t="s">
        <v>141</v>
      </c>
      <c r="O74" s="312"/>
      <c r="P74" s="312"/>
      <c r="Q74" s="312"/>
      <c r="R74" s="313"/>
      <c r="S74" s="34"/>
      <c r="T74" s="34"/>
      <c r="U74" s="35" t="s">
        <v>65</v>
      </c>
      <c r="V74" s="307">
        <v>60</v>
      </c>
      <c r="W74" s="308">
        <f t="shared" si="2"/>
        <v>60.800000000000004</v>
      </c>
      <c r="X74" s="36">
        <f>IFERROR(IF(W74=0,"",ROUNDUP(W74/H74,0)*0.00753),"")</f>
        <v>0.14307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4">
        <v>4680115882720</v>
      </c>
      <c r="E75" s="313"/>
      <c r="F75" s="306">
        <v>0.45</v>
      </c>
      <c r="G75" s="32">
        <v>10</v>
      </c>
      <c r="H75" s="306">
        <v>4.5</v>
      </c>
      <c r="I75" s="306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8" t="s">
        <v>144</v>
      </c>
      <c r="O75" s="312"/>
      <c r="P75" s="312"/>
      <c r="Q75" s="312"/>
      <c r="R75" s="313"/>
      <c r="S75" s="34"/>
      <c r="T75" s="34"/>
      <c r="U75" s="35" t="s">
        <v>65</v>
      </c>
      <c r="V75" s="307">
        <v>0</v>
      </c>
      <c r="W75" s="308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4">
        <v>4607091388466</v>
      </c>
      <c r="E76" s="313"/>
      <c r="F76" s="306">
        <v>0.45</v>
      </c>
      <c r="G76" s="32">
        <v>6</v>
      </c>
      <c r="H76" s="306">
        <v>2.7</v>
      </c>
      <c r="I76" s="306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2"/>
      <c r="P76" s="312"/>
      <c r="Q76" s="312"/>
      <c r="R76" s="313"/>
      <c r="S76" s="34"/>
      <c r="T76" s="34"/>
      <c r="U76" s="35" t="s">
        <v>65</v>
      </c>
      <c r="V76" s="307">
        <v>0</v>
      </c>
      <c r="W76" s="308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4">
        <v>4680115880269</v>
      </c>
      <c r="E77" s="313"/>
      <c r="F77" s="306">
        <v>0.375</v>
      </c>
      <c r="G77" s="32">
        <v>10</v>
      </c>
      <c r="H77" s="306">
        <v>3.75</v>
      </c>
      <c r="I77" s="306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2"/>
      <c r="P77" s="312"/>
      <c r="Q77" s="312"/>
      <c r="R77" s="313"/>
      <c r="S77" s="34"/>
      <c r="T77" s="34"/>
      <c r="U77" s="35" t="s">
        <v>65</v>
      </c>
      <c r="V77" s="307">
        <v>0</v>
      </c>
      <c r="W77" s="308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4">
        <v>4680115880429</v>
      </c>
      <c r="E78" s="313"/>
      <c r="F78" s="306">
        <v>0.45</v>
      </c>
      <c r="G78" s="32">
        <v>10</v>
      </c>
      <c r="H78" s="306">
        <v>4.5</v>
      </c>
      <c r="I78" s="306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2"/>
      <c r="P78" s="312"/>
      <c r="Q78" s="312"/>
      <c r="R78" s="313"/>
      <c r="S78" s="34"/>
      <c r="T78" s="34"/>
      <c r="U78" s="35" t="s">
        <v>65</v>
      </c>
      <c r="V78" s="307">
        <v>540</v>
      </c>
      <c r="W78" s="308">
        <f t="shared" si="2"/>
        <v>540</v>
      </c>
      <c r="X78" s="36">
        <f>IFERROR(IF(W78=0,"",ROUNDUP(W78/H78,0)*0.00937),"")</f>
        <v>1.1244000000000001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4">
        <v>4680115881457</v>
      </c>
      <c r="E79" s="313"/>
      <c r="F79" s="306">
        <v>0.75</v>
      </c>
      <c r="G79" s="32">
        <v>6</v>
      </c>
      <c r="H79" s="306">
        <v>4.5</v>
      </c>
      <c r="I79" s="306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6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2"/>
      <c r="P79" s="312"/>
      <c r="Q79" s="312"/>
      <c r="R79" s="313"/>
      <c r="S79" s="34"/>
      <c r="T79" s="34"/>
      <c r="U79" s="35" t="s">
        <v>65</v>
      </c>
      <c r="V79" s="307">
        <v>0</v>
      </c>
      <c r="W79" s="308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4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6"/>
      <c r="M80" s="325"/>
      <c r="N80" s="318" t="s">
        <v>66</v>
      </c>
      <c r="O80" s="319"/>
      <c r="P80" s="319"/>
      <c r="Q80" s="319"/>
      <c r="R80" s="319"/>
      <c r="S80" s="319"/>
      <c r="T80" s="320"/>
      <c r="U80" s="37" t="s">
        <v>67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283.31349206349205</v>
      </c>
      <c r="W80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284</v>
      </c>
      <c r="X80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2.97912</v>
      </c>
      <c r="Y80" s="310"/>
      <c r="Z80" s="310"/>
    </row>
    <row r="81" spans="1:53" x14ac:dyDescent="0.2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25"/>
      <c r="N81" s="318" t="s">
        <v>66</v>
      </c>
      <c r="O81" s="319"/>
      <c r="P81" s="319"/>
      <c r="Q81" s="319"/>
      <c r="R81" s="319"/>
      <c r="S81" s="319"/>
      <c r="T81" s="320"/>
      <c r="U81" s="37" t="s">
        <v>65</v>
      </c>
      <c r="V81" s="309">
        <f>IFERROR(SUM(V63:V79),"0")</f>
        <v>1405</v>
      </c>
      <c r="W81" s="309">
        <f>IFERROR(SUM(W63:W79),"0")</f>
        <v>1410.6</v>
      </c>
      <c r="X81" s="37"/>
      <c r="Y81" s="310"/>
      <c r="Z81" s="310"/>
    </row>
    <row r="82" spans="1:53" ht="14.25" customHeight="1" x14ac:dyDescent="0.25">
      <c r="A82" s="317" t="s">
        <v>95</v>
      </c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16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4">
        <v>4607091384789</v>
      </c>
      <c r="E83" s="313"/>
      <c r="F83" s="306">
        <v>1</v>
      </c>
      <c r="G83" s="32">
        <v>6</v>
      </c>
      <c r="H83" s="306">
        <v>6</v>
      </c>
      <c r="I83" s="306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5" t="s">
        <v>155</v>
      </c>
      <c r="O83" s="312"/>
      <c r="P83" s="312"/>
      <c r="Q83" s="312"/>
      <c r="R83" s="313"/>
      <c r="S83" s="34"/>
      <c r="T83" s="34"/>
      <c r="U83" s="35" t="s">
        <v>65</v>
      </c>
      <c r="V83" s="307">
        <v>0</v>
      </c>
      <c r="W83" s="308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4">
        <v>4680115881488</v>
      </c>
      <c r="E84" s="313"/>
      <c r="F84" s="306">
        <v>1.35</v>
      </c>
      <c r="G84" s="32">
        <v>8</v>
      </c>
      <c r="H84" s="306">
        <v>10.8</v>
      </c>
      <c r="I84" s="306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2"/>
      <c r="P84" s="312"/>
      <c r="Q84" s="312"/>
      <c r="R84" s="313"/>
      <c r="S84" s="34"/>
      <c r="T84" s="34"/>
      <c r="U84" s="35" t="s">
        <v>65</v>
      </c>
      <c r="V84" s="307">
        <v>0</v>
      </c>
      <c r="W84" s="308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4">
        <v>4607091384765</v>
      </c>
      <c r="E85" s="313"/>
      <c r="F85" s="306">
        <v>0.42</v>
      </c>
      <c r="G85" s="32">
        <v>6</v>
      </c>
      <c r="H85" s="306">
        <v>2.52</v>
      </c>
      <c r="I85" s="306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8" t="s">
        <v>160</v>
      </c>
      <c r="O85" s="312"/>
      <c r="P85" s="312"/>
      <c r="Q85" s="312"/>
      <c r="R85" s="313"/>
      <c r="S85" s="34"/>
      <c r="T85" s="34"/>
      <c r="U85" s="35" t="s">
        <v>65</v>
      </c>
      <c r="V85" s="307">
        <v>0</v>
      </c>
      <c r="W85" s="308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4">
        <v>4680115882751</v>
      </c>
      <c r="E86" s="313"/>
      <c r="F86" s="306">
        <v>0.45</v>
      </c>
      <c r="G86" s="32">
        <v>10</v>
      </c>
      <c r="H86" s="306">
        <v>4.5</v>
      </c>
      <c r="I86" s="306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1" t="s">
        <v>163</v>
      </c>
      <c r="O86" s="312"/>
      <c r="P86" s="312"/>
      <c r="Q86" s="312"/>
      <c r="R86" s="313"/>
      <c r="S86" s="34"/>
      <c r="T86" s="34"/>
      <c r="U86" s="35" t="s">
        <v>65</v>
      </c>
      <c r="V86" s="307">
        <v>0</v>
      </c>
      <c r="W86" s="308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4">
        <v>4680115882775</v>
      </c>
      <c r="E87" s="313"/>
      <c r="F87" s="306">
        <v>0.3</v>
      </c>
      <c r="G87" s="32">
        <v>8</v>
      </c>
      <c r="H87" s="306">
        <v>2.4</v>
      </c>
      <c r="I87" s="306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3" t="s">
        <v>167</v>
      </c>
      <c r="O87" s="312"/>
      <c r="P87" s="312"/>
      <c r="Q87" s="312"/>
      <c r="R87" s="313"/>
      <c r="S87" s="34"/>
      <c r="T87" s="34"/>
      <c r="U87" s="35" t="s">
        <v>65</v>
      </c>
      <c r="V87" s="307">
        <v>0</v>
      </c>
      <c r="W87" s="308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4">
        <v>4680115880658</v>
      </c>
      <c r="E88" s="313"/>
      <c r="F88" s="306">
        <v>0.4</v>
      </c>
      <c r="G88" s="32">
        <v>6</v>
      </c>
      <c r="H88" s="306">
        <v>2.4</v>
      </c>
      <c r="I88" s="306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2"/>
      <c r="P88" s="312"/>
      <c r="Q88" s="312"/>
      <c r="R88" s="313"/>
      <c r="S88" s="34"/>
      <c r="T88" s="34"/>
      <c r="U88" s="35" t="s">
        <v>65</v>
      </c>
      <c r="V88" s="307">
        <v>0</v>
      </c>
      <c r="W88" s="308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4">
        <v>4607091381962</v>
      </c>
      <c r="E89" s="313"/>
      <c r="F89" s="306">
        <v>0.5</v>
      </c>
      <c r="G89" s="32">
        <v>6</v>
      </c>
      <c r="H89" s="306">
        <v>3</v>
      </c>
      <c r="I89" s="306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2"/>
      <c r="P89" s="312"/>
      <c r="Q89" s="312"/>
      <c r="R89" s="313"/>
      <c r="S89" s="34"/>
      <c r="T89" s="34"/>
      <c r="U89" s="35" t="s">
        <v>65</v>
      </c>
      <c r="V89" s="307">
        <v>0</v>
      </c>
      <c r="W89" s="308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4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25"/>
      <c r="N90" s="318" t="s">
        <v>66</v>
      </c>
      <c r="O90" s="319"/>
      <c r="P90" s="319"/>
      <c r="Q90" s="319"/>
      <c r="R90" s="319"/>
      <c r="S90" s="319"/>
      <c r="T90" s="320"/>
      <c r="U90" s="37" t="s">
        <v>67</v>
      </c>
      <c r="V90" s="309">
        <f>IFERROR(V83/H83,"0")+IFERROR(V84/H84,"0")+IFERROR(V85/H85,"0")+IFERROR(V86/H86,"0")+IFERROR(V87/H87,"0")+IFERROR(V88/H88,"0")+IFERROR(V89/H89,"0")</f>
        <v>0</v>
      </c>
      <c r="W90" s="309">
        <f>IFERROR(W83/H83,"0")+IFERROR(W84/H84,"0")+IFERROR(W85/H85,"0")+IFERROR(W86/H86,"0")+IFERROR(W87/H87,"0")+IFERROR(W88/H88,"0")+IFERROR(W89/H89,"0")</f>
        <v>0</v>
      </c>
      <c r="X90" s="309">
        <f>IFERROR(IF(X83="",0,X83),"0")+IFERROR(IF(X84="",0,X84),"0")+IFERROR(IF(X85="",0,X85),"0")+IFERROR(IF(X86="",0,X86),"0")+IFERROR(IF(X87="",0,X87),"0")+IFERROR(IF(X88="",0,X88),"0")+IFERROR(IF(X89="",0,X89),"0")</f>
        <v>0</v>
      </c>
      <c r="Y90" s="310"/>
      <c r="Z90" s="310"/>
    </row>
    <row r="91" spans="1:53" x14ac:dyDescent="0.2">
      <c r="A91" s="316"/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25"/>
      <c r="N91" s="318" t="s">
        <v>66</v>
      </c>
      <c r="O91" s="319"/>
      <c r="P91" s="319"/>
      <c r="Q91" s="319"/>
      <c r="R91" s="319"/>
      <c r="S91" s="319"/>
      <c r="T91" s="320"/>
      <c r="U91" s="37" t="s">
        <v>65</v>
      </c>
      <c r="V91" s="309">
        <f>IFERROR(SUM(V83:V89),"0")</f>
        <v>0</v>
      </c>
      <c r="W91" s="309">
        <f>IFERROR(SUM(W83:W89),"0")</f>
        <v>0</v>
      </c>
      <c r="X91" s="37"/>
      <c r="Y91" s="310"/>
      <c r="Z91" s="310"/>
    </row>
    <row r="92" spans="1:53" ht="14.25" customHeight="1" x14ac:dyDescent="0.25">
      <c r="A92" s="317" t="s">
        <v>60</v>
      </c>
      <c r="B92" s="316"/>
      <c r="C92" s="316"/>
      <c r="D92" s="316"/>
      <c r="E92" s="316"/>
      <c r="F92" s="316"/>
      <c r="G92" s="316"/>
      <c r="H92" s="316"/>
      <c r="I92" s="316"/>
      <c r="J92" s="316"/>
      <c r="K92" s="316"/>
      <c r="L92" s="316"/>
      <c r="M92" s="316"/>
      <c r="N92" s="316"/>
      <c r="O92" s="316"/>
      <c r="P92" s="316"/>
      <c r="Q92" s="316"/>
      <c r="R92" s="316"/>
      <c r="S92" s="316"/>
      <c r="T92" s="316"/>
      <c r="U92" s="316"/>
      <c r="V92" s="316"/>
      <c r="W92" s="316"/>
      <c r="X92" s="316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4">
        <v>4607091387667</v>
      </c>
      <c r="E93" s="313"/>
      <c r="F93" s="306">
        <v>0.9</v>
      </c>
      <c r="G93" s="32">
        <v>10</v>
      </c>
      <c r="H93" s="306">
        <v>9</v>
      </c>
      <c r="I93" s="306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2"/>
      <c r="P93" s="312"/>
      <c r="Q93" s="312"/>
      <c r="R93" s="313"/>
      <c r="S93" s="34"/>
      <c r="T93" s="34"/>
      <c r="U93" s="35" t="s">
        <v>65</v>
      </c>
      <c r="V93" s="307">
        <v>0</v>
      </c>
      <c r="W93" s="308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4">
        <v>4607091387636</v>
      </c>
      <c r="E94" s="313"/>
      <c r="F94" s="306">
        <v>0.7</v>
      </c>
      <c r="G94" s="32">
        <v>6</v>
      </c>
      <c r="H94" s="306">
        <v>4.2</v>
      </c>
      <c r="I94" s="306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2"/>
      <c r="P94" s="312"/>
      <c r="Q94" s="312"/>
      <c r="R94" s="313"/>
      <c r="S94" s="34"/>
      <c r="T94" s="34"/>
      <c r="U94" s="35" t="s">
        <v>65</v>
      </c>
      <c r="V94" s="307">
        <v>0</v>
      </c>
      <c r="W94" s="308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4">
        <v>4607091384727</v>
      </c>
      <c r="E95" s="313"/>
      <c r="F95" s="306">
        <v>0.8</v>
      </c>
      <c r="G95" s="32">
        <v>6</v>
      </c>
      <c r="H95" s="306">
        <v>4.8</v>
      </c>
      <c r="I95" s="306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2"/>
      <c r="P95" s="312"/>
      <c r="Q95" s="312"/>
      <c r="R95" s="313"/>
      <c r="S95" s="34"/>
      <c r="T95" s="34"/>
      <c r="U95" s="35" t="s">
        <v>65</v>
      </c>
      <c r="V95" s="307">
        <v>0</v>
      </c>
      <c r="W95" s="308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4">
        <v>4607091386745</v>
      </c>
      <c r="E96" s="313"/>
      <c r="F96" s="306">
        <v>0.8</v>
      </c>
      <c r="G96" s="32">
        <v>6</v>
      </c>
      <c r="H96" s="306">
        <v>4.8</v>
      </c>
      <c r="I96" s="306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2"/>
      <c r="P96" s="312"/>
      <c r="Q96" s="312"/>
      <c r="R96" s="313"/>
      <c r="S96" s="34"/>
      <c r="T96" s="34"/>
      <c r="U96" s="35" t="s">
        <v>65</v>
      </c>
      <c r="V96" s="307">
        <v>0</v>
      </c>
      <c r="W96" s="308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4">
        <v>4607091382426</v>
      </c>
      <c r="E97" s="313"/>
      <c r="F97" s="306">
        <v>0.9</v>
      </c>
      <c r="G97" s="32">
        <v>10</v>
      </c>
      <c r="H97" s="306">
        <v>9</v>
      </c>
      <c r="I97" s="306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2"/>
      <c r="P97" s="312"/>
      <c r="Q97" s="312"/>
      <c r="R97" s="313"/>
      <c r="S97" s="34"/>
      <c r="T97" s="34"/>
      <c r="U97" s="35" t="s">
        <v>65</v>
      </c>
      <c r="V97" s="307">
        <v>0</v>
      </c>
      <c r="W97" s="308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4">
        <v>4607091386547</v>
      </c>
      <c r="E98" s="313"/>
      <c r="F98" s="306">
        <v>0.35</v>
      </c>
      <c r="G98" s="32">
        <v>8</v>
      </c>
      <c r="H98" s="306">
        <v>2.8</v>
      </c>
      <c r="I98" s="306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2"/>
      <c r="P98" s="312"/>
      <c r="Q98" s="312"/>
      <c r="R98" s="313"/>
      <c r="S98" s="34"/>
      <c r="T98" s="34"/>
      <c r="U98" s="35" t="s">
        <v>65</v>
      </c>
      <c r="V98" s="307">
        <v>0</v>
      </c>
      <c r="W98" s="30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4">
        <v>4607091384734</v>
      </c>
      <c r="E99" s="313"/>
      <c r="F99" s="306">
        <v>0.35</v>
      </c>
      <c r="G99" s="32">
        <v>6</v>
      </c>
      <c r="H99" s="306">
        <v>2.1</v>
      </c>
      <c r="I99" s="306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2"/>
      <c r="P99" s="312"/>
      <c r="Q99" s="312"/>
      <c r="R99" s="313"/>
      <c r="S99" s="34"/>
      <c r="T99" s="34"/>
      <c r="U99" s="35" t="s">
        <v>65</v>
      </c>
      <c r="V99" s="307">
        <v>0</v>
      </c>
      <c r="W99" s="30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4">
        <v>4607091382464</v>
      </c>
      <c r="E100" s="313"/>
      <c r="F100" s="306">
        <v>0.35</v>
      </c>
      <c r="G100" s="32">
        <v>8</v>
      </c>
      <c r="H100" s="306">
        <v>2.8</v>
      </c>
      <c r="I100" s="306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2"/>
      <c r="P100" s="312"/>
      <c r="Q100" s="312"/>
      <c r="R100" s="313"/>
      <c r="S100" s="34"/>
      <c r="T100" s="34"/>
      <c r="U100" s="35" t="s">
        <v>65</v>
      </c>
      <c r="V100" s="307">
        <v>0</v>
      </c>
      <c r="W100" s="30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4">
        <v>4680115883444</v>
      </c>
      <c r="E101" s="313"/>
      <c r="F101" s="306">
        <v>0.35</v>
      </c>
      <c r="G101" s="32">
        <v>8</v>
      </c>
      <c r="H101" s="306">
        <v>2.8</v>
      </c>
      <c r="I101" s="306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4" t="s">
        <v>190</v>
      </c>
      <c r="O101" s="312"/>
      <c r="P101" s="312"/>
      <c r="Q101" s="312"/>
      <c r="R101" s="313"/>
      <c r="S101" s="34"/>
      <c r="T101" s="34"/>
      <c r="U101" s="35" t="s">
        <v>65</v>
      </c>
      <c r="V101" s="307">
        <v>35</v>
      </c>
      <c r="W101" s="308">
        <f t="shared" si="5"/>
        <v>36.4</v>
      </c>
      <c r="X101" s="36">
        <f>IFERROR(IF(W101=0,"",ROUNDUP(W101/H101,0)*0.00753),"")</f>
        <v>9.7890000000000005E-2</v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4">
        <v>4680115883444</v>
      </c>
      <c r="E102" s="313"/>
      <c r="F102" s="306">
        <v>0.35</v>
      </c>
      <c r="G102" s="32">
        <v>8</v>
      </c>
      <c r="H102" s="306">
        <v>2.8</v>
      </c>
      <c r="I102" s="306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0" t="s">
        <v>190</v>
      </c>
      <c r="O102" s="312"/>
      <c r="P102" s="312"/>
      <c r="Q102" s="312"/>
      <c r="R102" s="313"/>
      <c r="S102" s="34"/>
      <c r="T102" s="34"/>
      <c r="U102" s="35" t="s">
        <v>65</v>
      </c>
      <c r="V102" s="307">
        <v>0</v>
      </c>
      <c r="W102" s="308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4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25"/>
      <c r="N103" s="318" t="s">
        <v>66</v>
      </c>
      <c r="O103" s="319"/>
      <c r="P103" s="319"/>
      <c r="Q103" s="319"/>
      <c r="R103" s="319"/>
      <c r="S103" s="319"/>
      <c r="T103" s="320"/>
      <c r="U103" s="37" t="s">
        <v>67</v>
      </c>
      <c r="V103" s="309">
        <f>IFERROR(V93/H93,"0")+IFERROR(V94/H94,"0")+IFERROR(V95/H95,"0")+IFERROR(V96/H96,"0")+IFERROR(V97/H97,"0")+IFERROR(V98/H98,"0")+IFERROR(V99/H99,"0")+IFERROR(V100/H100,"0")+IFERROR(V101/H101,"0")+IFERROR(V102/H102,"0")</f>
        <v>12.5</v>
      </c>
      <c r="W103" s="309">
        <f>IFERROR(W93/H93,"0")+IFERROR(W94/H94,"0")+IFERROR(W95/H95,"0")+IFERROR(W96/H96,"0")+IFERROR(W97/H97,"0")+IFERROR(W98/H98,"0")+IFERROR(W99/H99,"0")+IFERROR(W100/H100,"0")+IFERROR(W101/H101,"0")+IFERROR(W102/H102,"0")</f>
        <v>13</v>
      </c>
      <c r="X103" s="309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9.7890000000000005E-2</v>
      </c>
      <c r="Y103" s="310"/>
      <c r="Z103" s="310"/>
    </row>
    <row r="104" spans="1:53" x14ac:dyDescent="0.2">
      <c r="A104" s="316"/>
      <c r="B104" s="316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25"/>
      <c r="N104" s="318" t="s">
        <v>66</v>
      </c>
      <c r="O104" s="319"/>
      <c r="P104" s="319"/>
      <c r="Q104" s="319"/>
      <c r="R104" s="319"/>
      <c r="S104" s="319"/>
      <c r="T104" s="320"/>
      <c r="U104" s="37" t="s">
        <v>65</v>
      </c>
      <c r="V104" s="309">
        <f>IFERROR(SUM(V93:V102),"0")</f>
        <v>35</v>
      </c>
      <c r="W104" s="309">
        <f>IFERROR(SUM(W93:W102),"0")</f>
        <v>36.4</v>
      </c>
      <c r="X104" s="37"/>
      <c r="Y104" s="310"/>
      <c r="Z104" s="310"/>
    </row>
    <row r="105" spans="1:53" ht="14.25" customHeight="1" x14ac:dyDescent="0.25">
      <c r="A105" s="317" t="s">
        <v>68</v>
      </c>
      <c r="B105" s="316"/>
      <c r="C105" s="316"/>
      <c r="D105" s="316"/>
      <c r="E105" s="316"/>
      <c r="F105" s="316"/>
      <c r="G105" s="316"/>
      <c r="H105" s="316"/>
      <c r="I105" s="316"/>
      <c r="J105" s="316"/>
      <c r="K105" s="316"/>
      <c r="L105" s="316"/>
      <c r="M105" s="316"/>
      <c r="N105" s="316"/>
      <c r="O105" s="316"/>
      <c r="P105" s="316"/>
      <c r="Q105" s="316"/>
      <c r="R105" s="316"/>
      <c r="S105" s="316"/>
      <c r="T105" s="316"/>
      <c r="U105" s="316"/>
      <c r="V105" s="316"/>
      <c r="W105" s="316"/>
      <c r="X105" s="316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4">
        <v>4607091386967</v>
      </c>
      <c r="E106" s="313"/>
      <c r="F106" s="306">
        <v>1.35</v>
      </c>
      <c r="G106" s="32">
        <v>6</v>
      </c>
      <c r="H106" s="306">
        <v>8.1</v>
      </c>
      <c r="I106" s="306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57" t="s">
        <v>194</v>
      </c>
      <c r="O106" s="312"/>
      <c r="P106" s="312"/>
      <c r="Q106" s="312"/>
      <c r="R106" s="313"/>
      <c r="S106" s="34"/>
      <c r="T106" s="34"/>
      <c r="U106" s="35" t="s">
        <v>65</v>
      </c>
      <c r="V106" s="307">
        <v>0</v>
      </c>
      <c r="W106" s="308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4">
        <v>4607091386967</v>
      </c>
      <c r="E107" s="313"/>
      <c r="F107" s="306">
        <v>1.4</v>
      </c>
      <c r="G107" s="32">
        <v>6</v>
      </c>
      <c r="H107" s="306">
        <v>8.4</v>
      </c>
      <c r="I107" s="306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0" t="s">
        <v>196</v>
      </c>
      <c r="O107" s="312"/>
      <c r="P107" s="312"/>
      <c r="Q107" s="312"/>
      <c r="R107" s="313"/>
      <c r="S107" s="34"/>
      <c r="T107" s="34"/>
      <c r="U107" s="35" t="s">
        <v>65</v>
      </c>
      <c r="V107" s="307">
        <v>180</v>
      </c>
      <c r="W107" s="308">
        <f t="shared" si="6"/>
        <v>184.8</v>
      </c>
      <c r="X107" s="36">
        <f>IFERROR(IF(W107=0,"",ROUNDUP(W107/H107,0)*0.02175),"")</f>
        <v>0.47849999999999998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4">
        <v>4607091385304</v>
      </c>
      <c r="E108" s="313"/>
      <c r="F108" s="306">
        <v>1.35</v>
      </c>
      <c r="G108" s="32">
        <v>6</v>
      </c>
      <c r="H108" s="306">
        <v>8.1</v>
      </c>
      <c r="I108" s="306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2"/>
      <c r="P108" s="312"/>
      <c r="Q108" s="312"/>
      <c r="R108" s="313"/>
      <c r="S108" s="34"/>
      <c r="T108" s="34"/>
      <c r="U108" s="35" t="s">
        <v>65</v>
      </c>
      <c r="V108" s="307">
        <v>60</v>
      </c>
      <c r="W108" s="308">
        <f t="shared" si="6"/>
        <v>64.8</v>
      </c>
      <c r="X108" s="36">
        <f>IFERROR(IF(W108=0,"",ROUNDUP(W108/H108,0)*0.02175),"")</f>
        <v>0.17399999999999999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4">
        <v>4607091386264</v>
      </c>
      <c r="E109" s="313"/>
      <c r="F109" s="306">
        <v>0.5</v>
      </c>
      <c r="G109" s="32">
        <v>6</v>
      </c>
      <c r="H109" s="306">
        <v>3</v>
      </c>
      <c r="I109" s="306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2"/>
      <c r="P109" s="312"/>
      <c r="Q109" s="312"/>
      <c r="R109" s="313"/>
      <c r="S109" s="34"/>
      <c r="T109" s="34"/>
      <c r="U109" s="35" t="s">
        <v>65</v>
      </c>
      <c r="V109" s="307">
        <v>0</v>
      </c>
      <c r="W109" s="30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4">
        <v>4680115882584</v>
      </c>
      <c r="E110" s="313"/>
      <c r="F110" s="306">
        <v>0.33</v>
      </c>
      <c r="G110" s="32">
        <v>8</v>
      </c>
      <c r="H110" s="306">
        <v>2.64</v>
      </c>
      <c r="I110" s="306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2" t="s">
        <v>203</v>
      </c>
      <c r="O110" s="312"/>
      <c r="P110" s="312"/>
      <c r="Q110" s="312"/>
      <c r="R110" s="313"/>
      <c r="S110" s="34"/>
      <c r="T110" s="34"/>
      <c r="U110" s="35" t="s">
        <v>65</v>
      </c>
      <c r="V110" s="307">
        <v>66</v>
      </c>
      <c r="W110" s="308">
        <f t="shared" si="6"/>
        <v>66</v>
      </c>
      <c r="X110" s="36">
        <f>IFERROR(IF(W110=0,"",ROUNDUP(W110/H110,0)*0.00753),"")</f>
        <v>0.18825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4">
        <v>4607091385731</v>
      </c>
      <c r="E111" s="313"/>
      <c r="F111" s="306">
        <v>0.45</v>
      </c>
      <c r="G111" s="32">
        <v>6</v>
      </c>
      <c r="H111" s="306">
        <v>2.7</v>
      </c>
      <c r="I111" s="306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42" t="s">
        <v>206</v>
      </c>
      <c r="O111" s="312"/>
      <c r="P111" s="312"/>
      <c r="Q111" s="312"/>
      <c r="R111" s="313"/>
      <c r="S111" s="34"/>
      <c r="T111" s="34"/>
      <c r="U111" s="35" t="s">
        <v>65</v>
      </c>
      <c r="V111" s="307">
        <v>225</v>
      </c>
      <c r="W111" s="308">
        <f t="shared" si="6"/>
        <v>226.8</v>
      </c>
      <c r="X111" s="36">
        <f>IFERROR(IF(W111=0,"",ROUNDUP(W111/H111,0)*0.00753),"")</f>
        <v>0.63251999999999997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4">
        <v>4680115880214</v>
      </c>
      <c r="E112" s="313"/>
      <c r="F112" s="306">
        <v>0.45</v>
      </c>
      <c r="G112" s="32">
        <v>6</v>
      </c>
      <c r="H112" s="306">
        <v>2.7</v>
      </c>
      <c r="I112" s="306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56" t="s">
        <v>209</v>
      </c>
      <c r="O112" s="312"/>
      <c r="P112" s="312"/>
      <c r="Q112" s="312"/>
      <c r="R112" s="313"/>
      <c r="S112" s="34"/>
      <c r="T112" s="34"/>
      <c r="U112" s="35" t="s">
        <v>65</v>
      </c>
      <c r="V112" s="307">
        <v>0</v>
      </c>
      <c r="W112" s="308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4">
        <v>4680115880894</v>
      </c>
      <c r="E113" s="313"/>
      <c r="F113" s="306">
        <v>0.33</v>
      </c>
      <c r="G113" s="32">
        <v>6</v>
      </c>
      <c r="H113" s="306">
        <v>1.98</v>
      </c>
      <c r="I113" s="306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76" t="s">
        <v>212</v>
      </c>
      <c r="O113" s="312"/>
      <c r="P113" s="312"/>
      <c r="Q113" s="312"/>
      <c r="R113" s="313"/>
      <c r="S113" s="34"/>
      <c r="T113" s="34"/>
      <c r="U113" s="35" t="s">
        <v>65</v>
      </c>
      <c r="V113" s="307">
        <v>0</v>
      </c>
      <c r="W113" s="308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4">
        <v>4607091385427</v>
      </c>
      <c r="E114" s="313"/>
      <c r="F114" s="306">
        <v>0.5</v>
      </c>
      <c r="G114" s="32">
        <v>6</v>
      </c>
      <c r="H114" s="306">
        <v>3</v>
      </c>
      <c r="I114" s="306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2"/>
      <c r="P114" s="312"/>
      <c r="Q114" s="312"/>
      <c r="R114" s="313"/>
      <c r="S114" s="34"/>
      <c r="T114" s="34"/>
      <c r="U114" s="35" t="s">
        <v>65</v>
      </c>
      <c r="V114" s="307">
        <v>25</v>
      </c>
      <c r="W114" s="308">
        <f t="shared" si="6"/>
        <v>27</v>
      </c>
      <c r="X114" s="36">
        <f>IFERROR(IF(W114=0,"",ROUNDUP(W114/H114,0)*0.00753),"")</f>
        <v>6.7769999999999997E-2</v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4">
        <v>4680115882645</v>
      </c>
      <c r="E115" s="313"/>
      <c r="F115" s="306">
        <v>0.3</v>
      </c>
      <c r="G115" s="32">
        <v>6</v>
      </c>
      <c r="H115" s="306">
        <v>1.8</v>
      </c>
      <c r="I115" s="306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8" t="s">
        <v>217</v>
      </c>
      <c r="O115" s="312"/>
      <c r="P115" s="312"/>
      <c r="Q115" s="312"/>
      <c r="R115" s="313"/>
      <c r="S115" s="34"/>
      <c r="T115" s="34"/>
      <c r="U115" s="35" t="s">
        <v>65</v>
      </c>
      <c r="V115" s="307">
        <v>0</v>
      </c>
      <c r="W115" s="30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4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16"/>
      <c r="M116" s="325"/>
      <c r="N116" s="318" t="s">
        <v>66</v>
      </c>
      <c r="O116" s="319"/>
      <c r="P116" s="319"/>
      <c r="Q116" s="319"/>
      <c r="R116" s="319"/>
      <c r="S116" s="319"/>
      <c r="T116" s="320"/>
      <c r="U116" s="37" t="s">
        <v>67</v>
      </c>
      <c r="V116" s="309">
        <f>IFERROR(V106/H106,"0")+IFERROR(V107/H107,"0")+IFERROR(V108/H108,"0")+IFERROR(V109/H109,"0")+IFERROR(V110/H110,"0")+IFERROR(V111/H111,"0")+IFERROR(V112/H112,"0")+IFERROR(V113/H113,"0")+IFERROR(V114/H114,"0")+IFERROR(V115/H115,"0")</f>
        <v>145.50264550264549</v>
      </c>
      <c r="W116" s="309">
        <f>IFERROR(W106/H106,"0")+IFERROR(W107/H107,"0")+IFERROR(W108/H108,"0")+IFERROR(W109/H109,"0")+IFERROR(W110/H110,"0")+IFERROR(W111/H111,"0")+IFERROR(W112/H112,"0")+IFERROR(W113/H113,"0")+IFERROR(W114/H114,"0")+IFERROR(W115/H115,"0")</f>
        <v>148</v>
      </c>
      <c r="X116" s="309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1.5410399999999997</v>
      </c>
      <c r="Y116" s="310"/>
      <c r="Z116" s="310"/>
    </row>
    <row r="117" spans="1:53" x14ac:dyDescent="0.2">
      <c r="A117" s="316"/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25"/>
      <c r="N117" s="318" t="s">
        <v>66</v>
      </c>
      <c r="O117" s="319"/>
      <c r="P117" s="319"/>
      <c r="Q117" s="319"/>
      <c r="R117" s="319"/>
      <c r="S117" s="319"/>
      <c r="T117" s="320"/>
      <c r="U117" s="37" t="s">
        <v>65</v>
      </c>
      <c r="V117" s="309">
        <f>IFERROR(SUM(V106:V115),"0")</f>
        <v>556</v>
      </c>
      <c r="W117" s="309">
        <f>IFERROR(SUM(W106:W115),"0")</f>
        <v>569.40000000000009</v>
      </c>
      <c r="X117" s="37"/>
      <c r="Y117" s="310"/>
      <c r="Z117" s="310"/>
    </row>
    <row r="118" spans="1:53" ht="14.25" customHeight="1" x14ac:dyDescent="0.25">
      <c r="A118" s="317" t="s">
        <v>218</v>
      </c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16"/>
      <c r="M118" s="316"/>
      <c r="N118" s="316"/>
      <c r="O118" s="316"/>
      <c r="P118" s="316"/>
      <c r="Q118" s="316"/>
      <c r="R118" s="316"/>
      <c r="S118" s="316"/>
      <c r="T118" s="316"/>
      <c r="U118" s="316"/>
      <c r="V118" s="316"/>
      <c r="W118" s="316"/>
      <c r="X118" s="316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4">
        <v>4607091383065</v>
      </c>
      <c r="E119" s="313"/>
      <c r="F119" s="306">
        <v>0.83</v>
      </c>
      <c r="G119" s="32">
        <v>4</v>
      </c>
      <c r="H119" s="306">
        <v>3.32</v>
      </c>
      <c r="I119" s="306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2"/>
      <c r="P119" s="312"/>
      <c r="Q119" s="312"/>
      <c r="R119" s="313"/>
      <c r="S119" s="34"/>
      <c r="T119" s="34"/>
      <c r="U119" s="35" t="s">
        <v>65</v>
      </c>
      <c r="V119" s="307">
        <v>0</v>
      </c>
      <c r="W119" s="308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4">
        <v>4680115881532</v>
      </c>
      <c r="E120" s="313"/>
      <c r="F120" s="306">
        <v>1.35</v>
      </c>
      <c r="G120" s="32">
        <v>6</v>
      </c>
      <c r="H120" s="306">
        <v>8.1</v>
      </c>
      <c r="I120" s="306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2"/>
      <c r="P120" s="312"/>
      <c r="Q120" s="312"/>
      <c r="R120" s="313"/>
      <c r="S120" s="34"/>
      <c r="T120" s="34"/>
      <c r="U120" s="35" t="s">
        <v>65</v>
      </c>
      <c r="V120" s="307">
        <v>100</v>
      </c>
      <c r="W120" s="308">
        <f>IFERROR(IF(V120="",0,CEILING((V120/$H120),1)*$H120),"")</f>
        <v>105.3</v>
      </c>
      <c r="X120" s="36">
        <f>IFERROR(IF(W120=0,"",ROUNDUP(W120/H120,0)*0.02175),"")</f>
        <v>0.28275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4">
        <v>4680115882652</v>
      </c>
      <c r="E121" s="313"/>
      <c r="F121" s="306">
        <v>0.33</v>
      </c>
      <c r="G121" s="32">
        <v>6</v>
      </c>
      <c r="H121" s="306">
        <v>1.98</v>
      </c>
      <c r="I121" s="306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7" t="s">
        <v>225</v>
      </c>
      <c r="O121" s="312"/>
      <c r="P121" s="312"/>
      <c r="Q121" s="312"/>
      <c r="R121" s="313"/>
      <c r="S121" s="34"/>
      <c r="T121" s="34"/>
      <c r="U121" s="35" t="s">
        <v>65</v>
      </c>
      <c r="V121" s="307">
        <v>0</v>
      </c>
      <c r="W121" s="308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4">
        <v>4680115880238</v>
      </c>
      <c r="E122" s="313"/>
      <c r="F122" s="306">
        <v>0.33</v>
      </c>
      <c r="G122" s="32">
        <v>6</v>
      </c>
      <c r="H122" s="306">
        <v>1.98</v>
      </c>
      <c r="I122" s="306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2"/>
      <c r="P122" s="312"/>
      <c r="Q122" s="312"/>
      <c r="R122" s="313"/>
      <c r="S122" s="34"/>
      <c r="T122" s="34"/>
      <c r="U122" s="35" t="s">
        <v>65</v>
      </c>
      <c r="V122" s="307">
        <v>0</v>
      </c>
      <c r="W122" s="308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4">
        <v>4680115881464</v>
      </c>
      <c r="E123" s="313"/>
      <c r="F123" s="306">
        <v>0.4</v>
      </c>
      <c r="G123" s="32">
        <v>6</v>
      </c>
      <c r="H123" s="306">
        <v>2.4</v>
      </c>
      <c r="I123" s="306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7" t="s">
        <v>230</v>
      </c>
      <c r="O123" s="312"/>
      <c r="P123" s="312"/>
      <c r="Q123" s="312"/>
      <c r="R123" s="313"/>
      <c r="S123" s="34"/>
      <c r="T123" s="34"/>
      <c r="U123" s="35" t="s">
        <v>65</v>
      </c>
      <c r="V123" s="307">
        <v>0</v>
      </c>
      <c r="W123" s="308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4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6"/>
      <c r="M124" s="325"/>
      <c r="N124" s="318" t="s">
        <v>66</v>
      </c>
      <c r="O124" s="319"/>
      <c r="P124" s="319"/>
      <c r="Q124" s="319"/>
      <c r="R124" s="319"/>
      <c r="S124" s="319"/>
      <c r="T124" s="320"/>
      <c r="U124" s="37" t="s">
        <v>67</v>
      </c>
      <c r="V124" s="309">
        <f>IFERROR(V119/H119,"0")+IFERROR(V120/H120,"0")+IFERROR(V121/H121,"0")+IFERROR(V122/H122,"0")+IFERROR(V123/H123,"0")</f>
        <v>12.345679012345679</v>
      </c>
      <c r="W124" s="309">
        <f>IFERROR(W119/H119,"0")+IFERROR(W120/H120,"0")+IFERROR(W121/H121,"0")+IFERROR(W122/H122,"0")+IFERROR(W123/H123,"0")</f>
        <v>13</v>
      </c>
      <c r="X124" s="309">
        <f>IFERROR(IF(X119="",0,X119),"0")+IFERROR(IF(X120="",0,X120),"0")+IFERROR(IF(X121="",0,X121),"0")+IFERROR(IF(X122="",0,X122),"0")+IFERROR(IF(X123="",0,X123),"0")</f>
        <v>0.28275</v>
      </c>
      <c r="Y124" s="310"/>
      <c r="Z124" s="310"/>
    </row>
    <row r="125" spans="1:53" x14ac:dyDescent="0.2">
      <c r="A125" s="316"/>
      <c r="B125" s="316"/>
      <c r="C125" s="316"/>
      <c r="D125" s="316"/>
      <c r="E125" s="316"/>
      <c r="F125" s="316"/>
      <c r="G125" s="316"/>
      <c r="H125" s="316"/>
      <c r="I125" s="316"/>
      <c r="J125" s="316"/>
      <c r="K125" s="316"/>
      <c r="L125" s="316"/>
      <c r="M125" s="325"/>
      <c r="N125" s="318" t="s">
        <v>66</v>
      </c>
      <c r="O125" s="319"/>
      <c r="P125" s="319"/>
      <c r="Q125" s="319"/>
      <c r="R125" s="319"/>
      <c r="S125" s="319"/>
      <c r="T125" s="320"/>
      <c r="U125" s="37" t="s">
        <v>65</v>
      </c>
      <c r="V125" s="309">
        <f>IFERROR(SUM(V119:V123),"0")</f>
        <v>100</v>
      </c>
      <c r="W125" s="309">
        <f>IFERROR(SUM(W119:W123),"0")</f>
        <v>105.3</v>
      </c>
      <c r="X125" s="37"/>
      <c r="Y125" s="310"/>
      <c r="Z125" s="310"/>
    </row>
    <row r="126" spans="1:53" ht="16.5" customHeight="1" x14ac:dyDescent="0.25">
      <c r="A126" s="315" t="s">
        <v>231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16"/>
      <c r="Y126" s="303"/>
      <c r="Z126" s="303"/>
    </row>
    <row r="127" spans="1:53" ht="14.25" customHeight="1" x14ac:dyDescent="0.25">
      <c r="A127" s="317" t="s">
        <v>68</v>
      </c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16"/>
      <c r="M127" s="316"/>
      <c r="N127" s="316"/>
      <c r="O127" s="316"/>
      <c r="P127" s="316"/>
      <c r="Q127" s="316"/>
      <c r="R127" s="316"/>
      <c r="S127" s="316"/>
      <c r="T127" s="316"/>
      <c r="U127" s="316"/>
      <c r="V127" s="316"/>
      <c r="W127" s="316"/>
      <c r="X127" s="316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4">
        <v>4607091385168</v>
      </c>
      <c r="E128" s="313"/>
      <c r="F128" s="306">
        <v>1.35</v>
      </c>
      <c r="G128" s="32">
        <v>6</v>
      </c>
      <c r="H128" s="306">
        <v>8.1</v>
      </c>
      <c r="I128" s="306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9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2"/>
      <c r="P128" s="312"/>
      <c r="Q128" s="312"/>
      <c r="R128" s="313"/>
      <c r="S128" s="34"/>
      <c r="T128" s="34"/>
      <c r="U128" s="35" t="s">
        <v>65</v>
      </c>
      <c r="V128" s="307">
        <v>620</v>
      </c>
      <c r="W128" s="308">
        <f>IFERROR(IF(V128="",0,CEILING((V128/$H128),1)*$H128),"")</f>
        <v>623.69999999999993</v>
      </c>
      <c r="X128" s="36">
        <f>IFERROR(IF(W128=0,"",ROUNDUP(W128/H128,0)*0.02175),"")</f>
        <v>1.67475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4">
        <v>4607091383256</v>
      </c>
      <c r="E129" s="313"/>
      <c r="F129" s="306">
        <v>0.33</v>
      </c>
      <c r="G129" s="32">
        <v>6</v>
      </c>
      <c r="H129" s="306">
        <v>1.98</v>
      </c>
      <c r="I129" s="306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2"/>
      <c r="P129" s="312"/>
      <c r="Q129" s="312"/>
      <c r="R129" s="313"/>
      <c r="S129" s="34"/>
      <c r="T129" s="34"/>
      <c r="U129" s="35" t="s">
        <v>65</v>
      </c>
      <c r="V129" s="307">
        <v>0</v>
      </c>
      <c r="W129" s="308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4">
        <v>4607091385748</v>
      </c>
      <c r="E130" s="313"/>
      <c r="F130" s="306">
        <v>0.45</v>
      </c>
      <c r="G130" s="32">
        <v>6</v>
      </c>
      <c r="H130" s="306">
        <v>2.7</v>
      </c>
      <c r="I130" s="306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2"/>
      <c r="P130" s="312"/>
      <c r="Q130" s="312"/>
      <c r="R130" s="313"/>
      <c r="S130" s="34"/>
      <c r="T130" s="34"/>
      <c r="U130" s="35" t="s">
        <v>65</v>
      </c>
      <c r="V130" s="307">
        <v>405</v>
      </c>
      <c r="W130" s="308">
        <f>IFERROR(IF(V130="",0,CEILING((V130/$H130),1)*$H130),"")</f>
        <v>405</v>
      </c>
      <c r="X130" s="36">
        <f>IFERROR(IF(W130=0,"",ROUNDUP(W130/H130,0)*0.00753),"")</f>
        <v>1.1294999999999999</v>
      </c>
      <c r="Y130" s="56"/>
      <c r="Z130" s="57"/>
      <c r="AD130" s="58"/>
      <c r="BA130" s="126" t="s">
        <v>1</v>
      </c>
    </row>
    <row r="131" spans="1:53" x14ac:dyDescent="0.2">
      <c r="A131" s="324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16"/>
      <c r="M131" s="325"/>
      <c r="N131" s="318" t="s">
        <v>66</v>
      </c>
      <c r="O131" s="319"/>
      <c r="P131" s="319"/>
      <c r="Q131" s="319"/>
      <c r="R131" s="319"/>
      <c r="S131" s="319"/>
      <c r="T131" s="320"/>
      <c r="U131" s="37" t="s">
        <v>67</v>
      </c>
      <c r="V131" s="309">
        <f>IFERROR(V128/H128,"0")+IFERROR(V129/H129,"0")+IFERROR(V130/H130,"0")</f>
        <v>226.54320987654322</v>
      </c>
      <c r="W131" s="309">
        <f>IFERROR(W128/H128,"0")+IFERROR(W129/H129,"0")+IFERROR(W130/H130,"0")</f>
        <v>227</v>
      </c>
      <c r="X131" s="309">
        <f>IFERROR(IF(X128="",0,X128),"0")+IFERROR(IF(X129="",0,X129),"0")+IFERROR(IF(X130="",0,X130),"0")</f>
        <v>2.8042499999999997</v>
      </c>
      <c r="Y131" s="310"/>
      <c r="Z131" s="310"/>
    </row>
    <row r="132" spans="1:53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6"/>
      <c r="M132" s="325"/>
      <c r="N132" s="318" t="s">
        <v>66</v>
      </c>
      <c r="O132" s="319"/>
      <c r="P132" s="319"/>
      <c r="Q132" s="319"/>
      <c r="R132" s="319"/>
      <c r="S132" s="319"/>
      <c r="T132" s="320"/>
      <c r="U132" s="37" t="s">
        <v>65</v>
      </c>
      <c r="V132" s="309">
        <f>IFERROR(SUM(V128:V130),"0")</f>
        <v>1025</v>
      </c>
      <c r="W132" s="309">
        <f>IFERROR(SUM(W128:W130),"0")</f>
        <v>1028.6999999999998</v>
      </c>
      <c r="X132" s="37"/>
      <c r="Y132" s="310"/>
      <c r="Z132" s="310"/>
    </row>
    <row r="133" spans="1:53" ht="27.75" customHeight="1" x14ac:dyDescent="0.2">
      <c r="A133" s="326" t="s">
        <v>238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48"/>
      <c r="Z133" s="48"/>
    </row>
    <row r="134" spans="1:53" ht="16.5" customHeight="1" x14ac:dyDescent="0.25">
      <c r="A134" s="315" t="s">
        <v>239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16"/>
      <c r="Y134" s="303"/>
      <c r="Z134" s="303"/>
    </row>
    <row r="135" spans="1:53" ht="14.25" customHeight="1" x14ac:dyDescent="0.25">
      <c r="A135" s="317" t="s">
        <v>103</v>
      </c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16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4">
        <v>4607091383423</v>
      </c>
      <c r="E136" s="313"/>
      <c r="F136" s="306">
        <v>1.35</v>
      </c>
      <c r="G136" s="32">
        <v>8</v>
      </c>
      <c r="H136" s="306">
        <v>10.8</v>
      </c>
      <c r="I136" s="306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2"/>
      <c r="P136" s="312"/>
      <c r="Q136" s="312"/>
      <c r="R136" s="313"/>
      <c r="S136" s="34"/>
      <c r="T136" s="34"/>
      <c r="U136" s="35" t="s">
        <v>65</v>
      </c>
      <c r="V136" s="307">
        <v>0</v>
      </c>
      <c r="W136" s="308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4">
        <v>4607091381405</v>
      </c>
      <c r="E137" s="313"/>
      <c r="F137" s="306">
        <v>1.35</v>
      </c>
      <c r="G137" s="32">
        <v>8</v>
      </c>
      <c r="H137" s="306">
        <v>10.8</v>
      </c>
      <c r="I137" s="306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2"/>
      <c r="P137" s="312"/>
      <c r="Q137" s="312"/>
      <c r="R137" s="313"/>
      <c r="S137" s="34"/>
      <c r="T137" s="34"/>
      <c r="U137" s="35" t="s">
        <v>65</v>
      </c>
      <c r="V137" s="307">
        <v>0</v>
      </c>
      <c r="W137" s="308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4">
        <v>4607091386516</v>
      </c>
      <c r="E138" s="313"/>
      <c r="F138" s="306">
        <v>1.4</v>
      </c>
      <c r="G138" s="32">
        <v>8</v>
      </c>
      <c r="H138" s="306">
        <v>11.2</v>
      </c>
      <c r="I138" s="306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2"/>
      <c r="P138" s="312"/>
      <c r="Q138" s="312"/>
      <c r="R138" s="313"/>
      <c r="S138" s="34"/>
      <c r="T138" s="34"/>
      <c r="U138" s="35" t="s">
        <v>65</v>
      </c>
      <c r="V138" s="307">
        <v>0</v>
      </c>
      <c r="W138" s="308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4"/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6"/>
      <c r="M139" s="325"/>
      <c r="N139" s="318" t="s">
        <v>66</v>
      </c>
      <c r="O139" s="319"/>
      <c r="P139" s="319"/>
      <c r="Q139" s="319"/>
      <c r="R139" s="319"/>
      <c r="S139" s="319"/>
      <c r="T139" s="320"/>
      <c r="U139" s="37" t="s">
        <v>67</v>
      </c>
      <c r="V139" s="309">
        <f>IFERROR(V136/H136,"0")+IFERROR(V137/H137,"0")+IFERROR(V138/H138,"0")</f>
        <v>0</v>
      </c>
      <c r="W139" s="309">
        <f>IFERROR(W136/H136,"0")+IFERROR(W137/H137,"0")+IFERROR(W138/H138,"0")</f>
        <v>0</v>
      </c>
      <c r="X139" s="309">
        <f>IFERROR(IF(X136="",0,X136),"0")+IFERROR(IF(X137="",0,X137),"0")+IFERROR(IF(X138="",0,X138),"0")</f>
        <v>0</v>
      </c>
      <c r="Y139" s="310"/>
      <c r="Z139" s="310"/>
    </row>
    <row r="140" spans="1:53" x14ac:dyDescent="0.2">
      <c r="A140" s="316"/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6"/>
      <c r="M140" s="325"/>
      <c r="N140" s="318" t="s">
        <v>66</v>
      </c>
      <c r="O140" s="319"/>
      <c r="P140" s="319"/>
      <c r="Q140" s="319"/>
      <c r="R140" s="319"/>
      <c r="S140" s="319"/>
      <c r="T140" s="320"/>
      <c r="U140" s="37" t="s">
        <v>65</v>
      </c>
      <c r="V140" s="309">
        <f>IFERROR(SUM(V136:V138),"0")</f>
        <v>0</v>
      </c>
      <c r="W140" s="309">
        <f>IFERROR(SUM(W136:W138),"0")</f>
        <v>0</v>
      </c>
      <c r="X140" s="37"/>
      <c r="Y140" s="310"/>
      <c r="Z140" s="310"/>
    </row>
    <row r="141" spans="1:53" ht="16.5" customHeight="1" x14ac:dyDescent="0.25">
      <c r="A141" s="315" t="s">
        <v>246</v>
      </c>
      <c r="B141" s="316"/>
      <c r="C141" s="316"/>
      <c r="D141" s="316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16"/>
      <c r="Y141" s="303"/>
      <c r="Z141" s="303"/>
    </row>
    <row r="142" spans="1:53" ht="14.25" customHeight="1" x14ac:dyDescent="0.25">
      <c r="A142" s="317" t="s">
        <v>60</v>
      </c>
      <c r="B142" s="316"/>
      <c r="C142" s="316"/>
      <c r="D142" s="316"/>
      <c r="E142" s="316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16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4">
        <v>4680115880993</v>
      </c>
      <c r="E143" s="313"/>
      <c r="F143" s="306">
        <v>0.7</v>
      </c>
      <c r="G143" s="32">
        <v>6</v>
      </c>
      <c r="H143" s="306">
        <v>4.2</v>
      </c>
      <c r="I143" s="306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2"/>
      <c r="P143" s="312"/>
      <c r="Q143" s="312"/>
      <c r="R143" s="313"/>
      <c r="S143" s="34"/>
      <c r="T143" s="34"/>
      <c r="U143" s="35" t="s">
        <v>65</v>
      </c>
      <c r="V143" s="307">
        <v>80</v>
      </c>
      <c r="W143" s="308">
        <f t="shared" ref="W143:W150" si="7">IFERROR(IF(V143="",0,CEILING((V143/$H143),1)*$H143),"")</f>
        <v>84</v>
      </c>
      <c r="X143" s="36">
        <f>IFERROR(IF(W143=0,"",ROUNDUP(W143/H143,0)*0.00753),"")</f>
        <v>0.15060000000000001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4">
        <v>4680115881761</v>
      </c>
      <c r="E144" s="313"/>
      <c r="F144" s="306">
        <v>0.7</v>
      </c>
      <c r="G144" s="32">
        <v>6</v>
      </c>
      <c r="H144" s="306">
        <v>4.2</v>
      </c>
      <c r="I144" s="306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2"/>
      <c r="P144" s="312"/>
      <c r="Q144" s="312"/>
      <c r="R144" s="313"/>
      <c r="S144" s="34"/>
      <c r="T144" s="34"/>
      <c r="U144" s="35" t="s">
        <v>65</v>
      </c>
      <c r="V144" s="307">
        <v>0</v>
      </c>
      <c r="W144" s="308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4">
        <v>4680115881563</v>
      </c>
      <c r="E145" s="313"/>
      <c r="F145" s="306">
        <v>0.7</v>
      </c>
      <c r="G145" s="32">
        <v>6</v>
      </c>
      <c r="H145" s="306">
        <v>4.2</v>
      </c>
      <c r="I145" s="306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2"/>
      <c r="P145" s="312"/>
      <c r="Q145" s="312"/>
      <c r="R145" s="313"/>
      <c r="S145" s="34"/>
      <c r="T145" s="34"/>
      <c r="U145" s="35" t="s">
        <v>65</v>
      </c>
      <c r="V145" s="307">
        <v>100</v>
      </c>
      <c r="W145" s="308">
        <f t="shared" si="7"/>
        <v>100.80000000000001</v>
      </c>
      <c r="X145" s="36">
        <f>IFERROR(IF(W145=0,"",ROUNDUP(W145/H145,0)*0.00753),"")</f>
        <v>0.18071999999999999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4">
        <v>4680115880986</v>
      </c>
      <c r="E146" s="313"/>
      <c r="F146" s="306">
        <v>0.35</v>
      </c>
      <c r="G146" s="32">
        <v>6</v>
      </c>
      <c r="H146" s="306">
        <v>2.1</v>
      </c>
      <c r="I146" s="306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6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2"/>
      <c r="P146" s="312"/>
      <c r="Q146" s="312"/>
      <c r="R146" s="313"/>
      <c r="S146" s="34"/>
      <c r="T146" s="34"/>
      <c r="U146" s="35" t="s">
        <v>65</v>
      </c>
      <c r="V146" s="307">
        <v>175</v>
      </c>
      <c r="W146" s="308">
        <f t="shared" si="7"/>
        <v>176.4</v>
      </c>
      <c r="X146" s="36">
        <f>IFERROR(IF(W146=0,"",ROUNDUP(W146/H146,0)*0.00502),"")</f>
        <v>0.42168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4">
        <v>4680115880207</v>
      </c>
      <c r="E147" s="313"/>
      <c r="F147" s="306">
        <v>0.4</v>
      </c>
      <c r="G147" s="32">
        <v>6</v>
      </c>
      <c r="H147" s="306">
        <v>2.4</v>
      </c>
      <c r="I147" s="306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2"/>
      <c r="P147" s="312"/>
      <c r="Q147" s="312"/>
      <c r="R147" s="313"/>
      <c r="S147" s="34"/>
      <c r="T147" s="34"/>
      <c r="U147" s="35" t="s">
        <v>65</v>
      </c>
      <c r="V147" s="307">
        <v>0</v>
      </c>
      <c r="W147" s="308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4">
        <v>4680115881785</v>
      </c>
      <c r="E148" s="313"/>
      <c r="F148" s="306">
        <v>0.35</v>
      </c>
      <c r="G148" s="32">
        <v>6</v>
      </c>
      <c r="H148" s="306">
        <v>2.1</v>
      </c>
      <c r="I148" s="306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2"/>
      <c r="P148" s="312"/>
      <c r="Q148" s="312"/>
      <c r="R148" s="313"/>
      <c r="S148" s="34"/>
      <c r="T148" s="34"/>
      <c r="U148" s="35" t="s">
        <v>65</v>
      </c>
      <c r="V148" s="307">
        <v>53</v>
      </c>
      <c r="W148" s="308">
        <f t="shared" si="7"/>
        <v>54.6</v>
      </c>
      <c r="X148" s="36">
        <f>IFERROR(IF(W148=0,"",ROUNDUP(W148/H148,0)*0.00502),"")</f>
        <v>0.13052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4">
        <v>4680115881679</v>
      </c>
      <c r="E149" s="313"/>
      <c r="F149" s="306">
        <v>0.35</v>
      </c>
      <c r="G149" s="32">
        <v>6</v>
      </c>
      <c r="H149" s="306">
        <v>2.1</v>
      </c>
      <c r="I149" s="306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2"/>
      <c r="P149" s="312"/>
      <c r="Q149" s="312"/>
      <c r="R149" s="313"/>
      <c r="S149" s="34"/>
      <c r="T149" s="34"/>
      <c r="U149" s="35" t="s">
        <v>65</v>
      </c>
      <c r="V149" s="307">
        <v>140</v>
      </c>
      <c r="W149" s="308">
        <f t="shared" si="7"/>
        <v>140.70000000000002</v>
      </c>
      <c r="X149" s="36">
        <f>IFERROR(IF(W149=0,"",ROUNDUP(W149/H149,0)*0.00502),"")</f>
        <v>0.33634000000000003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4">
        <v>4680115880191</v>
      </c>
      <c r="E150" s="313"/>
      <c r="F150" s="306">
        <v>0.4</v>
      </c>
      <c r="G150" s="32">
        <v>6</v>
      </c>
      <c r="H150" s="306">
        <v>2.4</v>
      </c>
      <c r="I150" s="306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2"/>
      <c r="P150" s="312"/>
      <c r="Q150" s="312"/>
      <c r="R150" s="313"/>
      <c r="S150" s="34"/>
      <c r="T150" s="34"/>
      <c r="U150" s="35" t="s">
        <v>65</v>
      </c>
      <c r="V150" s="307">
        <v>0</v>
      </c>
      <c r="W150" s="308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4"/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25"/>
      <c r="N151" s="318" t="s">
        <v>66</v>
      </c>
      <c r="O151" s="319"/>
      <c r="P151" s="319"/>
      <c r="Q151" s="319"/>
      <c r="R151" s="319"/>
      <c r="S151" s="319"/>
      <c r="T151" s="320"/>
      <c r="U151" s="37" t="s">
        <v>67</v>
      </c>
      <c r="V151" s="309">
        <f>IFERROR(V143/H143,"0")+IFERROR(V144/H144,"0")+IFERROR(V145/H145,"0")+IFERROR(V146/H146,"0")+IFERROR(V147/H147,"0")+IFERROR(V148/H148,"0")+IFERROR(V149/H149,"0")+IFERROR(V150/H150,"0")</f>
        <v>218.09523809523807</v>
      </c>
      <c r="W151" s="309">
        <f>IFERROR(W143/H143,"0")+IFERROR(W144/H144,"0")+IFERROR(W145/H145,"0")+IFERROR(W146/H146,"0")+IFERROR(W147/H147,"0")+IFERROR(W148/H148,"0")+IFERROR(W149/H149,"0")+IFERROR(W150/H150,"0")</f>
        <v>221</v>
      </c>
      <c r="X151" s="309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1.2198599999999999</v>
      </c>
      <c r="Y151" s="310"/>
      <c r="Z151" s="310"/>
    </row>
    <row r="152" spans="1:53" x14ac:dyDescent="0.2">
      <c r="A152" s="316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25"/>
      <c r="N152" s="318" t="s">
        <v>66</v>
      </c>
      <c r="O152" s="319"/>
      <c r="P152" s="319"/>
      <c r="Q152" s="319"/>
      <c r="R152" s="319"/>
      <c r="S152" s="319"/>
      <c r="T152" s="320"/>
      <c r="U152" s="37" t="s">
        <v>65</v>
      </c>
      <c r="V152" s="309">
        <f>IFERROR(SUM(V143:V150),"0")</f>
        <v>548</v>
      </c>
      <c r="W152" s="309">
        <f>IFERROR(SUM(W143:W150),"0")</f>
        <v>556.50000000000011</v>
      </c>
      <c r="X152" s="37"/>
      <c r="Y152" s="310"/>
      <c r="Z152" s="310"/>
    </row>
    <row r="153" spans="1:53" ht="16.5" customHeight="1" x14ac:dyDescent="0.25">
      <c r="A153" s="315" t="s">
        <v>263</v>
      </c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16"/>
      <c r="Y153" s="303"/>
      <c r="Z153" s="303"/>
    </row>
    <row r="154" spans="1:53" ht="14.25" customHeight="1" x14ac:dyDescent="0.25">
      <c r="A154" s="317" t="s">
        <v>103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16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4">
        <v>4680115881402</v>
      </c>
      <c r="E155" s="313"/>
      <c r="F155" s="306">
        <v>1.35</v>
      </c>
      <c r="G155" s="32">
        <v>8</v>
      </c>
      <c r="H155" s="306">
        <v>10.8</v>
      </c>
      <c r="I155" s="306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2"/>
      <c r="P155" s="312"/>
      <c r="Q155" s="312"/>
      <c r="R155" s="313"/>
      <c r="S155" s="34"/>
      <c r="T155" s="34"/>
      <c r="U155" s="35" t="s">
        <v>65</v>
      </c>
      <c r="V155" s="307">
        <v>60</v>
      </c>
      <c r="W155" s="308">
        <f>IFERROR(IF(V155="",0,CEILING((V155/$H155),1)*$H155),"")</f>
        <v>64.800000000000011</v>
      </c>
      <c r="X155" s="36">
        <f>IFERROR(IF(W155=0,"",ROUNDUP(W155/H155,0)*0.02175),"")</f>
        <v>0.1305</v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4">
        <v>4680115881396</v>
      </c>
      <c r="E156" s="313"/>
      <c r="F156" s="306">
        <v>0.45</v>
      </c>
      <c r="G156" s="32">
        <v>6</v>
      </c>
      <c r="H156" s="306">
        <v>2.7</v>
      </c>
      <c r="I156" s="306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2"/>
      <c r="P156" s="312"/>
      <c r="Q156" s="312"/>
      <c r="R156" s="313"/>
      <c r="S156" s="34"/>
      <c r="T156" s="34"/>
      <c r="U156" s="35" t="s">
        <v>65</v>
      </c>
      <c r="V156" s="307">
        <v>0</v>
      </c>
      <c r="W156" s="308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4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6"/>
      <c r="M157" s="325"/>
      <c r="N157" s="318" t="s">
        <v>66</v>
      </c>
      <c r="O157" s="319"/>
      <c r="P157" s="319"/>
      <c r="Q157" s="319"/>
      <c r="R157" s="319"/>
      <c r="S157" s="319"/>
      <c r="T157" s="320"/>
      <c r="U157" s="37" t="s">
        <v>67</v>
      </c>
      <c r="V157" s="309">
        <f>IFERROR(V155/H155,"0")+IFERROR(V156/H156,"0")</f>
        <v>5.5555555555555554</v>
      </c>
      <c r="W157" s="309">
        <f>IFERROR(W155/H155,"0")+IFERROR(W156/H156,"0")</f>
        <v>6.0000000000000009</v>
      </c>
      <c r="X157" s="309">
        <f>IFERROR(IF(X155="",0,X155),"0")+IFERROR(IF(X156="",0,X156),"0")</f>
        <v>0.1305</v>
      </c>
      <c r="Y157" s="310"/>
      <c r="Z157" s="310"/>
    </row>
    <row r="158" spans="1:53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6"/>
      <c r="M158" s="325"/>
      <c r="N158" s="318" t="s">
        <v>66</v>
      </c>
      <c r="O158" s="319"/>
      <c r="P158" s="319"/>
      <c r="Q158" s="319"/>
      <c r="R158" s="319"/>
      <c r="S158" s="319"/>
      <c r="T158" s="320"/>
      <c r="U158" s="37" t="s">
        <v>65</v>
      </c>
      <c r="V158" s="309">
        <f>IFERROR(SUM(V155:V156),"0")</f>
        <v>60</v>
      </c>
      <c r="W158" s="309">
        <f>IFERROR(SUM(W155:W156),"0")</f>
        <v>64.800000000000011</v>
      </c>
      <c r="X158" s="37"/>
      <c r="Y158" s="310"/>
      <c r="Z158" s="310"/>
    </row>
    <row r="159" spans="1:53" ht="14.25" customHeight="1" x14ac:dyDescent="0.25">
      <c r="A159" s="317" t="s">
        <v>95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16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4">
        <v>4680115882935</v>
      </c>
      <c r="E160" s="313"/>
      <c r="F160" s="306">
        <v>1.35</v>
      </c>
      <c r="G160" s="32">
        <v>8</v>
      </c>
      <c r="H160" s="306">
        <v>10.8</v>
      </c>
      <c r="I160" s="306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7" t="s">
        <v>270</v>
      </c>
      <c r="O160" s="312"/>
      <c r="P160" s="312"/>
      <c r="Q160" s="312"/>
      <c r="R160" s="313"/>
      <c r="S160" s="34"/>
      <c r="T160" s="34"/>
      <c r="U160" s="35" t="s">
        <v>65</v>
      </c>
      <c r="V160" s="307">
        <v>20</v>
      </c>
      <c r="W160" s="308">
        <f>IFERROR(IF(V160="",0,CEILING((V160/$H160),1)*$H160),"")</f>
        <v>21.6</v>
      </c>
      <c r="X160" s="36">
        <f>IFERROR(IF(W160=0,"",ROUNDUP(W160/H160,0)*0.02175),"")</f>
        <v>4.3499999999999997E-2</v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4">
        <v>4680115880764</v>
      </c>
      <c r="E161" s="313"/>
      <c r="F161" s="306">
        <v>0.35</v>
      </c>
      <c r="G161" s="32">
        <v>6</v>
      </c>
      <c r="H161" s="306">
        <v>2.1</v>
      </c>
      <c r="I161" s="306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2"/>
      <c r="P161" s="312"/>
      <c r="Q161" s="312"/>
      <c r="R161" s="313"/>
      <c r="S161" s="34"/>
      <c r="T161" s="34"/>
      <c r="U161" s="35" t="s">
        <v>65</v>
      </c>
      <c r="V161" s="307">
        <v>0</v>
      </c>
      <c r="W161" s="308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4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6"/>
      <c r="M162" s="325"/>
      <c r="N162" s="318" t="s">
        <v>66</v>
      </c>
      <c r="O162" s="319"/>
      <c r="P162" s="319"/>
      <c r="Q162" s="319"/>
      <c r="R162" s="319"/>
      <c r="S162" s="319"/>
      <c r="T162" s="320"/>
      <c r="U162" s="37" t="s">
        <v>67</v>
      </c>
      <c r="V162" s="309">
        <f>IFERROR(V160/H160,"0")+IFERROR(V161/H161,"0")</f>
        <v>1.8518518518518516</v>
      </c>
      <c r="W162" s="309">
        <f>IFERROR(W160/H160,"0")+IFERROR(W161/H161,"0")</f>
        <v>2</v>
      </c>
      <c r="X162" s="309">
        <f>IFERROR(IF(X160="",0,X160),"0")+IFERROR(IF(X161="",0,X161),"0")</f>
        <v>4.3499999999999997E-2</v>
      </c>
      <c r="Y162" s="310"/>
      <c r="Z162" s="310"/>
    </row>
    <row r="163" spans="1:53" x14ac:dyDescent="0.2">
      <c r="A163" s="316"/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6"/>
      <c r="M163" s="325"/>
      <c r="N163" s="318" t="s">
        <v>66</v>
      </c>
      <c r="O163" s="319"/>
      <c r="P163" s="319"/>
      <c r="Q163" s="319"/>
      <c r="R163" s="319"/>
      <c r="S163" s="319"/>
      <c r="T163" s="320"/>
      <c r="U163" s="37" t="s">
        <v>65</v>
      </c>
      <c r="V163" s="309">
        <f>IFERROR(SUM(V160:V161),"0")</f>
        <v>20</v>
      </c>
      <c r="W163" s="309">
        <f>IFERROR(SUM(W160:W161),"0")</f>
        <v>21.6</v>
      </c>
      <c r="X163" s="37"/>
      <c r="Y163" s="310"/>
      <c r="Z163" s="310"/>
    </row>
    <row r="164" spans="1:53" ht="14.25" customHeight="1" x14ac:dyDescent="0.25">
      <c r="A164" s="317" t="s">
        <v>60</v>
      </c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16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4">
        <v>4680115882683</v>
      </c>
      <c r="E165" s="313"/>
      <c r="F165" s="306">
        <v>0.9</v>
      </c>
      <c r="G165" s="32">
        <v>6</v>
      </c>
      <c r="H165" s="306">
        <v>5.4</v>
      </c>
      <c r="I165" s="306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2"/>
      <c r="P165" s="312"/>
      <c r="Q165" s="312"/>
      <c r="R165" s="313"/>
      <c r="S165" s="34"/>
      <c r="T165" s="34"/>
      <c r="U165" s="35" t="s">
        <v>65</v>
      </c>
      <c r="V165" s="307">
        <v>100</v>
      </c>
      <c r="W165" s="308">
        <f>IFERROR(IF(V165="",0,CEILING((V165/$H165),1)*$H165),"")</f>
        <v>102.60000000000001</v>
      </c>
      <c r="X165" s="36">
        <f>IFERROR(IF(W165=0,"",ROUNDUP(W165/H165,0)*0.00937),"")</f>
        <v>0.17802999999999999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4">
        <v>4680115882690</v>
      </c>
      <c r="E166" s="313"/>
      <c r="F166" s="306">
        <v>0.9</v>
      </c>
      <c r="G166" s="32">
        <v>6</v>
      </c>
      <c r="H166" s="306">
        <v>5.4</v>
      </c>
      <c r="I166" s="306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2"/>
      <c r="P166" s="312"/>
      <c r="Q166" s="312"/>
      <c r="R166" s="313"/>
      <c r="S166" s="34"/>
      <c r="T166" s="34"/>
      <c r="U166" s="35" t="s">
        <v>65</v>
      </c>
      <c r="V166" s="307">
        <v>80</v>
      </c>
      <c r="W166" s="308">
        <f>IFERROR(IF(V166="",0,CEILING((V166/$H166),1)*$H166),"")</f>
        <v>81</v>
      </c>
      <c r="X166" s="36">
        <f>IFERROR(IF(W166=0,"",ROUNDUP(W166/H166,0)*0.00937),"")</f>
        <v>0.14055000000000001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4">
        <v>4680115882669</v>
      </c>
      <c r="E167" s="313"/>
      <c r="F167" s="306">
        <v>0.9</v>
      </c>
      <c r="G167" s="32">
        <v>6</v>
      </c>
      <c r="H167" s="306">
        <v>5.4</v>
      </c>
      <c r="I167" s="306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2"/>
      <c r="P167" s="312"/>
      <c r="Q167" s="312"/>
      <c r="R167" s="313"/>
      <c r="S167" s="34"/>
      <c r="T167" s="34"/>
      <c r="U167" s="35" t="s">
        <v>65</v>
      </c>
      <c r="V167" s="307">
        <v>200</v>
      </c>
      <c r="W167" s="308">
        <f>IFERROR(IF(V167="",0,CEILING((V167/$H167),1)*$H167),"")</f>
        <v>205.20000000000002</v>
      </c>
      <c r="X167" s="36">
        <f>IFERROR(IF(W167=0,"",ROUNDUP(W167/H167,0)*0.00937),"")</f>
        <v>0.35605999999999999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4">
        <v>4680115882676</v>
      </c>
      <c r="E168" s="313"/>
      <c r="F168" s="306">
        <v>0.9</v>
      </c>
      <c r="G168" s="32">
        <v>6</v>
      </c>
      <c r="H168" s="306">
        <v>5.4</v>
      </c>
      <c r="I168" s="306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2"/>
      <c r="P168" s="312"/>
      <c r="Q168" s="312"/>
      <c r="R168" s="313"/>
      <c r="S168" s="34"/>
      <c r="T168" s="34"/>
      <c r="U168" s="35" t="s">
        <v>65</v>
      </c>
      <c r="V168" s="307">
        <v>150</v>
      </c>
      <c r="W168" s="308">
        <f>IFERROR(IF(V168="",0,CEILING((V168/$H168),1)*$H168),"")</f>
        <v>151.20000000000002</v>
      </c>
      <c r="X168" s="36">
        <f>IFERROR(IF(W168=0,"",ROUNDUP(W168/H168,0)*0.00937),"")</f>
        <v>0.26235999999999998</v>
      </c>
      <c r="Y168" s="56"/>
      <c r="Z168" s="57"/>
      <c r="AD168" s="58"/>
      <c r="BA168" s="145" t="s">
        <v>1</v>
      </c>
    </row>
    <row r="169" spans="1:53" x14ac:dyDescent="0.2">
      <c r="A169" s="324"/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6"/>
      <c r="M169" s="325"/>
      <c r="N169" s="318" t="s">
        <v>66</v>
      </c>
      <c r="O169" s="319"/>
      <c r="P169" s="319"/>
      <c r="Q169" s="319"/>
      <c r="R169" s="319"/>
      <c r="S169" s="319"/>
      <c r="T169" s="320"/>
      <c r="U169" s="37" t="s">
        <v>67</v>
      </c>
      <c r="V169" s="309">
        <f>IFERROR(V165/H165,"0")+IFERROR(V166/H166,"0")+IFERROR(V167/H167,"0")+IFERROR(V168/H168,"0")</f>
        <v>98.148148148148138</v>
      </c>
      <c r="W169" s="309">
        <f>IFERROR(W165/H165,"0")+IFERROR(W166/H166,"0")+IFERROR(W167/H167,"0")+IFERROR(W168/H168,"0")</f>
        <v>100</v>
      </c>
      <c r="X169" s="309">
        <f>IFERROR(IF(X165="",0,X165),"0")+IFERROR(IF(X166="",0,X166),"0")+IFERROR(IF(X167="",0,X167),"0")+IFERROR(IF(X168="",0,X168),"0")</f>
        <v>0.93699999999999983</v>
      </c>
      <c r="Y169" s="310"/>
      <c r="Z169" s="310"/>
    </row>
    <row r="170" spans="1:53" x14ac:dyDescent="0.2">
      <c r="A170" s="316"/>
      <c r="B170" s="316"/>
      <c r="C170" s="316"/>
      <c r="D170" s="316"/>
      <c r="E170" s="316"/>
      <c r="F170" s="316"/>
      <c r="G170" s="316"/>
      <c r="H170" s="316"/>
      <c r="I170" s="316"/>
      <c r="J170" s="316"/>
      <c r="K170" s="316"/>
      <c r="L170" s="316"/>
      <c r="M170" s="325"/>
      <c r="N170" s="318" t="s">
        <v>66</v>
      </c>
      <c r="O170" s="319"/>
      <c r="P170" s="319"/>
      <c r="Q170" s="319"/>
      <c r="R170" s="319"/>
      <c r="S170" s="319"/>
      <c r="T170" s="320"/>
      <c r="U170" s="37" t="s">
        <v>65</v>
      </c>
      <c r="V170" s="309">
        <f>IFERROR(SUM(V165:V168),"0")</f>
        <v>530</v>
      </c>
      <c r="W170" s="309">
        <f>IFERROR(SUM(W165:W168),"0")</f>
        <v>540.00000000000011</v>
      </c>
      <c r="X170" s="37"/>
      <c r="Y170" s="310"/>
      <c r="Z170" s="310"/>
    </row>
    <row r="171" spans="1:53" ht="14.25" customHeight="1" x14ac:dyDescent="0.25">
      <c r="A171" s="317" t="s">
        <v>68</v>
      </c>
      <c r="B171" s="316"/>
      <c r="C171" s="316"/>
      <c r="D171" s="316"/>
      <c r="E171" s="316"/>
      <c r="F171" s="316"/>
      <c r="G171" s="316"/>
      <c r="H171" s="316"/>
      <c r="I171" s="316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16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4">
        <v>4680115881556</v>
      </c>
      <c r="E172" s="313"/>
      <c r="F172" s="306">
        <v>1</v>
      </c>
      <c r="G172" s="32">
        <v>4</v>
      </c>
      <c r="H172" s="306">
        <v>4</v>
      </c>
      <c r="I172" s="306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2"/>
      <c r="P172" s="312"/>
      <c r="Q172" s="312"/>
      <c r="R172" s="313"/>
      <c r="S172" s="34"/>
      <c r="T172" s="34"/>
      <c r="U172" s="35" t="s">
        <v>65</v>
      </c>
      <c r="V172" s="307">
        <v>0</v>
      </c>
      <c r="W172" s="308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4">
        <v>4680115880573</v>
      </c>
      <c r="E173" s="313"/>
      <c r="F173" s="306">
        <v>1.45</v>
      </c>
      <c r="G173" s="32">
        <v>6</v>
      </c>
      <c r="H173" s="306">
        <v>8.6999999999999993</v>
      </c>
      <c r="I173" s="306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7" t="s">
        <v>285</v>
      </c>
      <c r="O173" s="312"/>
      <c r="P173" s="312"/>
      <c r="Q173" s="312"/>
      <c r="R173" s="313"/>
      <c r="S173" s="34"/>
      <c r="T173" s="34"/>
      <c r="U173" s="35" t="s">
        <v>65</v>
      </c>
      <c r="V173" s="307">
        <v>100</v>
      </c>
      <c r="W173" s="308">
        <f t="shared" si="8"/>
        <v>104.39999999999999</v>
      </c>
      <c r="X173" s="36">
        <f>IFERROR(IF(W173=0,"",ROUNDUP(W173/H173,0)*0.02175),"")</f>
        <v>0.26100000000000001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4">
        <v>4680115881594</v>
      </c>
      <c r="E174" s="313"/>
      <c r="F174" s="306">
        <v>1.35</v>
      </c>
      <c r="G174" s="32">
        <v>6</v>
      </c>
      <c r="H174" s="306">
        <v>8.1</v>
      </c>
      <c r="I174" s="306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2"/>
      <c r="P174" s="312"/>
      <c r="Q174" s="312"/>
      <c r="R174" s="313"/>
      <c r="S174" s="34"/>
      <c r="T174" s="34"/>
      <c r="U174" s="35" t="s">
        <v>65</v>
      </c>
      <c r="V174" s="307">
        <v>0</v>
      </c>
      <c r="W174" s="308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4">
        <v>4680115881587</v>
      </c>
      <c r="E175" s="313"/>
      <c r="F175" s="306">
        <v>1</v>
      </c>
      <c r="G175" s="32">
        <v>4</v>
      </c>
      <c r="H175" s="306">
        <v>4</v>
      </c>
      <c r="I175" s="306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9" t="s">
        <v>290</v>
      </c>
      <c r="O175" s="312"/>
      <c r="P175" s="312"/>
      <c r="Q175" s="312"/>
      <c r="R175" s="313"/>
      <c r="S175" s="34"/>
      <c r="T175" s="34"/>
      <c r="U175" s="35" t="s">
        <v>65</v>
      </c>
      <c r="V175" s="307">
        <v>0</v>
      </c>
      <c r="W175" s="308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4">
        <v>4680115880962</v>
      </c>
      <c r="E176" s="313"/>
      <c r="F176" s="306">
        <v>1.3</v>
      </c>
      <c r="G176" s="32">
        <v>6</v>
      </c>
      <c r="H176" s="306">
        <v>7.8</v>
      </c>
      <c r="I176" s="306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2"/>
      <c r="P176" s="312"/>
      <c r="Q176" s="312"/>
      <c r="R176" s="313"/>
      <c r="S176" s="34"/>
      <c r="T176" s="34"/>
      <c r="U176" s="35" t="s">
        <v>65</v>
      </c>
      <c r="V176" s="307">
        <v>0</v>
      </c>
      <c r="W176" s="308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4">
        <v>4680115881617</v>
      </c>
      <c r="E177" s="313"/>
      <c r="F177" s="306">
        <v>1.35</v>
      </c>
      <c r="G177" s="32">
        <v>6</v>
      </c>
      <c r="H177" s="306">
        <v>8.1</v>
      </c>
      <c r="I177" s="306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2"/>
      <c r="P177" s="312"/>
      <c r="Q177" s="312"/>
      <c r="R177" s="313"/>
      <c r="S177" s="34"/>
      <c r="T177" s="34"/>
      <c r="U177" s="35" t="s">
        <v>65</v>
      </c>
      <c r="V177" s="307">
        <v>0</v>
      </c>
      <c r="W177" s="308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4">
        <v>4680115881228</v>
      </c>
      <c r="E178" s="313"/>
      <c r="F178" s="306">
        <v>0.4</v>
      </c>
      <c r="G178" s="32">
        <v>6</v>
      </c>
      <c r="H178" s="306">
        <v>2.4</v>
      </c>
      <c r="I178" s="306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8" t="s">
        <v>297</v>
      </c>
      <c r="O178" s="312"/>
      <c r="P178" s="312"/>
      <c r="Q178" s="312"/>
      <c r="R178" s="313"/>
      <c r="S178" s="34"/>
      <c r="T178" s="34"/>
      <c r="U178" s="35" t="s">
        <v>65</v>
      </c>
      <c r="V178" s="307">
        <v>400</v>
      </c>
      <c r="W178" s="308">
        <f t="shared" si="8"/>
        <v>400.8</v>
      </c>
      <c r="X178" s="36">
        <f>IFERROR(IF(W178=0,"",ROUNDUP(W178/H178,0)*0.00753),"")</f>
        <v>1.2575100000000001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4">
        <v>4680115881037</v>
      </c>
      <c r="E179" s="313"/>
      <c r="F179" s="306">
        <v>0.84</v>
      </c>
      <c r="G179" s="32">
        <v>4</v>
      </c>
      <c r="H179" s="306">
        <v>3.36</v>
      </c>
      <c r="I179" s="306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1" t="s">
        <v>300</v>
      </c>
      <c r="O179" s="312"/>
      <c r="P179" s="312"/>
      <c r="Q179" s="312"/>
      <c r="R179" s="313"/>
      <c r="S179" s="34"/>
      <c r="T179" s="34"/>
      <c r="U179" s="35" t="s">
        <v>65</v>
      </c>
      <c r="V179" s="307">
        <v>0</v>
      </c>
      <c r="W179" s="308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4">
        <v>4680115881211</v>
      </c>
      <c r="E180" s="313"/>
      <c r="F180" s="306">
        <v>0.4</v>
      </c>
      <c r="G180" s="32">
        <v>6</v>
      </c>
      <c r="H180" s="306">
        <v>2.4</v>
      </c>
      <c r="I180" s="306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2"/>
      <c r="P180" s="312"/>
      <c r="Q180" s="312"/>
      <c r="R180" s="313"/>
      <c r="S180" s="34"/>
      <c r="T180" s="34"/>
      <c r="U180" s="35" t="s">
        <v>65</v>
      </c>
      <c r="V180" s="307">
        <v>480</v>
      </c>
      <c r="W180" s="308">
        <f t="shared" si="8"/>
        <v>480</v>
      </c>
      <c r="X180" s="36">
        <f>IFERROR(IF(W180=0,"",ROUNDUP(W180/H180,0)*0.00753),"")</f>
        <v>1.506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4">
        <v>4680115881020</v>
      </c>
      <c r="E181" s="313"/>
      <c r="F181" s="306">
        <v>0.84</v>
      </c>
      <c r="G181" s="32">
        <v>4</v>
      </c>
      <c r="H181" s="306">
        <v>3.36</v>
      </c>
      <c r="I181" s="306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2"/>
      <c r="P181" s="312"/>
      <c r="Q181" s="312"/>
      <c r="R181" s="313"/>
      <c r="S181" s="34"/>
      <c r="T181" s="34"/>
      <c r="U181" s="35" t="s">
        <v>65</v>
      </c>
      <c r="V181" s="307">
        <v>0</v>
      </c>
      <c r="W181" s="308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4">
        <v>4680115882195</v>
      </c>
      <c r="E182" s="313"/>
      <c r="F182" s="306">
        <v>0.4</v>
      </c>
      <c r="G182" s="32">
        <v>6</v>
      </c>
      <c r="H182" s="306">
        <v>2.4</v>
      </c>
      <c r="I182" s="306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2"/>
      <c r="P182" s="312"/>
      <c r="Q182" s="312"/>
      <c r="R182" s="313"/>
      <c r="S182" s="34"/>
      <c r="T182" s="34"/>
      <c r="U182" s="35" t="s">
        <v>65</v>
      </c>
      <c r="V182" s="307">
        <v>320</v>
      </c>
      <c r="W182" s="308">
        <f t="shared" si="8"/>
        <v>321.59999999999997</v>
      </c>
      <c r="X182" s="36">
        <f t="shared" ref="X182:X188" si="9">IFERROR(IF(W182=0,"",ROUNDUP(W182/H182,0)*0.00753),"")</f>
        <v>1.00902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4">
        <v>4680115882607</v>
      </c>
      <c r="E183" s="313"/>
      <c r="F183" s="306">
        <v>0.3</v>
      </c>
      <c r="G183" s="32">
        <v>6</v>
      </c>
      <c r="H183" s="306">
        <v>1.8</v>
      </c>
      <c r="I183" s="306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2"/>
      <c r="P183" s="312"/>
      <c r="Q183" s="312"/>
      <c r="R183" s="313"/>
      <c r="S183" s="34"/>
      <c r="T183" s="34"/>
      <c r="U183" s="35" t="s">
        <v>65</v>
      </c>
      <c r="V183" s="307">
        <v>0</v>
      </c>
      <c r="W183" s="308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4">
        <v>4680115880092</v>
      </c>
      <c r="E184" s="313"/>
      <c r="F184" s="306">
        <v>0.4</v>
      </c>
      <c r="G184" s="32">
        <v>6</v>
      </c>
      <c r="H184" s="306">
        <v>2.4</v>
      </c>
      <c r="I184" s="306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2"/>
      <c r="P184" s="312"/>
      <c r="Q184" s="312"/>
      <c r="R184" s="313"/>
      <c r="S184" s="34"/>
      <c r="T184" s="34"/>
      <c r="U184" s="35" t="s">
        <v>65</v>
      </c>
      <c r="V184" s="307">
        <v>640</v>
      </c>
      <c r="W184" s="308">
        <f t="shared" si="8"/>
        <v>640.79999999999995</v>
      </c>
      <c r="X184" s="36">
        <f t="shared" si="9"/>
        <v>2.01051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4">
        <v>4680115880221</v>
      </c>
      <c r="E185" s="313"/>
      <c r="F185" s="306">
        <v>0.4</v>
      </c>
      <c r="G185" s="32">
        <v>6</v>
      </c>
      <c r="H185" s="306">
        <v>2.4</v>
      </c>
      <c r="I185" s="306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1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2"/>
      <c r="P185" s="312"/>
      <c r="Q185" s="312"/>
      <c r="R185" s="313"/>
      <c r="S185" s="34"/>
      <c r="T185" s="34"/>
      <c r="U185" s="35" t="s">
        <v>65</v>
      </c>
      <c r="V185" s="307">
        <v>0</v>
      </c>
      <c r="W185" s="308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4">
        <v>4680115882942</v>
      </c>
      <c r="E186" s="313"/>
      <c r="F186" s="306">
        <v>0.3</v>
      </c>
      <c r="G186" s="32">
        <v>6</v>
      </c>
      <c r="H186" s="306">
        <v>1.8</v>
      </c>
      <c r="I186" s="306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2"/>
      <c r="P186" s="312"/>
      <c r="Q186" s="312"/>
      <c r="R186" s="313"/>
      <c r="S186" s="34"/>
      <c r="T186" s="34"/>
      <c r="U186" s="35" t="s">
        <v>65</v>
      </c>
      <c r="V186" s="307">
        <v>0</v>
      </c>
      <c r="W186" s="308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4">
        <v>4680115880504</v>
      </c>
      <c r="E187" s="313"/>
      <c r="F187" s="306">
        <v>0.4</v>
      </c>
      <c r="G187" s="32">
        <v>6</v>
      </c>
      <c r="H187" s="306">
        <v>2.4</v>
      </c>
      <c r="I187" s="306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3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2"/>
      <c r="P187" s="312"/>
      <c r="Q187" s="312"/>
      <c r="R187" s="313"/>
      <c r="S187" s="34"/>
      <c r="T187" s="34"/>
      <c r="U187" s="35" t="s">
        <v>65</v>
      </c>
      <c r="V187" s="307">
        <v>100</v>
      </c>
      <c r="W187" s="308">
        <f t="shared" si="8"/>
        <v>100.8</v>
      </c>
      <c r="X187" s="36">
        <f t="shared" si="9"/>
        <v>0.31625999999999999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4">
        <v>4680115882164</v>
      </c>
      <c r="E188" s="313"/>
      <c r="F188" s="306">
        <v>0.4</v>
      </c>
      <c r="G188" s="32">
        <v>6</v>
      </c>
      <c r="H188" s="306">
        <v>2.4</v>
      </c>
      <c r="I188" s="306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2"/>
      <c r="P188" s="312"/>
      <c r="Q188" s="312"/>
      <c r="R188" s="313"/>
      <c r="S188" s="34"/>
      <c r="T188" s="34"/>
      <c r="U188" s="35" t="s">
        <v>65</v>
      </c>
      <c r="V188" s="307">
        <v>160</v>
      </c>
      <c r="W188" s="308">
        <f t="shared" si="8"/>
        <v>160.79999999999998</v>
      </c>
      <c r="X188" s="36">
        <f t="shared" si="9"/>
        <v>0.50451000000000001</v>
      </c>
      <c r="Y188" s="56"/>
      <c r="Z188" s="57"/>
      <c r="AD188" s="58"/>
      <c r="BA188" s="162" t="s">
        <v>1</v>
      </c>
    </row>
    <row r="189" spans="1:53" x14ac:dyDescent="0.2">
      <c r="A189" s="324"/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16"/>
      <c r="M189" s="325"/>
      <c r="N189" s="318" t="s">
        <v>66</v>
      </c>
      <c r="O189" s="319"/>
      <c r="P189" s="319"/>
      <c r="Q189" s="319"/>
      <c r="R189" s="319"/>
      <c r="S189" s="319"/>
      <c r="T189" s="320"/>
      <c r="U189" s="37" t="s">
        <v>67</v>
      </c>
      <c r="V189" s="309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886.49425287356325</v>
      </c>
      <c r="W189" s="309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889</v>
      </c>
      <c r="X189" s="309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6.8648100000000003</v>
      </c>
      <c r="Y189" s="310"/>
      <c r="Z189" s="310"/>
    </row>
    <row r="190" spans="1:53" x14ac:dyDescent="0.2">
      <c r="A190" s="316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16"/>
      <c r="M190" s="325"/>
      <c r="N190" s="318" t="s">
        <v>66</v>
      </c>
      <c r="O190" s="319"/>
      <c r="P190" s="319"/>
      <c r="Q190" s="319"/>
      <c r="R190" s="319"/>
      <c r="S190" s="319"/>
      <c r="T190" s="320"/>
      <c r="U190" s="37" t="s">
        <v>65</v>
      </c>
      <c r="V190" s="309">
        <f>IFERROR(SUM(V172:V188),"0")</f>
        <v>2200</v>
      </c>
      <c r="W190" s="309">
        <f>IFERROR(SUM(W172:W188),"0")</f>
        <v>2209.2000000000003</v>
      </c>
      <c r="X190" s="37"/>
      <c r="Y190" s="310"/>
      <c r="Z190" s="310"/>
    </row>
    <row r="191" spans="1:53" ht="14.25" customHeight="1" x14ac:dyDescent="0.25">
      <c r="A191" s="317" t="s">
        <v>218</v>
      </c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16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4">
        <v>4680115880801</v>
      </c>
      <c r="E192" s="313"/>
      <c r="F192" s="306">
        <v>0.4</v>
      </c>
      <c r="G192" s="32">
        <v>6</v>
      </c>
      <c r="H192" s="306">
        <v>2.4</v>
      </c>
      <c r="I192" s="306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2"/>
      <c r="P192" s="312"/>
      <c r="Q192" s="312"/>
      <c r="R192" s="313"/>
      <c r="S192" s="34"/>
      <c r="T192" s="34"/>
      <c r="U192" s="35" t="s">
        <v>65</v>
      </c>
      <c r="V192" s="307">
        <v>40</v>
      </c>
      <c r="W192" s="308">
        <f>IFERROR(IF(V192="",0,CEILING((V192/$H192),1)*$H192),"")</f>
        <v>40.799999999999997</v>
      </c>
      <c r="X192" s="36">
        <f>IFERROR(IF(W192=0,"",ROUNDUP(W192/H192,0)*0.00753),"")</f>
        <v>0.12801000000000001</v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4">
        <v>4680115880818</v>
      </c>
      <c r="E193" s="313"/>
      <c r="F193" s="306">
        <v>0.4</v>
      </c>
      <c r="G193" s="32">
        <v>6</v>
      </c>
      <c r="H193" s="306">
        <v>2.4</v>
      </c>
      <c r="I193" s="306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2"/>
      <c r="P193" s="312"/>
      <c r="Q193" s="312"/>
      <c r="R193" s="313"/>
      <c r="S193" s="34"/>
      <c r="T193" s="34"/>
      <c r="U193" s="35" t="s">
        <v>65</v>
      </c>
      <c r="V193" s="307">
        <v>44</v>
      </c>
      <c r="W193" s="308">
        <f>IFERROR(IF(V193="",0,CEILING((V193/$H193),1)*$H193),"")</f>
        <v>45.6</v>
      </c>
      <c r="X193" s="36">
        <f>IFERROR(IF(W193=0,"",ROUNDUP(W193/H193,0)*0.00753),"")</f>
        <v>0.14307</v>
      </c>
      <c r="Y193" s="56"/>
      <c r="Z193" s="57"/>
      <c r="AD193" s="58"/>
      <c r="BA193" s="164" t="s">
        <v>1</v>
      </c>
    </row>
    <row r="194" spans="1:53" x14ac:dyDescent="0.2">
      <c r="A194" s="324"/>
      <c r="B194" s="316"/>
      <c r="C194" s="316"/>
      <c r="D194" s="316"/>
      <c r="E194" s="316"/>
      <c r="F194" s="316"/>
      <c r="G194" s="316"/>
      <c r="H194" s="316"/>
      <c r="I194" s="316"/>
      <c r="J194" s="316"/>
      <c r="K194" s="316"/>
      <c r="L194" s="316"/>
      <c r="M194" s="325"/>
      <c r="N194" s="318" t="s">
        <v>66</v>
      </c>
      <c r="O194" s="319"/>
      <c r="P194" s="319"/>
      <c r="Q194" s="319"/>
      <c r="R194" s="319"/>
      <c r="S194" s="319"/>
      <c r="T194" s="320"/>
      <c r="U194" s="37" t="s">
        <v>67</v>
      </c>
      <c r="V194" s="309">
        <f>IFERROR(V192/H192,"0")+IFERROR(V193/H193,"0")</f>
        <v>35</v>
      </c>
      <c r="W194" s="309">
        <f>IFERROR(W192/H192,"0")+IFERROR(W193/H193,"0")</f>
        <v>36</v>
      </c>
      <c r="X194" s="309">
        <f>IFERROR(IF(X192="",0,X192),"0")+IFERROR(IF(X193="",0,X193),"0")</f>
        <v>0.27107999999999999</v>
      </c>
      <c r="Y194" s="310"/>
      <c r="Z194" s="310"/>
    </row>
    <row r="195" spans="1:53" x14ac:dyDescent="0.2">
      <c r="A195" s="316"/>
      <c r="B195" s="316"/>
      <c r="C195" s="316"/>
      <c r="D195" s="316"/>
      <c r="E195" s="316"/>
      <c r="F195" s="316"/>
      <c r="G195" s="316"/>
      <c r="H195" s="316"/>
      <c r="I195" s="316"/>
      <c r="J195" s="316"/>
      <c r="K195" s="316"/>
      <c r="L195" s="316"/>
      <c r="M195" s="325"/>
      <c r="N195" s="318" t="s">
        <v>66</v>
      </c>
      <c r="O195" s="319"/>
      <c r="P195" s="319"/>
      <c r="Q195" s="319"/>
      <c r="R195" s="319"/>
      <c r="S195" s="319"/>
      <c r="T195" s="320"/>
      <c r="U195" s="37" t="s">
        <v>65</v>
      </c>
      <c r="V195" s="309">
        <f>IFERROR(SUM(V192:V193),"0")</f>
        <v>84</v>
      </c>
      <c r="W195" s="309">
        <f>IFERROR(SUM(W192:W193),"0")</f>
        <v>86.4</v>
      </c>
      <c r="X195" s="37"/>
      <c r="Y195" s="310"/>
      <c r="Z195" s="310"/>
    </row>
    <row r="196" spans="1:53" ht="16.5" customHeight="1" x14ac:dyDescent="0.25">
      <c r="A196" s="315" t="s">
        <v>323</v>
      </c>
      <c r="B196" s="316"/>
      <c r="C196" s="316"/>
      <c r="D196" s="316"/>
      <c r="E196" s="316"/>
      <c r="F196" s="316"/>
      <c r="G196" s="316"/>
      <c r="H196" s="316"/>
      <c r="I196" s="316"/>
      <c r="J196" s="316"/>
      <c r="K196" s="316"/>
      <c r="L196" s="316"/>
      <c r="M196" s="316"/>
      <c r="N196" s="316"/>
      <c r="O196" s="316"/>
      <c r="P196" s="316"/>
      <c r="Q196" s="316"/>
      <c r="R196" s="316"/>
      <c r="S196" s="316"/>
      <c r="T196" s="316"/>
      <c r="U196" s="316"/>
      <c r="V196" s="316"/>
      <c r="W196" s="316"/>
      <c r="X196" s="316"/>
      <c r="Y196" s="303"/>
      <c r="Z196" s="303"/>
    </row>
    <row r="197" spans="1:53" ht="14.25" customHeight="1" x14ac:dyDescent="0.25">
      <c r="A197" s="317" t="s">
        <v>103</v>
      </c>
      <c r="B197" s="316"/>
      <c r="C197" s="316"/>
      <c r="D197" s="316"/>
      <c r="E197" s="316"/>
      <c r="F197" s="316"/>
      <c r="G197" s="316"/>
      <c r="H197" s="316"/>
      <c r="I197" s="316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16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4">
        <v>4607091387445</v>
      </c>
      <c r="E198" s="313"/>
      <c r="F198" s="306">
        <v>0.9</v>
      </c>
      <c r="G198" s="32">
        <v>10</v>
      </c>
      <c r="H198" s="306">
        <v>9</v>
      </c>
      <c r="I198" s="306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2"/>
      <c r="P198" s="312"/>
      <c r="Q198" s="312"/>
      <c r="R198" s="313"/>
      <c r="S198" s="34"/>
      <c r="T198" s="34"/>
      <c r="U198" s="35" t="s">
        <v>65</v>
      </c>
      <c r="V198" s="307">
        <v>0</v>
      </c>
      <c r="W198" s="308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4">
        <v>4607091386004</v>
      </c>
      <c r="E199" s="313"/>
      <c r="F199" s="306">
        <v>1.35</v>
      </c>
      <c r="G199" s="32">
        <v>8</v>
      </c>
      <c r="H199" s="306">
        <v>10.8</v>
      </c>
      <c r="I199" s="306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4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2"/>
      <c r="P199" s="312"/>
      <c r="Q199" s="312"/>
      <c r="R199" s="313"/>
      <c r="S199" s="34"/>
      <c r="T199" s="34"/>
      <c r="U199" s="35" t="s">
        <v>65</v>
      </c>
      <c r="V199" s="307">
        <v>0</v>
      </c>
      <c r="W199" s="308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4">
        <v>4607091386004</v>
      </c>
      <c r="E200" s="313"/>
      <c r="F200" s="306">
        <v>1.35</v>
      </c>
      <c r="G200" s="32">
        <v>8</v>
      </c>
      <c r="H200" s="306">
        <v>10.8</v>
      </c>
      <c r="I200" s="306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2"/>
      <c r="P200" s="312"/>
      <c r="Q200" s="312"/>
      <c r="R200" s="313"/>
      <c r="S200" s="34"/>
      <c r="T200" s="34"/>
      <c r="U200" s="35" t="s">
        <v>65</v>
      </c>
      <c r="V200" s="307">
        <v>0</v>
      </c>
      <c r="W200" s="308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4">
        <v>4607091386073</v>
      </c>
      <c r="E201" s="313"/>
      <c r="F201" s="306">
        <v>0.9</v>
      </c>
      <c r="G201" s="32">
        <v>10</v>
      </c>
      <c r="H201" s="306">
        <v>9</v>
      </c>
      <c r="I201" s="306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2"/>
      <c r="P201" s="312"/>
      <c r="Q201" s="312"/>
      <c r="R201" s="313"/>
      <c r="S201" s="34"/>
      <c r="T201" s="34"/>
      <c r="U201" s="35" t="s">
        <v>65</v>
      </c>
      <c r="V201" s="307">
        <v>0</v>
      </c>
      <c r="W201" s="308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4">
        <v>4607091387322</v>
      </c>
      <c r="E202" s="313"/>
      <c r="F202" s="306">
        <v>1.35</v>
      </c>
      <c r="G202" s="32">
        <v>8</v>
      </c>
      <c r="H202" s="306">
        <v>10.8</v>
      </c>
      <c r="I202" s="306">
        <v>11.28</v>
      </c>
      <c r="J202" s="32">
        <v>48</v>
      </c>
      <c r="K202" s="32" t="s">
        <v>98</v>
      </c>
      <c r="L202" s="33" t="s">
        <v>106</v>
      </c>
      <c r="M202" s="32">
        <v>55</v>
      </c>
      <c r="N202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2"/>
      <c r="P202" s="312"/>
      <c r="Q202" s="312"/>
      <c r="R202" s="313"/>
      <c r="S202" s="34"/>
      <c r="T202" s="34"/>
      <c r="U202" s="35" t="s">
        <v>65</v>
      </c>
      <c r="V202" s="307">
        <v>0</v>
      </c>
      <c r="W202" s="308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4">
        <v>4607091387322</v>
      </c>
      <c r="E203" s="313"/>
      <c r="F203" s="306">
        <v>1.35</v>
      </c>
      <c r="G203" s="32">
        <v>8</v>
      </c>
      <c r="H203" s="306">
        <v>10.8</v>
      </c>
      <c r="I203" s="306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2"/>
      <c r="P203" s="312"/>
      <c r="Q203" s="312"/>
      <c r="R203" s="313"/>
      <c r="S203" s="34"/>
      <c r="T203" s="34"/>
      <c r="U203" s="35" t="s">
        <v>65</v>
      </c>
      <c r="V203" s="307">
        <v>0</v>
      </c>
      <c r="W203" s="308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4">
        <v>4607091387377</v>
      </c>
      <c r="E204" s="313"/>
      <c r="F204" s="306">
        <v>1.35</v>
      </c>
      <c r="G204" s="32">
        <v>8</v>
      </c>
      <c r="H204" s="306">
        <v>10.8</v>
      </c>
      <c r="I204" s="306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2"/>
      <c r="P204" s="312"/>
      <c r="Q204" s="312"/>
      <c r="R204" s="313"/>
      <c r="S204" s="34"/>
      <c r="T204" s="34"/>
      <c r="U204" s="35" t="s">
        <v>65</v>
      </c>
      <c r="V204" s="307">
        <v>0</v>
      </c>
      <c r="W204" s="308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4">
        <v>4607091387353</v>
      </c>
      <c r="E205" s="313"/>
      <c r="F205" s="306">
        <v>1.35</v>
      </c>
      <c r="G205" s="32">
        <v>8</v>
      </c>
      <c r="H205" s="306">
        <v>10.8</v>
      </c>
      <c r="I205" s="306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2"/>
      <c r="P205" s="312"/>
      <c r="Q205" s="312"/>
      <c r="R205" s="313"/>
      <c r="S205" s="34"/>
      <c r="T205" s="34"/>
      <c r="U205" s="35" t="s">
        <v>65</v>
      </c>
      <c r="V205" s="307">
        <v>0</v>
      </c>
      <c r="W205" s="308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4">
        <v>4607091386011</v>
      </c>
      <c r="E206" s="313"/>
      <c r="F206" s="306">
        <v>0.5</v>
      </c>
      <c r="G206" s="32">
        <v>10</v>
      </c>
      <c r="H206" s="306">
        <v>5</v>
      </c>
      <c r="I206" s="306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2"/>
      <c r="P206" s="312"/>
      <c r="Q206" s="312"/>
      <c r="R206" s="313"/>
      <c r="S206" s="34"/>
      <c r="T206" s="34"/>
      <c r="U206" s="35" t="s">
        <v>65</v>
      </c>
      <c r="V206" s="307">
        <v>0</v>
      </c>
      <c r="W206" s="308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4">
        <v>4607091387308</v>
      </c>
      <c r="E207" s="313"/>
      <c r="F207" s="306">
        <v>0.5</v>
      </c>
      <c r="G207" s="32">
        <v>10</v>
      </c>
      <c r="H207" s="306">
        <v>5</v>
      </c>
      <c r="I207" s="306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2"/>
      <c r="P207" s="312"/>
      <c r="Q207" s="312"/>
      <c r="R207" s="313"/>
      <c r="S207" s="34"/>
      <c r="T207" s="34"/>
      <c r="U207" s="35" t="s">
        <v>65</v>
      </c>
      <c r="V207" s="307">
        <v>0</v>
      </c>
      <c r="W207" s="308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4">
        <v>4607091387339</v>
      </c>
      <c r="E208" s="313"/>
      <c r="F208" s="306">
        <v>0.5</v>
      </c>
      <c r="G208" s="32">
        <v>10</v>
      </c>
      <c r="H208" s="306">
        <v>5</v>
      </c>
      <c r="I208" s="306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2"/>
      <c r="P208" s="312"/>
      <c r="Q208" s="312"/>
      <c r="R208" s="313"/>
      <c r="S208" s="34"/>
      <c r="T208" s="34"/>
      <c r="U208" s="35" t="s">
        <v>65</v>
      </c>
      <c r="V208" s="307">
        <v>0</v>
      </c>
      <c r="W208" s="308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4">
        <v>4680115882638</v>
      </c>
      <c r="E209" s="313"/>
      <c r="F209" s="306">
        <v>0.4</v>
      </c>
      <c r="G209" s="32">
        <v>10</v>
      </c>
      <c r="H209" s="306">
        <v>4</v>
      </c>
      <c r="I209" s="306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2"/>
      <c r="P209" s="312"/>
      <c r="Q209" s="312"/>
      <c r="R209" s="313"/>
      <c r="S209" s="34"/>
      <c r="T209" s="34"/>
      <c r="U209" s="35" t="s">
        <v>65</v>
      </c>
      <c r="V209" s="307">
        <v>0</v>
      </c>
      <c r="W209" s="308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4">
        <v>4680115881938</v>
      </c>
      <c r="E210" s="313"/>
      <c r="F210" s="306">
        <v>0.4</v>
      </c>
      <c r="G210" s="32">
        <v>10</v>
      </c>
      <c r="H210" s="306">
        <v>4</v>
      </c>
      <c r="I210" s="306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2"/>
      <c r="P210" s="312"/>
      <c r="Q210" s="312"/>
      <c r="R210" s="313"/>
      <c r="S210" s="34"/>
      <c r="T210" s="34"/>
      <c r="U210" s="35" t="s">
        <v>65</v>
      </c>
      <c r="V210" s="307">
        <v>0</v>
      </c>
      <c r="W210" s="308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4">
        <v>4607091387346</v>
      </c>
      <c r="E211" s="313"/>
      <c r="F211" s="306">
        <v>0.4</v>
      </c>
      <c r="G211" s="32">
        <v>10</v>
      </c>
      <c r="H211" s="306">
        <v>4</v>
      </c>
      <c r="I211" s="306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2"/>
      <c r="P211" s="312"/>
      <c r="Q211" s="312"/>
      <c r="R211" s="313"/>
      <c r="S211" s="34"/>
      <c r="T211" s="34"/>
      <c r="U211" s="35" t="s">
        <v>65</v>
      </c>
      <c r="V211" s="307">
        <v>0</v>
      </c>
      <c r="W211" s="308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4">
        <v>4607091389807</v>
      </c>
      <c r="E212" s="313"/>
      <c r="F212" s="306">
        <v>0.4</v>
      </c>
      <c r="G212" s="32">
        <v>10</v>
      </c>
      <c r="H212" s="306">
        <v>4</v>
      </c>
      <c r="I212" s="306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2"/>
      <c r="P212" s="312"/>
      <c r="Q212" s="312"/>
      <c r="R212" s="313"/>
      <c r="S212" s="34"/>
      <c r="T212" s="34"/>
      <c r="U212" s="35" t="s">
        <v>65</v>
      </c>
      <c r="V212" s="307">
        <v>0</v>
      </c>
      <c r="W212" s="308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4"/>
      <c r="B213" s="316"/>
      <c r="C213" s="316"/>
      <c r="D213" s="316"/>
      <c r="E213" s="316"/>
      <c r="F213" s="316"/>
      <c r="G213" s="316"/>
      <c r="H213" s="316"/>
      <c r="I213" s="316"/>
      <c r="J213" s="316"/>
      <c r="K213" s="316"/>
      <c r="L213" s="316"/>
      <c r="M213" s="325"/>
      <c r="N213" s="318" t="s">
        <v>66</v>
      </c>
      <c r="O213" s="319"/>
      <c r="P213" s="319"/>
      <c r="Q213" s="319"/>
      <c r="R213" s="319"/>
      <c r="S213" s="319"/>
      <c r="T213" s="320"/>
      <c r="U213" s="37" t="s">
        <v>67</v>
      </c>
      <c r="V213" s="309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9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9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0"/>
      <c r="Z213" s="310"/>
    </row>
    <row r="214" spans="1:53" x14ac:dyDescent="0.2">
      <c r="A214" s="316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25"/>
      <c r="N214" s="318" t="s">
        <v>66</v>
      </c>
      <c r="O214" s="319"/>
      <c r="P214" s="319"/>
      <c r="Q214" s="319"/>
      <c r="R214" s="319"/>
      <c r="S214" s="319"/>
      <c r="T214" s="320"/>
      <c r="U214" s="37" t="s">
        <v>65</v>
      </c>
      <c r="V214" s="309">
        <f>IFERROR(SUM(V198:V212),"0")</f>
        <v>0</v>
      </c>
      <c r="W214" s="309">
        <f>IFERROR(SUM(W198:W212),"0")</f>
        <v>0</v>
      </c>
      <c r="X214" s="37"/>
      <c r="Y214" s="310"/>
      <c r="Z214" s="310"/>
    </row>
    <row r="215" spans="1:53" ht="14.25" customHeight="1" x14ac:dyDescent="0.25">
      <c r="A215" s="317" t="s">
        <v>95</v>
      </c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6"/>
      <c r="M215" s="316"/>
      <c r="N215" s="316"/>
      <c r="O215" s="316"/>
      <c r="P215" s="316"/>
      <c r="Q215" s="316"/>
      <c r="R215" s="316"/>
      <c r="S215" s="316"/>
      <c r="T215" s="316"/>
      <c r="U215" s="316"/>
      <c r="V215" s="316"/>
      <c r="W215" s="316"/>
      <c r="X215" s="316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4">
        <v>4680115881914</v>
      </c>
      <c r="E216" s="313"/>
      <c r="F216" s="306">
        <v>0.4</v>
      </c>
      <c r="G216" s="32">
        <v>10</v>
      </c>
      <c r="H216" s="306">
        <v>4</v>
      </c>
      <c r="I216" s="306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3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2"/>
      <c r="P216" s="312"/>
      <c r="Q216" s="312"/>
      <c r="R216" s="313"/>
      <c r="S216" s="34"/>
      <c r="T216" s="34"/>
      <c r="U216" s="35" t="s">
        <v>65</v>
      </c>
      <c r="V216" s="307">
        <v>0</v>
      </c>
      <c r="W216" s="308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4"/>
      <c r="B217" s="316"/>
      <c r="C217" s="316"/>
      <c r="D217" s="316"/>
      <c r="E217" s="316"/>
      <c r="F217" s="316"/>
      <c r="G217" s="316"/>
      <c r="H217" s="316"/>
      <c r="I217" s="316"/>
      <c r="J217" s="316"/>
      <c r="K217" s="316"/>
      <c r="L217" s="316"/>
      <c r="M217" s="325"/>
      <c r="N217" s="318" t="s">
        <v>66</v>
      </c>
      <c r="O217" s="319"/>
      <c r="P217" s="319"/>
      <c r="Q217" s="319"/>
      <c r="R217" s="319"/>
      <c r="S217" s="319"/>
      <c r="T217" s="320"/>
      <c r="U217" s="37" t="s">
        <v>67</v>
      </c>
      <c r="V217" s="309">
        <f>IFERROR(V216/H216,"0")</f>
        <v>0</v>
      </c>
      <c r="W217" s="309">
        <f>IFERROR(W216/H216,"0")</f>
        <v>0</v>
      </c>
      <c r="X217" s="309">
        <f>IFERROR(IF(X216="",0,X216),"0")</f>
        <v>0</v>
      </c>
      <c r="Y217" s="310"/>
      <c r="Z217" s="310"/>
    </row>
    <row r="218" spans="1:53" x14ac:dyDescent="0.2">
      <c r="A218" s="316"/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6"/>
      <c r="M218" s="325"/>
      <c r="N218" s="318" t="s">
        <v>66</v>
      </c>
      <c r="O218" s="319"/>
      <c r="P218" s="319"/>
      <c r="Q218" s="319"/>
      <c r="R218" s="319"/>
      <c r="S218" s="319"/>
      <c r="T218" s="320"/>
      <c r="U218" s="37" t="s">
        <v>65</v>
      </c>
      <c r="V218" s="309">
        <f>IFERROR(SUM(V216:V216),"0")</f>
        <v>0</v>
      </c>
      <c r="W218" s="309">
        <f>IFERROR(SUM(W216:W216),"0")</f>
        <v>0</v>
      </c>
      <c r="X218" s="37"/>
      <c r="Y218" s="310"/>
      <c r="Z218" s="310"/>
    </row>
    <row r="219" spans="1:53" ht="14.25" customHeight="1" x14ac:dyDescent="0.25">
      <c r="A219" s="317" t="s">
        <v>60</v>
      </c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16"/>
      <c r="M219" s="316"/>
      <c r="N219" s="316"/>
      <c r="O219" s="316"/>
      <c r="P219" s="316"/>
      <c r="Q219" s="316"/>
      <c r="R219" s="316"/>
      <c r="S219" s="316"/>
      <c r="T219" s="316"/>
      <c r="U219" s="316"/>
      <c r="V219" s="316"/>
      <c r="W219" s="316"/>
      <c r="X219" s="316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4">
        <v>4607091387193</v>
      </c>
      <c r="E220" s="313"/>
      <c r="F220" s="306">
        <v>0.7</v>
      </c>
      <c r="G220" s="32">
        <v>6</v>
      </c>
      <c r="H220" s="306">
        <v>4.2</v>
      </c>
      <c r="I220" s="306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2"/>
      <c r="P220" s="312"/>
      <c r="Q220" s="312"/>
      <c r="R220" s="313"/>
      <c r="S220" s="34"/>
      <c r="T220" s="34"/>
      <c r="U220" s="35" t="s">
        <v>65</v>
      </c>
      <c r="V220" s="307">
        <v>0</v>
      </c>
      <c r="W220" s="308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4">
        <v>4607091387230</v>
      </c>
      <c r="E221" s="313"/>
      <c r="F221" s="306">
        <v>0.7</v>
      </c>
      <c r="G221" s="32">
        <v>6</v>
      </c>
      <c r="H221" s="306">
        <v>4.2</v>
      </c>
      <c r="I221" s="306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2"/>
      <c r="P221" s="312"/>
      <c r="Q221" s="312"/>
      <c r="R221" s="313"/>
      <c r="S221" s="34"/>
      <c r="T221" s="34"/>
      <c r="U221" s="35" t="s">
        <v>65</v>
      </c>
      <c r="V221" s="307">
        <v>0</v>
      </c>
      <c r="W221" s="308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4">
        <v>4607091387285</v>
      </c>
      <c r="E222" s="313"/>
      <c r="F222" s="306">
        <v>0.35</v>
      </c>
      <c r="G222" s="32">
        <v>6</v>
      </c>
      <c r="H222" s="306">
        <v>2.1</v>
      </c>
      <c r="I222" s="306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2"/>
      <c r="P222" s="312"/>
      <c r="Q222" s="312"/>
      <c r="R222" s="313"/>
      <c r="S222" s="34"/>
      <c r="T222" s="34"/>
      <c r="U222" s="35" t="s">
        <v>65</v>
      </c>
      <c r="V222" s="307">
        <v>4</v>
      </c>
      <c r="W222" s="308">
        <f>IFERROR(IF(V222="",0,CEILING((V222/$H222),1)*$H222),"")</f>
        <v>4.2</v>
      </c>
      <c r="X222" s="36">
        <f>IFERROR(IF(W222=0,"",ROUNDUP(W222/H222,0)*0.00502),"")</f>
        <v>1.004E-2</v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4">
        <v>4607091389845</v>
      </c>
      <c r="E223" s="313"/>
      <c r="F223" s="306">
        <v>0.35</v>
      </c>
      <c r="G223" s="32">
        <v>6</v>
      </c>
      <c r="H223" s="306">
        <v>2.1</v>
      </c>
      <c r="I223" s="306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2"/>
      <c r="P223" s="312"/>
      <c r="Q223" s="312"/>
      <c r="R223" s="313"/>
      <c r="S223" s="34"/>
      <c r="T223" s="34"/>
      <c r="U223" s="35" t="s">
        <v>65</v>
      </c>
      <c r="V223" s="307">
        <v>158</v>
      </c>
      <c r="W223" s="308">
        <f>IFERROR(IF(V223="",0,CEILING((V223/$H223),1)*$H223),"")</f>
        <v>159.6</v>
      </c>
      <c r="X223" s="36">
        <f>IFERROR(IF(W223=0,"",ROUNDUP(W223/H223,0)*0.00502),"")</f>
        <v>0.38152000000000003</v>
      </c>
      <c r="Y223" s="56"/>
      <c r="Z223" s="57"/>
      <c r="AD223" s="58"/>
      <c r="BA223" s="184" t="s">
        <v>1</v>
      </c>
    </row>
    <row r="224" spans="1:53" x14ac:dyDescent="0.2">
      <c r="A224" s="324"/>
      <c r="B224" s="316"/>
      <c r="C224" s="316"/>
      <c r="D224" s="316"/>
      <c r="E224" s="316"/>
      <c r="F224" s="316"/>
      <c r="G224" s="316"/>
      <c r="H224" s="316"/>
      <c r="I224" s="316"/>
      <c r="J224" s="316"/>
      <c r="K224" s="316"/>
      <c r="L224" s="316"/>
      <c r="M224" s="325"/>
      <c r="N224" s="318" t="s">
        <v>66</v>
      </c>
      <c r="O224" s="319"/>
      <c r="P224" s="319"/>
      <c r="Q224" s="319"/>
      <c r="R224" s="319"/>
      <c r="S224" s="319"/>
      <c r="T224" s="320"/>
      <c r="U224" s="37" t="s">
        <v>67</v>
      </c>
      <c r="V224" s="309">
        <f>IFERROR(V220/H220,"0")+IFERROR(V221/H221,"0")+IFERROR(V222/H222,"0")+IFERROR(V223/H223,"0")</f>
        <v>77.142857142857139</v>
      </c>
      <c r="W224" s="309">
        <f>IFERROR(W220/H220,"0")+IFERROR(W221/H221,"0")+IFERROR(W222/H222,"0")+IFERROR(W223/H223,"0")</f>
        <v>78</v>
      </c>
      <c r="X224" s="309">
        <f>IFERROR(IF(X220="",0,X220),"0")+IFERROR(IF(X221="",0,X221),"0")+IFERROR(IF(X222="",0,X222),"0")+IFERROR(IF(X223="",0,X223),"0")</f>
        <v>0.39156000000000002</v>
      </c>
      <c r="Y224" s="310"/>
      <c r="Z224" s="310"/>
    </row>
    <row r="225" spans="1:53" x14ac:dyDescent="0.2">
      <c r="A225" s="316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16"/>
      <c r="M225" s="325"/>
      <c r="N225" s="318" t="s">
        <v>66</v>
      </c>
      <c r="O225" s="319"/>
      <c r="P225" s="319"/>
      <c r="Q225" s="319"/>
      <c r="R225" s="319"/>
      <c r="S225" s="319"/>
      <c r="T225" s="320"/>
      <c r="U225" s="37" t="s">
        <v>65</v>
      </c>
      <c r="V225" s="309">
        <f>IFERROR(SUM(V220:V223),"0")</f>
        <v>162</v>
      </c>
      <c r="W225" s="309">
        <f>IFERROR(SUM(W220:W223),"0")</f>
        <v>163.79999999999998</v>
      </c>
      <c r="X225" s="37"/>
      <c r="Y225" s="310"/>
      <c r="Z225" s="310"/>
    </row>
    <row r="226" spans="1:53" ht="14.25" customHeight="1" x14ac:dyDescent="0.25">
      <c r="A226" s="317" t="s">
        <v>68</v>
      </c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16"/>
      <c r="M226" s="316"/>
      <c r="N226" s="316"/>
      <c r="O226" s="316"/>
      <c r="P226" s="316"/>
      <c r="Q226" s="316"/>
      <c r="R226" s="316"/>
      <c r="S226" s="316"/>
      <c r="T226" s="316"/>
      <c r="U226" s="316"/>
      <c r="V226" s="316"/>
      <c r="W226" s="316"/>
      <c r="X226" s="316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4">
        <v>4607091387766</v>
      </c>
      <c r="E227" s="313"/>
      <c r="F227" s="306">
        <v>1.35</v>
      </c>
      <c r="G227" s="32">
        <v>6</v>
      </c>
      <c r="H227" s="306">
        <v>8.1</v>
      </c>
      <c r="I227" s="306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2"/>
      <c r="P227" s="312"/>
      <c r="Q227" s="312"/>
      <c r="R227" s="313"/>
      <c r="S227" s="34"/>
      <c r="T227" s="34"/>
      <c r="U227" s="35" t="s">
        <v>65</v>
      </c>
      <c r="V227" s="307">
        <v>0</v>
      </c>
      <c r="W227" s="308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4">
        <v>4607091387957</v>
      </c>
      <c r="E228" s="313"/>
      <c r="F228" s="306">
        <v>1.3</v>
      </c>
      <c r="G228" s="32">
        <v>6</v>
      </c>
      <c r="H228" s="306">
        <v>7.8</v>
      </c>
      <c r="I228" s="306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2"/>
      <c r="P228" s="312"/>
      <c r="Q228" s="312"/>
      <c r="R228" s="313"/>
      <c r="S228" s="34"/>
      <c r="T228" s="34"/>
      <c r="U228" s="35" t="s">
        <v>65</v>
      </c>
      <c r="V228" s="307">
        <v>0</v>
      </c>
      <c r="W228" s="308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4">
        <v>4607091387964</v>
      </c>
      <c r="E229" s="313"/>
      <c r="F229" s="306">
        <v>1.35</v>
      </c>
      <c r="G229" s="32">
        <v>6</v>
      </c>
      <c r="H229" s="306">
        <v>8.1</v>
      </c>
      <c r="I229" s="306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2"/>
      <c r="P229" s="312"/>
      <c r="Q229" s="312"/>
      <c r="R229" s="313"/>
      <c r="S229" s="34"/>
      <c r="T229" s="34"/>
      <c r="U229" s="35" t="s">
        <v>65</v>
      </c>
      <c r="V229" s="307">
        <v>0</v>
      </c>
      <c r="W229" s="308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4">
        <v>4607091381672</v>
      </c>
      <c r="E230" s="313"/>
      <c r="F230" s="306">
        <v>0.6</v>
      </c>
      <c r="G230" s="32">
        <v>6</v>
      </c>
      <c r="H230" s="306">
        <v>3.6</v>
      </c>
      <c r="I230" s="306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2"/>
      <c r="P230" s="312"/>
      <c r="Q230" s="312"/>
      <c r="R230" s="313"/>
      <c r="S230" s="34"/>
      <c r="T230" s="34"/>
      <c r="U230" s="35" t="s">
        <v>65</v>
      </c>
      <c r="V230" s="307">
        <v>0</v>
      </c>
      <c r="W230" s="308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4">
        <v>4607091387537</v>
      </c>
      <c r="E231" s="313"/>
      <c r="F231" s="306">
        <v>0.45</v>
      </c>
      <c r="G231" s="32">
        <v>6</v>
      </c>
      <c r="H231" s="306">
        <v>2.7</v>
      </c>
      <c r="I231" s="306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2"/>
      <c r="P231" s="312"/>
      <c r="Q231" s="312"/>
      <c r="R231" s="313"/>
      <c r="S231" s="34"/>
      <c r="T231" s="34"/>
      <c r="U231" s="35" t="s">
        <v>65</v>
      </c>
      <c r="V231" s="307">
        <v>0</v>
      </c>
      <c r="W231" s="308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4">
        <v>4607091387513</v>
      </c>
      <c r="E232" s="313"/>
      <c r="F232" s="306">
        <v>0.45</v>
      </c>
      <c r="G232" s="32">
        <v>6</v>
      </c>
      <c r="H232" s="306">
        <v>2.7</v>
      </c>
      <c r="I232" s="306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2"/>
      <c r="P232" s="312"/>
      <c r="Q232" s="312"/>
      <c r="R232" s="313"/>
      <c r="S232" s="34"/>
      <c r="T232" s="34"/>
      <c r="U232" s="35" t="s">
        <v>65</v>
      </c>
      <c r="V232" s="307">
        <v>0</v>
      </c>
      <c r="W232" s="308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4">
        <v>4680115880511</v>
      </c>
      <c r="E233" s="313"/>
      <c r="F233" s="306">
        <v>0.33</v>
      </c>
      <c r="G233" s="32">
        <v>6</v>
      </c>
      <c r="H233" s="306">
        <v>1.98</v>
      </c>
      <c r="I233" s="306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2"/>
      <c r="P233" s="312"/>
      <c r="Q233" s="312"/>
      <c r="R233" s="313"/>
      <c r="S233" s="34"/>
      <c r="T233" s="34"/>
      <c r="U233" s="35" t="s">
        <v>65</v>
      </c>
      <c r="V233" s="307">
        <v>0</v>
      </c>
      <c r="W233" s="308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4"/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6"/>
      <c r="M234" s="325"/>
      <c r="N234" s="318" t="s">
        <v>66</v>
      </c>
      <c r="O234" s="319"/>
      <c r="P234" s="319"/>
      <c r="Q234" s="319"/>
      <c r="R234" s="319"/>
      <c r="S234" s="319"/>
      <c r="T234" s="320"/>
      <c r="U234" s="37" t="s">
        <v>67</v>
      </c>
      <c r="V234" s="309">
        <f>IFERROR(V227/H227,"0")+IFERROR(V228/H228,"0")+IFERROR(V229/H229,"0")+IFERROR(V230/H230,"0")+IFERROR(V231/H231,"0")+IFERROR(V232/H232,"0")+IFERROR(V233/H233,"0")</f>
        <v>0</v>
      </c>
      <c r="W234" s="309">
        <f>IFERROR(W227/H227,"0")+IFERROR(W228/H228,"0")+IFERROR(W229/H229,"0")+IFERROR(W230/H230,"0")+IFERROR(W231/H231,"0")+IFERROR(W232/H232,"0")+IFERROR(W233/H233,"0")</f>
        <v>0</v>
      </c>
      <c r="X234" s="309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10"/>
      <c r="Z234" s="310"/>
    </row>
    <row r="235" spans="1:53" x14ac:dyDescent="0.2">
      <c r="A235" s="316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16"/>
      <c r="M235" s="325"/>
      <c r="N235" s="318" t="s">
        <v>66</v>
      </c>
      <c r="O235" s="319"/>
      <c r="P235" s="319"/>
      <c r="Q235" s="319"/>
      <c r="R235" s="319"/>
      <c r="S235" s="319"/>
      <c r="T235" s="320"/>
      <c r="U235" s="37" t="s">
        <v>65</v>
      </c>
      <c r="V235" s="309">
        <f>IFERROR(SUM(V227:V233),"0")</f>
        <v>0</v>
      </c>
      <c r="W235" s="309">
        <f>IFERROR(SUM(W227:W233),"0")</f>
        <v>0</v>
      </c>
      <c r="X235" s="37"/>
      <c r="Y235" s="310"/>
      <c r="Z235" s="310"/>
    </row>
    <row r="236" spans="1:53" ht="14.25" customHeight="1" x14ac:dyDescent="0.25">
      <c r="A236" s="317" t="s">
        <v>218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16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4">
        <v>4607091380880</v>
      </c>
      <c r="E237" s="313"/>
      <c r="F237" s="306">
        <v>1.4</v>
      </c>
      <c r="G237" s="32">
        <v>6</v>
      </c>
      <c r="H237" s="306">
        <v>8.4</v>
      </c>
      <c r="I237" s="306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2"/>
      <c r="P237" s="312"/>
      <c r="Q237" s="312"/>
      <c r="R237" s="313"/>
      <c r="S237" s="34"/>
      <c r="T237" s="34"/>
      <c r="U237" s="35" t="s">
        <v>65</v>
      </c>
      <c r="V237" s="307">
        <v>40</v>
      </c>
      <c r="W237" s="308">
        <f>IFERROR(IF(V237="",0,CEILING((V237/$H237),1)*$H237),"")</f>
        <v>42</v>
      </c>
      <c r="X237" s="36">
        <f>IFERROR(IF(W237=0,"",ROUNDUP(W237/H237,0)*0.02175),"")</f>
        <v>0.10874999999999999</v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4">
        <v>4607091384482</v>
      </c>
      <c r="E238" s="313"/>
      <c r="F238" s="306">
        <v>1.3</v>
      </c>
      <c r="G238" s="32">
        <v>6</v>
      </c>
      <c r="H238" s="306">
        <v>7.8</v>
      </c>
      <c r="I238" s="306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2"/>
      <c r="P238" s="312"/>
      <c r="Q238" s="312"/>
      <c r="R238" s="313"/>
      <c r="S238" s="34"/>
      <c r="T238" s="34"/>
      <c r="U238" s="35" t="s">
        <v>65</v>
      </c>
      <c r="V238" s="307">
        <v>450</v>
      </c>
      <c r="W238" s="308">
        <f>IFERROR(IF(V238="",0,CEILING((V238/$H238),1)*$H238),"")</f>
        <v>452.4</v>
      </c>
      <c r="X238" s="36">
        <f>IFERROR(IF(W238=0,"",ROUNDUP(W238/H238,0)*0.02175),"")</f>
        <v>1.2614999999999998</v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4">
        <v>4607091380897</v>
      </c>
      <c r="E239" s="313"/>
      <c r="F239" s="306">
        <v>1.4</v>
      </c>
      <c r="G239" s="32">
        <v>6</v>
      </c>
      <c r="H239" s="306">
        <v>8.4</v>
      </c>
      <c r="I239" s="306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2"/>
      <c r="P239" s="312"/>
      <c r="Q239" s="312"/>
      <c r="R239" s="313"/>
      <c r="S239" s="34"/>
      <c r="T239" s="34"/>
      <c r="U239" s="35" t="s">
        <v>65</v>
      </c>
      <c r="V239" s="307">
        <v>30</v>
      </c>
      <c r="W239" s="308">
        <f>IFERROR(IF(V239="",0,CEILING((V239/$H239),1)*$H239),"")</f>
        <v>33.6</v>
      </c>
      <c r="X239" s="36">
        <f>IFERROR(IF(W239=0,"",ROUNDUP(W239/H239,0)*0.02175),"")</f>
        <v>8.6999999999999994E-2</v>
      </c>
      <c r="Y239" s="56"/>
      <c r="Z239" s="57"/>
      <c r="AD239" s="58"/>
      <c r="BA239" s="194" t="s">
        <v>1</v>
      </c>
    </row>
    <row r="240" spans="1:53" x14ac:dyDescent="0.2">
      <c r="A240" s="324"/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6"/>
      <c r="M240" s="325"/>
      <c r="N240" s="318" t="s">
        <v>66</v>
      </c>
      <c r="O240" s="319"/>
      <c r="P240" s="319"/>
      <c r="Q240" s="319"/>
      <c r="R240" s="319"/>
      <c r="S240" s="319"/>
      <c r="T240" s="320"/>
      <c r="U240" s="37" t="s">
        <v>67</v>
      </c>
      <c r="V240" s="309">
        <f>IFERROR(V237/H237,"0")+IFERROR(V238/H238,"0")+IFERROR(V239/H239,"0")</f>
        <v>66.025641025641022</v>
      </c>
      <c r="W240" s="309">
        <f>IFERROR(W237/H237,"0")+IFERROR(W238/H238,"0")+IFERROR(W239/H239,"0")</f>
        <v>67</v>
      </c>
      <c r="X240" s="309">
        <f>IFERROR(IF(X237="",0,X237),"0")+IFERROR(IF(X238="",0,X238),"0")+IFERROR(IF(X239="",0,X239),"0")</f>
        <v>1.4572499999999997</v>
      </c>
      <c r="Y240" s="310"/>
      <c r="Z240" s="310"/>
    </row>
    <row r="241" spans="1:53" x14ac:dyDescent="0.2">
      <c r="A241" s="316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16"/>
      <c r="M241" s="325"/>
      <c r="N241" s="318" t="s">
        <v>66</v>
      </c>
      <c r="O241" s="319"/>
      <c r="P241" s="319"/>
      <c r="Q241" s="319"/>
      <c r="R241" s="319"/>
      <c r="S241" s="319"/>
      <c r="T241" s="320"/>
      <c r="U241" s="37" t="s">
        <v>65</v>
      </c>
      <c r="V241" s="309">
        <f>IFERROR(SUM(V237:V239),"0")</f>
        <v>520</v>
      </c>
      <c r="W241" s="309">
        <f>IFERROR(SUM(W237:W239),"0")</f>
        <v>528</v>
      </c>
      <c r="X241" s="37"/>
      <c r="Y241" s="310"/>
      <c r="Z241" s="310"/>
    </row>
    <row r="242" spans="1:53" ht="14.25" customHeight="1" x14ac:dyDescent="0.25">
      <c r="A242" s="317" t="s">
        <v>81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16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4">
        <v>4607091388374</v>
      </c>
      <c r="E243" s="313"/>
      <c r="F243" s="306">
        <v>0.38</v>
      </c>
      <c r="G243" s="32">
        <v>8</v>
      </c>
      <c r="H243" s="306">
        <v>3.04</v>
      </c>
      <c r="I243" s="306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9" t="s">
        <v>384</v>
      </c>
      <c r="O243" s="312"/>
      <c r="P243" s="312"/>
      <c r="Q243" s="312"/>
      <c r="R243" s="313"/>
      <c r="S243" s="34"/>
      <c r="T243" s="34"/>
      <c r="U243" s="35" t="s">
        <v>65</v>
      </c>
      <c r="V243" s="307">
        <v>0</v>
      </c>
      <c r="W243" s="308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4">
        <v>4607091388381</v>
      </c>
      <c r="E244" s="313"/>
      <c r="F244" s="306">
        <v>0.38</v>
      </c>
      <c r="G244" s="32">
        <v>8</v>
      </c>
      <c r="H244" s="306">
        <v>3.04</v>
      </c>
      <c r="I244" s="306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1" t="s">
        <v>387</v>
      </c>
      <c r="O244" s="312"/>
      <c r="P244" s="312"/>
      <c r="Q244" s="312"/>
      <c r="R244" s="313"/>
      <c r="S244" s="34"/>
      <c r="T244" s="34"/>
      <c r="U244" s="35" t="s">
        <v>65</v>
      </c>
      <c r="V244" s="307">
        <v>0</v>
      </c>
      <c r="W244" s="308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4301032040</v>
      </c>
      <c r="D245" s="314">
        <v>4680115881860</v>
      </c>
      <c r="E245" s="313"/>
      <c r="F245" s="306">
        <v>0.17</v>
      </c>
      <c r="G245" s="32">
        <v>10</v>
      </c>
      <c r="H245" s="306">
        <v>1.7</v>
      </c>
      <c r="I245" s="306">
        <v>1.9</v>
      </c>
      <c r="J245" s="32">
        <v>234</v>
      </c>
      <c r="K245" s="32" t="s">
        <v>166</v>
      </c>
      <c r="L245" s="33" t="s">
        <v>390</v>
      </c>
      <c r="M245" s="32">
        <v>120</v>
      </c>
      <c r="N245" s="495" t="s">
        <v>391</v>
      </c>
      <c r="O245" s="312"/>
      <c r="P245" s="312"/>
      <c r="Q245" s="312"/>
      <c r="R245" s="313"/>
      <c r="S245" s="34" t="s">
        <v>392</v>
      </c>
      <c r="T245" s="34"/>
      <c r="U245" s="35" t="s">
        <v>65</v>
      </c>
      <c r="V245" s="307">
        <v>0</v>
      </c>
      <c r="W245" s="308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388</v>
      </c>
      <c r="B246" s="54" t="s">
        <v>393</v>
      </c>
      <c r="C246" s="31">
        <v>4301030233</v>
      </c>
      <c r="D246" s="314">
        <v>4607091388404</v>
      </c>
      <c r="E246" s="313"/>
      <c r="F246" s="306">
        <v>0.17</v>
      </c>
      <c r="G246" s="32">
        <v>15</v>
      </c>
      <c r="H246" s="306">
        <v>2.5499999999999998</v>
      </c>
      <c r="I246" s="306">
        <v>2.9</v>
      </c>
      <c r="J246" s="32">
        <v>156</v>
      </c>
      <c r="K246" s="32" t="s">
        <v>63</v>
      </c>
      <c r="L246" s="33" t="s">
        <v>84</v>
      </c>
      <c r="M246" s="32">
        <v>180</v>
      </c>
      <c r="N246" s="6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12"/>
      <c r="P246" s="312"/>
      <c r="Q246" s="312"/>
      <c r="R246" s="313"/>
      <c r="S246" s="34"/>
      <c r="T246" s="34" t="s">
        <v>394</v>
      </c>
      <c r="U246" s="35" t="s">
        <v>65</v>
      </c>
      <c r="V246" s="307">
        <v>170</v>
      </c>
      <c r="W246" s="308">
        <f>IFERROR(IF(V246="",0,CEILING((V246/$H246),1)*$H246),"")</f>
        <v>170.85</v>
      </c>
      <c r="X246" s="36">
        <f>IFERROR(IF(W246=0,"",ROUNDUP(W246/H246,0)*0.00753),"")</f>
        <v>0.50451000000000001</v>
      </c>
      <c r="Y246" s="56"/>
      <c r="Z246" s="57"/>
      <c r="AD246" s="58"/>
      <c r="BA246" s="198" t="s">
        <v>1</v>
      </c>
    </row>
    <row r="247" spans="1:53" x14ac:dyDescent="0.2">
      <c r="A247" s="324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6"/>
      <c r="M247" s="325"/>
      <c r="N247" s="318" t="s">
        <v>66</v>
      </c>
      <c r="O247" s="319"/>
      <c r="P247" s="319"/>
      <c r="Q247" s="319"/>
      <c r="R247" s="319"/>
      <c r="S247" s="319"/>
      <c r="T247" s="320"/>
      <c r="U247" s="37" t="s">
        <v>67</v>
      </c>
      <c r="V247" s="309">
        <f>IFERROR(V243/H243,"0")+IFERROR(V244/H244,"0")+IFERROR(V245/H245,"0")+IFERROR(V246/H246,"0")</f>
        <v>66.666666666666671</v>
      </c>
      <c r="W247" s="309">
        <f>IFERROR(W243/H243,"0")+IFERROR(W244/H244,"0")+IFERROR(W245/H245,"0")+IFERROR(W246/H246,"0")</f>
        <v>67</v>
      </c>
      <c r="X247" s="309">
        <f>IFERROR(IF(X243="",0,X243),"0")+IFERROR(IF(X244="",0,X244),"0")+IFERROR(IF(X245="",0,X245),"0")+IFERROR(IF(X246="",0,X246),"0")</f>
        <v>0.50451000000000001</v>
      </c>
      <c r="Y247" s="310"/>
      <c r="Z247" s="310"/>
    </row>
    <row r="248" spans="1:53" x14ac:dyDescent="0.2">
      <c r="A248" s="316"/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25"/>
      <c r="N248" s="318" t="s">
        <v>66</v>
      </c>
      <c r="O248" s="319"/>
      <c r="P248" s="319"/>
      <c r="Q248" s="319"/>
      <c r="R248" s="319"/>
      <c r="S248" s="319"/>
      <c r="T248" s="320"/>
      <c r="U248" s="37" t="s">
        <v>65</v>
      </c>
      <c r="V248" s="309">
        <f>IFERROR(SUM(V243:V246),"0")</f>
        <v>170</v>
      </c>
      <c r="W248" s="309">
        <f>IFERROR(SUM(W243:W246),"0")</f>
        <v>170.85</v>
      </c>
      <c r="X248" s="37"/>
      <c r="Y248" s="310"/>
      <c r="Z248" s="310"/>
    </row>
    <row r="249" spans="1:53" ht="14.25" customHeight="1" x14ac:dyDescent="0.25">
      <c r="A249" s="317" t="s">
        <v>395</v>
      </c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6"/>
      <c r="P249" s="316"/>
      <c r="Q249" s="316"/>
      <c r="R249" s="316"/>
      <c r="S249" s="316"/>
      <c r="T249" s="316"/>
      <c r="U249" s="316"/>
      <c r="V249" s="316"/>
      <c r="W249" s="316"/>
      <c r="X249" s="316"/>
      <c r="Y249" s="302"/>
      <c r="Z249" s="302"/>
    </row>
    <row r="250" spans="1:53" ht="16.5" customHeight="1" x14ac:dyDescent="0.25">
      <c r="A250" s="54" t="s">
        <v>396</v>
      </c>
      <c r="B250" s="54" t="s">
        <v>397</v>
      </c>
      <c r="C250" s="31">
        <v>4301180007</v>
      </c>
      <c r="D250" s="314">
        <v>4680115881808</v>
      </c>
      <c r="E250" s="313"/>
      <c r="F250" s="306">
        <v>0.1</v>
      </c>
      <c r="G250" s="32">
        <v>20</v>
      </c>
      <c r="H250" s="306">
        <v>2</v>
      </c>
      <c r="I250" s="306">
        <v>2.2400000000000002</v>
      </c>
      <c r="J250" s="32">
        <v>238</v>
      </c>
      <c r="K250" s="32" t="s">
        <v>398</v>
      </c>
      <c r="L250" s="33" t="s">
        <v>399</v>
      </c>
      <c r="M250" s="32">
        <v>730</v>
      </c>
      <c r="N250" s="5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12"/>
      <c r="P250" s="312"/>
      <c r="Q250" s="312"/>
      <c r="R250" s="313"/>
      <c r="S250" s="34"/>
      <c r="T250" s="34"/>
      <c r="U250" s="35" t="s">
        <v>65</v>
      </c>
      <c r="V250" s="307">
        <v>0</v>
      </c>
      <c r="W250" s="308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400</v>
      </c>
      <c r="B251" s="54" t="s">
        <v>401</v>
      </c>
      <c r="C251" s="31">
        <v>4301180006</v>
      </c>
      <c r="D251" s="314">
        <v>4680115881822</v>
      </c>
      <c r="E251" s="313"/>
      <c r="F251" s="306">
        <v>0.1</v>
      </c>
      <c r="G251" s="32">
        <v>20</v>
      </c>
      <c r="H251" s="306">
        <v>2</v>
      </c>
      <c r="I251" s="306">
        <v>2.2400000000000002</v>
      </c>
      <c r="J251" s="32">
        <v>238</v>
      </c>
      <c r="K251" s="32" t="s">
        <v>398</v>
      </c>
      <c r="L251" s="33" t="s">
        <v>399</v>
      </c>
      <c r="M251" s="32">
        <v>730</v>
      </c>
      <c r="N251" s="5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12"/>
      <c r="P251" s="312"/>
      <c r="Q251" s="312"/>
      <c r="R251" s="313"/>
      <c r="S251" s="34"/>
      <c r="T251" s="34"/>
      <c r="U251" s="35" t="s">
        <v>65</v>
      </c>
      <c r="V251" s="307">
        <v>0</v>
      </c>
      <c r="W251" s="308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402</v>
      </c>
      <c r="B252" s="54" t="s">
        <v>403</v>
      </c>
      <c r="C252" s="31">
        <v>4301180001</v>
      </c>
      <c r="D252" s="314">
        <v>4680115880016</v>
      </c>
      <c r="E252" s="313"/>
      <c r="F252" s="306">
        <v>0.1</v>
      </c>
      <c r="G252" s="32">
        <v>20</v>
      </c>
      <c r="H252" s="306">
        <v>2</v>
      </c>
      <c r="I252" s="306">
        <v>2.2400000000000002</v>
      </c>
      <c r="J252" s="32">
        <v>238</v>
      </c>
      <c r="K252" s="32" t="s">
        <v>398</v>
      </c>
      <c r="L252" s="33" t="s">
        <v>399</v>
      </c>
      <c r="M252" s="32">
        <v>730</v>
      </c>
      <c r="N252" s="3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12"/>
      <c r="P252" s="312"/>
      <c r="Q252" s="312"/>
      <c r="R252" s="313"/>
      <c r="S252" s="34"/>
      <c r="T252" s="34"/>
      <c r="U252" s="35" t="s">
        <v>65</v>
      </c>
      <c r="V252" s="307">
        <v>50</v>
      </c>
      <c r="W252" s="308">
        <f>IFERROR(IF(V252="",0,CEILING((V252/$H252),1)*$H252),"")</f>
        <v>50</v>
      </c>
      <c r="X252" s="36">
        <f>IFERROR(IF(W252=0,"",ROUNDUP(W252/H252,0)*0.00474),"")</f>
        <v>0.11850000000000001</v>
      </c>
      <c r="Y252" s="56"/>
      <c r="Z252" s="57"/>
      <c r="AD252" s="58"/>
      <c r="BA252" s="201" t="s">
        <v>1</v>
      </c>
    </row>
    <row r="253" spans="1:53" x14ac:dyDescent="0.2">
      <c r="A253" s="324"/>
      <c r="B253" s="316"/>
      <c r="C253" s="316"/>
      <c r="D253" s="316"/>
      <c r="E253" s="316"/>
      <c r="F253" s="316"/>
      <c r="G253" s="316"/>
      <c r="H253" s="316"/>
      <c r="I253" s="316"/>
      <c r="J253" s="316"/>
      <c r="K253" s="316"/>
      <c r="L253" s="316"/>
      <c r="M253" s="325"/>
      <c r="N253" s="318" t="s">
        <v>66</v>
      </c>
      <c r="O253" s="319"/>
      <c r="P253" s="319"/>
      <c r="Q253" s="319"/>
      <c r="R253" s="319"/>
      <c r="S253" s="319"/>
      <c r="T253" s="320"/>
      <c r="U253" s="37" t="s">
        <v>67</v>
      </c>
      <c r="V253" s="309">
        <f>IFERROR(V250/H250,"0")+IFERROR(V251/H251,"0")+IFERROR(V252/H252,"0")</f>
        <v>25</v>
      </c>
      <c r="W253" s="309">
        <f>IFERROR(W250/H250,"0")+IFERROR(W251/H251,"0")+IFERROR(W252/H252,"0")</f>
        <v>25</v>
      </c>
      <c r="X253" s="309">
        <f>IFERROR(IF(X250="",0,X250),"0")+IFERROR(IF(X251="",0,X251),"0")+IFERROR(IF(X252="",0,X252),"0")</f>
        <v>0.11850000000000001</v>
      </c>
      <c r="Y253" s="310"/>
      <c r="Z253" s="310"/>
    </row>
    <row r="254" spans="1:53" x14ac:dyDescent="0.2">
      <c r="A254" s="316"/>
      <c r="B254" s="316"/>
      <c r="C254" s="316"/>
      <c r="D254" s="316"/>
      <c r="E254" s="316"/>
      <c r="F254" s="316"/>
      <c r="G254" s="316"/>
      <c r="H254" s="316"/>
      <c r="I254" s="316"/>
      <c r="J254" s="316"/>
      <c r="K254" s="316"/>
      <c r="L254" s="316"/>
      <c r="M254" s="325"/>
      <c r="N254" s="318" t="s">
        <v>66</v>
      </c>
      <c r="O254" s="319"/>
      <c r="P254" s="319"/>
      <c r="Q254" s="319"/>
      <c r="R254" s="319"/>
      <c r="S254" s="319"/>
      <c r="T254" s="320"/>
      <c r="U254" s="37" t="s">
        <v>65</v>
      </c>
      <c r="V254" s="309">
        <f>IFERROR(SUM(V250:V252),"0")</f>
        <v>50</v>
      </c>
      <c r="W254" s="309">
        <f>IFERROR(SUM(W250:W252),"0")</f>
        <v>50</v>
      </c>
      <c r="X254" s="37"/>
      <c r="Y254" s="310"/>
      <c r="Z254" s="310"/>
    </row>
    <row r="255" spans="1:53" ht="16.5" customHeight="1" x14ac:dyDescent="0.25">
      <c r="A255" s="315" t="s">
        <v>404</v>
      </c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16"/>
      <c r="Y255" s="303"/>
      <c r="Z255" s="303"/>
    </row>
    <row r="256" spans="1:53" ht="14.25" customHeight="1" x14ac:dyDescent="0.25">
      <c r="A256" s="317" t="s">
        <v>103</v>
      </c>
      <c r="B256" s="316"/>
      <c r="C256" s="316"/>
      <c r="D256" s="316"/>
      <c r="E256" s="316"/>
      <c r="F256" s="316"/>
      <c r="G256" s="316"/>
      <c r="H256" s="316"/>
      <c r="I256" s="316"/>
      <c r="J256" s="316"/>
      <c r="K256" s="316"/>
      <c r="L256" s="316"/>
      <c r="M256" s="316"/>
      <c r="N256" s="316"/>
      <c r="O256" s="316"/>
      <c r="P256" s="316"/>
      <c r="Q256" s="316"/>
      <c r="R256" s="316"/>
      <c r="S256" s="316"/>
      <c r="T256" s="316"/>
      <c r="U256" s="316"/>
      <c r="V256" s="316"/>
      <c r="W256" s="316"/>
      <c r="X256" s="316"/>
      <c r="Y256" s="302"/>
      <c r="Z256" s="302"/>
    </row>
    <row r="257" spans="1:53" ht="27" customHeight="1" x14ac:dyDescent="0.25">
      <c r="A257" s="54" t="s">
        <v>405</v>
      </c>
      <c r="B257" s="54" t="s">
        <v>406</v>
      </c>
      <c r="C257" s="31">
        <v>4301011315</v>
      </c>
      <c r="D257" s="314">
        <v>4607091387421</v>
      </c>
      <c r="E257" s="313"/>
      <c r="F257" s="306">
        <v>1.35</v>
      </c>
      <c r="G257" s="32">
        <v>8</v>
      </c>
      <c r="H257" s="306">
        <v>10.8</v>
      </c>
      <c r="I257" s="306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4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2"/>
      <c r="P257" s="312"/>
      <c r="Q257" s="312"/>
      <c r="R257" s="313"/>
      <c r="S257" s="34"/>
      <c r="T257" s="34"/>
      <c r="U257" s="35" t="s">
        <v>65</v>
      </c>
      <c r="V257" s="307">
        <v>80</v>
      </c>
      <c r="W257" s="308">
        <f t="shared" ref="W257:W263" si="13">IFERROR(IF(V257="",0,CEILING((V257/$H257),1)*$H257),"")</f>
        <v>86.4</v>
      </c>
      <c r="X257" s="36">
        <f>IFERROR(IF(W257=0,"",ROUNDUP(W257/H257,0)*0.02175),"")</f>
        <v>0.17399999999999999</v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405</v>
      </c>
      <c r="B258" s="54" t="s">
        <v>407</v>
      </c>
      <c r="C258" s="31">
        <v>4301011121</v>
      </c>
      <c r="D258" s="314">
        <v>4607091387421</v>
      </c>
      <c r="E258" s="313"/>
      <c r="F258" s="306">
        <v>1.35</v>
      </c>
      <c r="G258" s="32">
        <v>8</v>
      </c>
      <c r="H258" s="306">
        <v>10.8</v>
      </c>
      <c r="I258" s="306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2"/>
      <c r="P258" s="312"/>
      <c r="Q258" s="312"/>
      <c r="R258" s="313"/>
      <c r="S258" s="34"/>
      <c r="T258" s="34"/>
      <c r="U258" s="35" t="s">
        <v>65</v>
      </c>
      <c r="V258" s="307">
        <v>0</v>
      </c>
      <c r="W258" s="308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408</v>
      </c>
      <c r="B259" s="54" t="s">
        <v>409</v>
      </c>
      <c r="C259" s="31">
        <v>4301011619</v>
      </c>
      <c r="D259" s="314">
        <v>4607091387452</v>
      </c>
      <c r="E259" s="313"/>
      <c r="F259" s="306">
        <v>1.45</v>
      </c>
      <c r="G259" s="32">
        <v>8</v>
      </c>
      <c r="H259" s="306">
        <v>11.6</v>
      </c>
      <c r="I259" s="306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9" t="s">
        <v>410</v>
      </c>
      <c r="O259" s="312"/>
      <c r="P259" s="312"/>
      <c r="Q259" s="312"/>
      <c r="R259" s="313"/>
      <c r="S259" s="34"/>
      <c r="T259" s="34"/>
      <c r="U259" s="35" t="s">
        <v>65</v>
      </c>
      <c r="V259" s="307">
        <v>0</v>
      </c>
      <c r="W259" s="308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411</v>
      </c>
      <c r="C260" s="31">
        <v>4301011396</v>
      </c>
      <c r="D260" s="314">
        <v>4607091387452</v>
      </c>
      <c r="E260" s="313"/>
      <c r="F260" s="306">
        <v>1.35</v>
      </c>
      <c r="G260" s="32">
        <v>8</v>
      </c>
      <c r="H260" s="306">
        <v>10.8</v>
      </c>
      <c r="I260" s="306">
        <v>11.28</v>
      </c>
      <c r="J260" s="32">
        <v>48</v>
      </c>
      <c r="K260" s="32" t="s">
        <v>98</v>
      </c>
      <c r="L260" s="33" t="s">
        <v>106</v>
      </c>
      <c r="M260" s="32">
        <v>55</v>
      </c>
      <c r="N260" s="49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2"/>
      <c r="P260" s="312"/>
      <c r="Q260" s="312"/>
      <c r="R260" s="313"/>
      <c r="S260" s="34"/>
      <c r="T260" s="34"/>
      <c r="U260" s="35" t="s">
        <v>65</v>
      </c>
      <c r="V260" s="307">
        <v>0</v>
      </c>
      <c r="W260" s="308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412</v>
      </c>
      <c r="B261" s="54" t="s">
        <v>413</v>
      </c>
      <c r="C261" s="31">
        <v>4301011313</v>
      </c>
      <c r="D261" s="314">
        <v>4607091385984</v>
      </c>
      <c r="E261" s="313"/>
      <c r="F261" s="306">
        <v>1.35</v>
      </c>
      <c r="G261" s="32">
        <v>8</v>
      </c>
      <c r="H261" s="306">
        <v>10.8</v>
      </c>
      <c r="I261" s="306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12"/>
      <c r="P261" s="312"/>
      <c r="Q261" s="312"/>
      <c r="R261" s="313"/>
      <c r="S261" s="34"/>
      <c r="T261" s="34"/>
      <c r="U261" s="35" t="s">
        <v>65</v>
      </c>
      <c r="V261" s="307">
        <v>0</v>
      </c>
      <c r="W261" s="308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414</v>
      </c>
      <c r="B262" s="54" t="s">
        <v>415</v>
      </c>
      <c r="C262" s="31">
        <v>4301011316</v>
      </c>
      <c r="D262" s="314">
        <v>4607091387438</v>
      </c>
      <c r="E262" s="313"/>
      <c r="F262" s="306">
        <v>0.5</v>
      </c>
      <c r="G262" s="32">
        <v>10</v>
      </c>
      <c r="H262" s="306">
        <v>5</v>
      </c>
      <c r="I262" s="306">
        <v>5.24</v>
      </c>
      <c r="J262" s="32">
        <v>120</v>
      </c>
      <c r="K262" s="32" t="s">
        <v>63</v>
      </c>
      <c r="L262" s="33" t="s">
        <v>99</v>
      </c>
      <c r="M262" s="32">
        <v>55</v>
      </c>
      <c r="N262" s="3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12"/>
      <c r="P262" s="312"/>
      <c r="Q262" s="312"/>
      <c r="R262" s="313"/>
      <c r="S262" s="34"/>
      <c r="T262" s="34"/>
      <c r="U262" s="35" t="s">
        <v>65</v>
      </c>
      <c r="V262" s="307">
        <v>0</v>
      </c>
      <c r="W262" s="308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416</v>
      </c>
      <c r="B263" s="54" t="s">
        <v>417</v>
      </c>
      <c r="C263" s="31">
        <v>4301011318</v>
      </c>
      <c r="D263" s="314">
        <v>4607091387469</v>
      </c>
      <c r="E263" s="313"/>
      <c r="F263" s="306">
        <v>0.5</v>
      </c>
      <c r="G263" s="32">
        <v>10</v>
      </c>
      <c r="H263" s="306">
        <v>5</v>
      </c>
      <c r="I263" s="306">
        <v>5.21</v>
      </c>
      <c r="J263" s="32">
        <v>120</v>
      </c>
      <c r="K263" s="32" t="s">
        <v>63</v>
      </c>
      <c r="L263" s="33" t="s">
        <v>64</v>
      </c>
      <c r="M263" s="32">
        <v>55</v>
      </c>
      <c r="N263" s="48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12"/>
      <c r="P263" s="312"/>
      <c r="Q263" s="312"/>
      <c r="R263" s="313"/>
      <c r="S263" s="34"/>
      <c r="T263" s="34"/>
      <c r="U263" s="35" t="s">
        <v>65</v>
      </c>
      <c r="V263" s="307">
        <v>0</v>
      </c>
      <c r="W263" s="308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x14ac:dyDescent="0.2">
      <c r="A264" s="324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16"/>
      <c r="M264" s="325"/>
      <c r="N264" s="318" t="s">
        <v>66</v>
      </c>
      <c r="O264" s="319"/>
      <c r="P264" s="319"/>
      <c r="Q264" s="319"/>
      <c r="R264" s="319"/>
      <c r="S264" s="319"/>
      <c r="T264" s="320"/>
      <c r="U264" s="37" t="s">
        <v>67</v>
      </c>
      <c r="V264" s="309">
        <f>IFERROR(V257/H257,"0")+IFERROR(V258/H258,"0")+IFERROR(V259/H259,"0")+IFERROR(V260/H260,"0")+IFERROR(V261/H261,"0")+IFERROR(V262/H262,"0")+IFERROR(V263/H263,"0")</f>
        <v>7.4074074074074066</v>
      </c>
      <c r="W264" s="309">
        <f>IFERROR(W257/H257,"0")+IFERROR(W258/H258,"0")+IFERROR(W259/H259,"0")+IFERROR(W260/H260,"0")+IFERROR(W261/H261,"0")+IFERROR(W262/H262,"0")+IFERROR(W263/H263,"0")</f>
        <v>8</v>
      </c>
      <c r="X264" s="309">
        <f>IFERROR(IF(X257="",0,X257),"0")+IFERROR(IF(X258="",0,X258),"0")+IFERROR(IF(X259="",0,X259),"0")+IFERROR(IF(X260="",0,X260),"0")+IFERROR(IF(X261="",0,X261),"0")+IFERROR(IF(X262="",0,X262),"0")+IFERROR(IF(X263="",0,X263),"0")</f>
        <v>0.17399999999999999</v>
      </c>
      <c r="Y264" s="310"/>
      <c r="Z264" s="310"/>
    </row>
    <row r="265" spans="1:53" x14ac:dyDescent="0.2">
      <c r="A265" s="316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25"/>
      <c r="N265" s="318" t="s">
        <v>66</v>
      </c>
      <c r="O265" s="319"/>
      <c r="P265" s="319"/>
      <c r="Q265" s="319"/>
      <c r="R265" s="319"/>
      <c r="S265" s="319"/>
      <c r="T265" s="320"/>
      <c r="U265" s="37" t="s">
        <v>65</v>
      </c>
      <c r="V265" s="309">
        <f>IFERROR(SUM(V257:V263),"0")</f>
        <v>80</v>
      </c>
      <c r="W265" s="309">
        <f>IFERROR(SUM(W257:W263),"0")</f>
        <v>86.4</v>
      </c>
      <c r="X265" s="37"/>
      <c r="Y265" s="310"/>
      <c r="Z265" s="310"/>
    </row>
    <row r="266" spans="1:53" ht="14.25" customHeight="1" x14ac:dyDescent="0.25">
      <c r="A266" s="317" t="s">
        <v>60</v>
      </c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16"/>
      <c r="Y266" s="302"/>
      <c r="Z266" s="302"/>
    </row>
    <row r="267" spans="1:53" ht="27" customHeight="1" x14ac:dyDescent="0.25">
      <c r="A267" s="54" t="s">
        <v>418</v>
      </c>
      <c r="B267" s="54" t="s">
        <v>419</v>
      </c>
      <c r="C267" s="31">
        <v>4301031154</v>
      </c>
      <c r="D267" s="314">
        <v>4607091387292</v>
      </c>
      <c r="E267" s="313"/>
      <c r="F267" s="306">
        <v>0.73</v>
      </c>
      <c r="G267" s="32">
        <v>6</v>
      </c>
      <c r="H267" s="306">
        <v>4.38</v>
      </c>
      <c r="I267" s="306">
        <v>4.6399999999999997</v>
      </c>
      <c r="J267" s="32">
        <v>156</v>
      </c>
      <c r="K267" s="32" t="s">
        <v>63</v>
      </c>
      <c r="L267" s="33" t="s">
        <v>64</v>
      </c>
      <c r="M267" s="32">
        <v>45</v>
      </c>
      <c r="N267" s="3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12"/>
      <c r="P267" s="312"/>
      <c r="Q267" s="312"/>
      <c r="R267" s="313"/>
      <c r="S267" s="34"/>
      <c r="T267" s="34"/>
      <c r="U267" s="35" t="s">
        <v>65</v>
      </c>
      <c r="V267" s="307">
        <v>0</v>
      </c>
      <c r="W267" s="308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ht="27" customHeight="1" x14ac:dyDescent="0.25">
      <c r="A268" s="54" t="s">
        <v>420</v>
      </c>
      <c r="B268" s="54" t="s">
        <v>421</v>
      </c>
      <c r="C268" s="31">
        <v>4301031155</v>
      </c>
      <c r="D268" s="314">
        <v>4607091387315</v>
      </c>
      <c r="E268" s="313"/>
      <c r="F268" s="306">
        <v>0.7</v>
      </c>
      <c r="G268" s="32">
        <v>4</v>
      </c>
      <c r="H268" s="306">
        <v>2.8</v>
      </c>
      <c r="I268" s="306">
        <v>3.048</v>
      </c>
      <c r="J268" s="32">
        <v>156</v>
      </c>
      <c r="K268" s="32" t="s">
        <v>63</v>
      </c>
      <c r="L268" s="33" t="s">
        <v>64</v>
      </c>
      <c r="M268" s="32">
        <v>45</v>
      </c>
      <c r="N268" s="5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12"/>
      <c r="P268" s="312"/>
      <c r="Q268" s="312"/>
      <c r="R268" s="313"/>
      <c r="S268" s="34"/>
      <c r="T268" s="34"/>
      <c r="U268" s="35" t="s">
        <v>65</v>
      </c>
      <c r="V268" s="307">
        <v>0</v>
      </c>
      <c r="W268" s="308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x14ac:dyDescent="0.2">
      <c r="A269" s="324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16"/>
      <c r="M269" s="325"/>
      <c r="N269" s="318" t="s">
        <v>66</v>
      </c>
      <c r="O269" s="319"/>
      <c r="P269" s="319"/>
      <c r="Q269" s="319"/>
      <c r="R269" s="319"/>
      <c r="S269" s="319"/>
      <c r="T269" s="320"/>
      <c r="U269" s="37" t="s">
        <v>67</v>
      </c>
      <c r="V269" s="309">
        <f>IFERROR(V267/H267,"0")+IFERROR(V268/H268,"0")</f>
        <v>0</v>
      </c>
      <c r="W269" s="309">
        <f>IFERROR(W267/H267,"0")+IFERROR(W268/H268,"0")</f>
        <v>0</v>
      </c>
      <c r="X269" s="309">
        <f>IFERROR(IF(X267="",0,X267),"0")+IFERROR(IF(X268="",0,X268),"0")</f>
        <v>0</v>
      </c>
      <c r="Y269" s="310"/>
      <c r="Z269" s="310"/>
    </row>
    <row r="270" spans="1:53" x14ac:dyDescent="0.2">
      <c r="A270" s="316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16"/>
      <c r="M270" s="325"/>
      <c r="N270" s="318" t="s">
        <v>66</v>
      </c>
      <c r="O270" s="319"/>
      <c r="P270" s="319"/>
      <c r="Q270" s="319"/>
      <c r="R270" s="319"/>
      <c r="S270" s="319"/>
      <c r="T270" s="320"/>
      <c r="U270" s="37" t="s">
        <v>65</v>
      </c>
      <c r="V270" s="309">
        <f>IFERROR(SUM(V267:V268),"0")</f>
        <v>0</v>
      </c>
      <c r="W270" s="309">
        <f>IFERROR(SUM(W267:W268),"0")</f>
        <v>0</v>
      </c>
      <c r="X270" s="37"/>
      <c r="Y270" s="310"/>
      <c r="Z270" s="310"/>
    </row>
    <row r="271" spans="1:53" ht="16.5" customHeight="1" x14ac:dyDescent="0.25">
      <c r="A271" s="315" t="s">
        <v>422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16"/>
      <c r="Y271" s="303"/>
      <c r="Z271" s="303"/>
    </row>
    <row r="272" spans="1:53" ht="14.25" customHeight="1" x14ac:dyDescent="0.25">
      <c r="A272" s="317" t="s">
        <v>60</v>
      </c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16"/>
      <c r="M272" s="316"/>
      <c r="N272" s="316"/>
      <c r="O272" s="316"/>
      <c r="P272" s="316"/>
      <c r="Q272" s="316"/>
      <c r="R272" s="316"/>
      <c r="S272" s="316"/>
      <c r="T272" s="316"/>
      <c r="U272" s="316"/>
      <c r="V272" s="316"/>
      <c r="W272" s="316"/>
      <c r="X272" s="316"/>
      <c r="Y272" s="302"/>
      <c r="Z272" s="302"/>
    </row>
    <row r="273" spans="1:53" ht="27" customHeight="1" x14ac:dyDescent="0.25">
      <c r="A273" s="54" t="s">
        <v>423</v>
      </c>
      <c r="B273" s="54" t="s">
        <v>424</v>
      </c>
      <c r="C273" s="31">
        <v>4301031066</v>
      </c>
      <c r="D273" s="314">
        <v>4607091383836</v>
      </c>
      <c r="E273" s="313"/>
      <c r="F273" s="306">
        <v>0.3</v>
      </c>
      <c r="G273" s="32">
        <v>6</v>
      </c>
      <c r="H273" s="306">
        <v>1.8</v>
      </c>
      <c r="I273" s="306">
        <v>2.048</v>
      </c>
      <c r="J273" s="32">
        <v>156</v>
      </c>
      <c r="K273" s="32" t="s">
        <v>63</v>
      </c>
      <c r="L273" s="33" t="s">
        <v>64</v>
      </c>
      <c r="M273" s="32">
        <v>40</v>
      </c>
      <c r="N273" s="4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12"/>
      <c r="P273" s="312"/>
      <c r="Q273" s="312"/>
      <c r="R273" s="313"/>
      <c r="S273" s="34"/>
      <c r="T273" s="34"/>
      <c r="U273" s="35" t="s">
        <v>65</v>
      </c>
      <c r="V273" s="307">
        <v>30</v>
      </c>
      <c r="W273" s="308">
        <f>IFERROR(IF(V273="",0,CEILING((V273/$H273),1)*$H273),"")</f>
        <v>30.6</v>
      </c>
      <c r="X273" s="36">
        <f>IFERROR(IF(W273=0,"",ROUNDUP(W273/H273,0)*0.00753),"")</f>
        <v>0.12801000000000001</v>
      </c>
      <c r="Y273" s="56"/>
      <c r="Z273" s="57"/>
      <c r="AD273" s="58"/>
      <c r="BA273" s="211" t="s">
        <v>1</v>
      </c>
    </row>
    <row r="274" spans="1:53" x14ac:dyDescent="0.2">
      <c r="A274" s="324"/>
      <c r="B274" s="316"/>
      <c r="C274" s="316"/>
      <c r="D274" s="316"/>
      <c r="E274" s="316"/>
      <c r="F274" s="316"/>
      <c r="G274" s="316"/>
      <c r="H274" s="316"/>
      <c r="I274" s="316"/>
      <c r="J274" s="316"/>
      <c r="K274" s="316"/>
      <c r="L274" s="316"/>
      <c r="M274" s="325"/>
      <c r="N274" s="318" t="s">
        <v>66</v>
      </c>
      <c r="O274" s="319"/>
      <c r="P274" s="319"/>
      <c r="Q274" s="319"/>
      <c r="R274" s="319"/>
      <c r="S274" s="319"/>
      <c r="T274" s="320"/>
      <c r="U274" s="37" t="s">
        <v>67</v>
      </c>
      <c r="V274" s="309">
        <f>IFERROR(V273/H273,"0")</f>
        <v>16.666666666666668</v>
      </c>
      <c r="W274" s="309">
        <f>IFERROR(W273/H273,"0")</f>
        <v>17</v>
      </c>
      <c r="X274" s="309">
        <f>IFERROR(IF(X273="",0,X273),"0")</f>
        <v>0.12801000000000001</v>
      </c>
      <c r="Y274" s="310"/>
      <c r="Z274" s="310"/>
    </row>
    <row r="275" spans="1:53" x14ac:dyDescent="0.2">
      <c r="A275" s="316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16"/>
      <c r="M275" s="325"/>
      <c r="N275" s="318" t="s">
        <v>66</v>
      </c>
      <c r="O275" s="319"/>
      <c r="P275" s="319"/>
      <c r="Q275" s="319"/>
      <c r="R275" s="319"/>
      <c r="S275" s="319"/>
      <c r="T275" s="320"/>
      <c r="U275" s="37" t="s">
        <v>65</v>
      </c>
      <c r="V275" s="309">
        <f>IFERROR(SUM(V273:V273),"0")</f>
        <v>30</v>
      </c>
      <c r="W275" s="309">
        <f>IFERROR(SUM(W273:W273),"0")</f>
        <v>30.6</v>
      </c>
      <c r="X275" s="37"/>
      <c r="Y275" s="310"/>
      <c r="Z275" s="310"/>
    </row>
    <row r="276" spans="1:53" ht="14.25" customHeight="1" x14ac:dyDescent="0.25">
      <c r="A276" s="317" t="s">
        <v>68</v>
      </c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16"/>
      <c r="M276" s="316"/>
      <c r="N276" s="316"/>
      <c r="O276" s="316"/>
      <c r="P276" s="316"/>
      <c r="Q276" s="316"/>
      <c r="R276" s="316"/>
      <c r="S276" s="316"/>
      <c r="T276" s="316"/>
      <c r="U276" s="316"/>
      <c r="V276" s="316"/>
      <c r="W276" s="316"/>
      <c r="X276" s="316"/>
      <c r="Y276" s="302"/>
      <c r="Z276" s="302"/>
    </row>
    <row r="277" spans="1:53" ht="27" customHeight="1" x14ac:dyDescent="0.25">
      <c r="A277" s="54" t="s">
        <v>425</v>
      </c>
      <c r="B277" s="54" t="s">
        <v>426</v>
      </c>
      <c r="C277" s="31">
        <v>4301051142</v>
      </c>
      <c r="D277" s="314">
        <v>4607091387919</v>
      </c>
      <c r="E277" s="313"/>
      <c r="F277" s="306">
        <v>1.35</v>
      </c>
      <c r="G277" s="32">
        <v>6</v>
      </c>
      <c r="H277" s="306">
        <v>8.1</v>
      </c>
      <c r="I277" s="306">
        <v>8.6639999999999997</v>
      </c>
      <c r="J277" s="32">
        <v>56</v>
      </c>
      <c r="K277" s="32" t="s">
        <v>98</v>
      </c>
      <c r="L277" s="33" t="s">
        <v>64</v>
      </c>
      <c r="M277" s="32">
        <v>45</v>
      </c>
      <c r="N277" s="5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12"/>
      <c r="P277" s="312"/>
      <c r="Q277" s="312"/>
      <c r="R277" s="313"/>
      <c r="S277" s="34"/>
      <c r="T277" s="34"/>
      <c r="U277" s="35" t="s">
        <v>65</v>
      </c>
      <c r="V277" s="307">
        <v>0</v>
      </c>
      <c r="W277" s="308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427</v>
      </c>
      <c r="B278" s="54" t="s">
        <v>428</v>
      </c>
      <c r="C278" s="31">
        <v>4301051109</v>
      </c>
      <c r="D278" s="314">
        <v>4607091383942</v>
      </c>
      <c r="E278" s="313"/>
      <c r="F278" s="306">
        <v>0.42</v>
      </c>
      <c r="G278" s="32">
        <v>6</v>
      </c>
      <c r="H278" s="306">
        <v>2.52</v>
      </c>
      <c r="I278" s="306">
        <v>2.7919999999999998</v>
      </c>
      <c r="J278" s="32">
        <v>156</v>
      </c>
      <c r="K278" s="32" t="s">
        <v>63</v>
      </c>
      <c r="L278" s="33" t="s">
        <v>128</v>
      </c>
      <c r="M278" s="32">
        <v>45</v>
      </c>
      <c r="N278" s="58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12"/>
      <c r="P278" s="312"/>
      <c r="Q278" s="312"/>
      <c r="R278" s="313"/>
      <c r="S278" s="34"/>
      <c r="T278" s="34"/>
      <c r="U278" s="35" t="s">
        <v>65</v>
      </c>
      <c r="V278" s="307">
        <v>420</v>
      </c>
      <c r="W278" s="308">
        <f>IFERROR(IF(V278="",0,CEILING((V278/$H278),1)*$H278),"")</f>
        <v>420.84</v>
      </c>
      <c r="X278" s="36">
        <f>IFERROR(IF(W278=0,"",ROUNDUP(W278/H278,0)*0.00753),"")</f>
        <v>1.2575100000000001</v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429</v>
      </c>
      <c r="B279" s="54" t="s">
        <v>430</v>
      </c>
      <c r="C279" s="31">
        <v>4301051518</v>
      </c>
      <c r="D279" s="314">
        <v>4607091383959</v>
      </c>
      <c r="E279" s="313"/>
      <c r="F279" s="306">
        <v>0.42</v>
      </c>
      <c r="G279" s="32">
        <v>6</v>
      </c>
      <c r="H279" s="306">
        <v>2.52</v>
      </c>
      <c r="I279" s="306">
        <v>2.78</v>
      </c>
      <c r="J279" s="32">
        <v>156</v>
      </c>
      <c r="K279" s="32" t="s">
        <v>63</v>
      </c>
      <c r="L279" s="33" t="s">
        <v>64</v>
      </c>
      <c r="M279" s="32">
        <v>40</v>
      </c>
      <c r="N279" s="532" t="s">
        <v>431</v>
      </c>
      <c r="O279" s="312"/>
      <c r="P279" s="312"/>
      <c r="Q279" s="312"/>
      <c r="R279" s="313"/>
      <c r="S279" s="34"/>
      <c r="T279" s="34"/>
      <c r="U279" s="35" t="s">
        <v>65</v>
      </c>
      <c r="V279" s="307">
        <v>504</v>
      </c>
      <c r="W279" s="308">
        <f>IFERROR(IF(V279="",0,CEILING((V279/$H279),1)*$H279),"")</f>
        <v>504</v>
      </c>
      <c r="X279" s="36">
        <f>IFERROR(IF(W279=0,"",ROUNDUP(W279/H279,0)*0.00753),"")</f>
        <v>1.506</v>
      </c>
      <c r="Y279" s="56"/>
      <c r="Z279" s="57"/>
      <c r="AD279" s="58"/>
      <c r="BA279" s="214" t="s">
        <v>1</v>
      </c>
    </row>
    <row r="280" spans="1:53" x14ac:dyDescent="0.2">
      <c r="A280" s="324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16"/>
      <c r="M280" s="325"/>
      <c r="N280" s="318" t="s">
        <v>66</v>
      </c>
      <c r="O280" s="319"/>
      <c r="P280" s="319"/>
      <c r="Q280" s="319"/>
      <c r="R280" s="319"/>
      <c r="S280" s="319"/>
      <c r="T280" s="320"/>
      <c r="U280" s="37" t="s">
        <v>67</v>
      </c>
      <c r="V280" s="309">
        <f>IFERROR(V277/H277,"0")+IFERROR(V278/H278,"0")+IFERROR(V279/H279,"0")</f>
        <v>366.66666666666663</v>
      </c>
      <c r="W280" s="309">
        <f>IFERROR(W277/H277,"0")+IFERROR(W278/H278,"0")+IFERROR(W279/H279,"0")</f>
        <v>367</v>
      </c>
      <c r="X280" s="309">
        <f>IFERROR(IF(X277="",0,X277),"0")+IFERROR(IF(X278="",0,X278),"0")+IFERROR(IF(X279="",0,X279),"0")</f>
        <v>2.7635100000000001</v>
      </c>
      <c r="Y280" s="310"/>
      <c r="Z280" s="310"/>
    </row>
    <row r="281" spans="1:53" x14ac:dyDescent="0.2">
      <c r="A281" s="316"/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25"/>
      <c r="N281" s="318" t="s">
        <v>66</v>
      </c>
      <c r="O281" s="319"/>
      <c r="P281" s="319"/>
      <c r="Q281" s="319"/>
      <c r="R281" s="319"/>
      <c r="S281" s="319"/>
      <c r="T281" s="320"/>
      <c r="U281" s="37" t="s">
        <v>65</v>
      </c>
      <c r="V281" s="309">
        <f>IFERROR(SUM(V277:V279),"0")</f>
        <v>924</v>
      </c>
      <c r="W281" s="309">
        <f>IFERROR(SUM(W277:W279),"0")</f>
        <v>924.83999999999992</v>
      </c>
      <c r="X281" s="37"/>
      <c r="Y281" s="310"/>
      <c r="Z281" s="310"/>
    </row>
    <row r="282" spans="1:53" ht="14.25" customHeight="1" x14ac:dyDescent="0.25">
      <c r="A282" s="317" t="s">
        <v>218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16"/>
      <c r="Y282" s="302"/>
      <c r="Z282" s="302"/>
    </row>
    <row r="283" spans="1:53" ht="27" customHeight="1" x14ac:dyDescent="0.25">
      <c r="A283" s="54" t="s">
        <v>432</v>
      </c>
      <c r="B283" s="54" t="s">
        <v>433</v>
      </c>
      <c r="C283" s="31">
        <v>4301060324</v>
      </c>
      <c r="D283" s="314">
        <v>4607091388831</v>
      </c>
      <c r="E283" s="313"/>
      <c r="F283" s="306">
        <v>0.38</v>
      </c>
      <c r="G283" s="32">
        <v>6</v>
      </c>
      <c r="H283" s="306">
        <v>2.2799999999999998</v>
      </c>
      <c r="I283" s="306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7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2"/>
      <c r="P283" s="312"/>
      <c r="Q283" s="312"/>
      <c r="R283" s="313"/>
      <c r="S283" s="34"/>
      <c r="T283" s="34"/>
      <c r="U283" s="35" t="s">
        <v>65</v>
      </c>
      <c r="V283" s="307">
        <v>23</v>
      </c>
      <c r="W283" s="308">
        <f>IFERROR(IF(V283="",0,CEILING((V283/$H283),1)*$H283),"")</f>
        <v>25.08</v>
      </c>
      <c r="X283" s="36">
        <f>IFERROR(IF(W283=0,"",ROUNDUP(W283/H283,0)*0.00753),"")</f>
        <v>8.2830000000000001E-2</v>
      </c>
      <c r="Y283" s="56"/>
      <c r="Z283" s="57"/>
      <c r="AD283" s="58"/>
      <c r="BA283" s="215" t="s">
        <v>1</v>
      </c>
    </row>
    <row r="284" spans="1:53" x14ac:dyDescent="0.2">
      <c r="A284" s="324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16"/>
      <c r="M284" s="325"/>
      <c r="N284" s="318" t="s">
        <v>66</v>
      </c>
      <c r="O284" s="319"/>
      <c r="P284" s="319"/>
      <c r="Q284" s="319"/>
      <c r="R284" s="319"/>
      <c r="S284" s="319"/>
      <c r="T284" s="320"/>
      <c r="U284" s="37" t="s">
        <v>67</v>
      </c>
      <c r="V284" s="309">
        <f>IFERROR(V283/H283,"0")</f>
        <v>10.087719298245615</v>
      </c>
      <c r="W284" s="309">
        <f>IFERROR(W283/H283,"0")</f>
        <v>11</v>
      </c>
      <c r="X284" s="309">
        <f>IFERROR(IF(X283="",0,X283),"0")</f>
        <v>8.2830000000000001E-2</v>
      </c>
      <c r="Y284" s="310"/>
      <c r="Z284" s="310"/>
    </row>
    <row r="285" spans="1:53" x14ac:dyDescent="0.2">
      <c r="A285" s="316"/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25"/>
      <c r="N285" s="318" t="s">
        <v>66</v>
      </c>
      <c r="O285" s="319"/>
      <c r="P285" s="319"/>
      <c r="Q285" s="319"/>
      <c r="R285" s="319"/>
      <c r="S285" s="319"/>
      <c r="T285" s="320"/>
      <c r="U285" s="37" t="s">
        <v>65</v>
      </c>
      <c r="V285" s="309">
        <f>IFERROR(SUM(V283:V283),"0")</f>
        <v>23</v>
      </c>
      <c r="W285" s="309">
        <f>IFERROR(SUM(W283:W283),"0")</f>
        <v>25.08</v>
      </c>
      <c r="X285" s="37"/>
      <c r="Y285" s="310"/>
      <c r="Z285" s="310"/>
    </row>
    <row r="286" spans="1:53" ht="14.25" customHeight="1" x14ac:dyDescent="0.25">
      <c r="A286" s="317" t="s">
        <v>81</v>
      </c>
      <c r="B286" s="316"/>
      <c r="C286" s="316"/>
      <c r="D286" s="316"/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  <c r="S286" s="316"/>
      <c r="T286" s="316"/>
      <c r="U286" s="316"/>
      <c r="V286" s="316"/>
      <c r="W286" s="316"/>
      <c r="X286" s="316"/>
      <c r="Y286" s="302"/>
      <c r="Z286" s="302"/>
    </row>
    <row r="287" spans="1:53" ht="27" customHeight="1" x14ac:dyDescent="0.25">
      <c r="A287" s="54" t="s">
        <v>434</v>
      </c>
      <c r="B287" s="54" t="s">
        <v>435</v>
      </c>
      <c r="C287" s="31">
        <v>4301032015</v>
      </c>
      <c r="D287" s="314">
        <v>4607091383102</v>
      </c>
      <c r="E287" s="313"/>
      <c r="F287" s="306">
        <v>0.17</v>
      </c>
      <c r="G287" s="32">
        <v>15</v>
      </c>
      <c r="H287" s="306">
        <v>2.5499999999999998</v>
      </c>
      <c r="I287" s="306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5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2"/>
      <c r="P287" s="312"/>
      <c r="Q287" s="312"/>
      <c r="R287" s="313"/>
      <c r="S287" s="34"/>
      <c r="T287" s="34"/>
      <c r="U287" s="35" t="s">
        <v>65</v>
      </c>
      <c r="V287" s="307">
        <v>17</v>
      </c>
      <c r="W287" s="308">
        <f>IFERROR(IF(V287="",0,CEILING((V287/$H287),1)*$H287),"")</f>
        <v>17.849999999999998</v>
      </c>
      <c r="X287" s="36">
        <f>IFERROR(IF(W287=0,"",ROUNDUP(W287/H287,0)*0.00753),"")</f>
        <v>5.271E-2</v>
      </c>
      <c r="Y287" s="56"/>
      <c r="Z287" s="57"/>
      <c r="AD287" s="58"/>
      <c r="BA287" s="216" t="s">
        <v>1</v>
      </c>
    </row>
    <row r="288" spans="1:53" x14ac:dyDescent="0.2">
      <c r="A288" s="324"/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6"/>
      <c r="M288" s="325"/>
      <c r="N288" s="318" t="s">
        <v>66</v>
      </c>
      <c r="O288" s="319"/>
      <c r="P288" s="319"/>
      <c r="Q288" s="319"/>
      <c r="R288" s="319"/>
      <c r="S288" s="319"/>
      <c r="T288" s="320"/>
      <c r="U288" s="37" t="s">
        <v>67</v>
      </c>
      <c r="V288" s="309">
        <f>IFERROR(V287/H287,"0")</f>
        <v>6.666666666666667</v>
      </c>
      <c r="W288" s="309">
        <f>IFERROR(W287/H287,"0")</f>
        <v>7</v>
      </c>
      <c r="X288" s="309">
        <f>IFERROR(IF(X287="",0,X287),"0")</f>
        <v>5.271E-2</v>
      </c>
      <c r="Y288" s="310"/>
      <c r="Z288" s="310"/>
    </row>
    <row r="289" spans="1:53" x14ac:dyDescent="0.2">
      <c r="A289" s="316"/>
      <c r="B289" s="316"/>
      <c r="C289" s="316"/>
      <c r="D289" s="316"/>
      <c r="E289" s="316"/>
      <c r="F289" s="316"/>
      <c r="G289" s="316"/>
      <c r="H289" s="316"/>
      <c r="I289" s="316"/>
      <c r="J289" s="316"/>
      <c r="K289" s="316"/>
      <c r="L289" s="316"/>
      <c r="M289" s="325"/>
      <c r="N289" s="318" t="s">
        <v>66</v>
      </c>
      <c r="O289" s="319"/>
      <c r="P289" s="319"/>
      <c r="Q289" s="319"/>
      <c r="R289" s="319"/>
      <c r="S289" s="319"/>
      <c r="T289" s="320"/>
      <c r="U289" s="37" t="s">
        <v>65</v>
      </c>
      <c r="V289" s="309">
        <f>IFERROR(SUM(V287:V287),"0")</f>
        <v>17</v>
      </c>
      <c r="W289" s="309">
        <f>IFERROR(SUM(W287:W287),"0")</f>
        <v>17.849999999999998</v>
      </c>
      <c r="X289" s="37"/>
      <c r="Y289" s="310"/>
      <c r="Z289" s="310"/>
    </row>
    <row r="290" spans="1:53" ht="27.75" customHeight="1" x14ac:dyDescent="0.2">
      <c r="A290" s="326" t="s">
        <v>436</v>
      </c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27"/>
      <c r="P290" s="327"/>
      <c r="Q290" s="327"/>
      <c r="R290" s="327"/>
      <c r="S290" s="327"/>
      <c r="T290" s="327"/>
      <c r="U290" s="327"/>
      <c r="V290" s="327"/>
      <c r="W290" s="327"/>
      <c r="X290" s="327"/>
      <c r="Y290" s="48"/>
      <c r="Z290" s="48"/>
    </row>
    <row r="291" spans="1:53" ht="16.5" customHeight="1" x14ac:dyDescent="0.25">
      <c r="A291" s="315" t="s">
        <v>437</v>
      </c>
      <c r="B291" s="316"/>
      <c r="C291" s="316"/>
      <c r="D291" s="316"/>
      <c r="E291" s="316"/>
      <c r="F291" s="316"/>
      <c r="G291" s="316"/>
      <c r="H291" s="316"/>
      <c r="I291" s="316"/>
      <c r="J291" s="316"/>
      <c r="K291" s="316"/>
      <c r="L291" s="316"/>
      <c r="M291" s="316"/>
      <c r="N291" s="316"/>
      <c r="O291" s="316"/>
      <c r="P291" s="316"/>
      <c r="Q291" s="316"/>
      <c r="R291" s="316"/>
      <c r="S291" s="316"/>
      <c r="T291" s="316"/>
      <c r="U291" s="316"/>
      <c r="V291" s="316"/>
      <c r="W291" s="316"/>
      <c r="X291" s="316"/>
      <c r="Y291" s="303"/>
      <c r="Z291" s="303"/>
    </row>
    <row r="292" spans="1:53" ht="14.25" customHeight="1" x14ac:dyDescent="0.25">
      <c r="A292" s="317" t="s">
        <v>103</v>
      </c>
      <c r="B292" s="316"/>
      <c r="C292" s="316"/>
      <c r="D292" s="316"/>
      <c r="E292" s="316"/>
      <c r="F292" s="316"/>
      <c r="G292" s="316"/>
      <c r="H292" s="316"/>
      <c r="I292" s="316"/>
      <c r="J292" s="316"/>
      <c r="K292" s="316"/>
      <c r="L292" s="316"/>
      <c r="M292" s="316"/>
      <c r="N292" s="316"/>
      <c r="O292" s="316"/>
      <c r="P292" s="316"/>
      <c r="Q292" s="316"/>
      <c r="R292" s="316"/>
      <c r="S292" s="316"/>
      <c r="T292" s="316"/>
      <c r="U292" s="316"/>
      <c r="V292" s="316"/>
      <c r="W292" s="316"/>
      <c r="X292" s="316"/>
      <c r="Y292" s="302"/>
      <c r="Z292" s="302"/>
    </row>
    <row r="293" spans="1:53" ht="27" customHeight="1" x14ac:dyDescent="0.25">
      <c r="A293" s="54" t="s">
        <v>438</v>
      </c>
      <c r="B293" s="54" t="s">
        <v>439</v>
      </c>
      <c r="C293" s="31">
        <v>4301011339</v>
      </c>
      <c r="D293" s="314">
        <v>4607091383997</v>
      </c>
      <c r="E293" s="313"/>
      <c r="F293" s="306">
        <v>2.5</v>
      </c>
      <c r="G293" s="32">
        <v>6</v>
      </c>
      <c r="H293" s="306">
        <v>15</v>
      </c>
      <c r="I293" s="306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2"/>
      <c r="P293" s="312"/>
      <c r="Q293" s="312"/>
      <c r="R293" s="313"/>
      <c r="S293" s="34"/>
      <c r="T293" s="34"/>
      <c r="U293" s="35" t="s">
        <v>65</v>
      </c>
      <c r="V293" s="307">
        <v>2200</v>
      </c>
      <c r="W293" s="308">
        <f t="shared" ref="W293:W300" si="14">IFERROR(IF(V293="",0,CEILING((V293/$H293),1)*$H293),"")</f>
        <v>2205</v>
      </c>
      <c r="X293" s="36">
        <f>IFERROR(IF(W293=0,"",ROUNDUP(W293/H293,0)*0.02175),"")</f>
        <v>3.1972499999999999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4301011239</v>
      </c>
      <c r="D294" s="314">
        <v>4607091383997</v>
      </c>
      <c r="E294" s="313"/>
      <c r="F294" s="306">
        <v>2.5</v>
      </c>
      <c r="G294" s="32">
        <v>6</v>
      </c>
      <c r="H294" s="306">
        <v>15</v>
      </c>
      <c r="I294" s="306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2"/>
      <c r="P294" s="312"/>
      <c r="Q294" s="312"/>
      <c r="R294" s="313"/>
      <c r="S294" s="34"/>
      <c r="T294" s="34"/>
      <c r="U294" s="35" t="s">
        <v>65</v>
      </c>
      <c r="V294" s="307">
        <v>0</v>
      </c>
      <c r="W294" s="308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4301011326</v>
      </c>
      <c r="D295" s="314">
        <v>4607091384130</v>
      </c>
      <c r="E295" s="313"/>
      <c r="F295" s="306">
        <v>2.5</v>
      </c>
      <c r="G295" s="32">
        <v>6</v>
      </c>
      <c r="H295" s="306">
        <v>15</v>
      </c>
      <c r="I295" s="306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2"/>
      <c r="P295" s="312"/>
      <c r="Q295" s="312"/>
      <c r="R295" s="313"/>
      <c r="S295" s="34"/>
      <c r="T295" s="34"/>
      <c r="U295" s="35" t="s">
        <v>65</v>
      </c>
      <c r="V295" s="307">
        <v>800</v>
      </c>
      <c r="W295" s="308">
        <f t="shared" si="14"/>
        <v>810</v>
      </c>
      <c r="X295" s="36">
        <f>IFERROR(IF(W295=0,"",ROUNDUP(W295/H295,0)*0.02175),"")</f>
        <v>1.1744999999999999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441</v>
      </c>
      <c r="B296" s="54" t="s">
        <v>443</v>
      </c>
      <c r="C296" s="31">
        <v>4301011240</v>
      </c>
      <c r="D296" s="314">
        <v>4607091384130</v>
      </c>
      <c r="E296" s="313"/>
      <c r="F296" s="306">
        <v>2.5</v>
      </c>
      <c r="G296" s="32">
        <v>6</v>
      </c>
      <c r="H296" s="306">
        <v>15</v>
      </c>
      <c r="I296" s="306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2"/>
      <c r="P296" s="312"/>
      <c r="Q296" s="312"/>
      <c r="R296" s="313"/>
      <c r="S296" s="34"/>
      <c r="T296" s="34"/>
      <c r="U296" s="35" t="s">
        <v>65</v>
      </c>
      <c r="V296" s="307">
        <v>0</v>
      </c>
      <c r="W296" s="308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444</v>
      </c>
      <c r="B297" s="54" t="s">
        <v>445</v>
      </c>
      <c r="C297" s="31">
        <v>4301011330</v>
      </c>
      <c r="D297" s="314">
        <v>4607091384147</v>
      </c>
      <c r="E297" s="313"/>
      <c r="F297" s="306">
        <v>2.5</v>
      </c>
      <c r="G297" s="32">
        <v>6</v>
      </c>
      <c r="H297" s="306">
        <v>15</v>
      </c>
      <c r="I297" s="306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2"/>
      <c r="P297" s="312"/>
      <c r="Q297" s="312"/>
      <c r="R297" s="313"/>
      <c r="S297" s="34"/>
      <c r="T297" s="34"/>
      <c r="U297" s="35" t="s">
        <v>65</v>
      </c>
      <c r="V297" s="307">
        <v>800</v>
      </c>
      <c r="W297" s="308">
        <f t="shared" si="14"/>
        <v>810</v>
      </c>
      <c r="X297" s="36">
        <f>IFERROR(IF(W297=0,"",ROUNDUP(W297/H297,0)*0.02175),"")</f>
        <v>1.1744999999999999</v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444</v>
      </c>
      <c r="B298" s="54" t="s">
        <v>446</v>
      </c>
      <c r="C298" s="31">
        <v>4301011238</v>
      </c>
      <c r="D298" s="314">
        <v>4607091384147</v>
      </c>
      <c r="E298" s="313"/>
      <c r="F298" s="306">
        <v>2.5</v>
      </c>
      <c r="G298" s="32">
        <v>6</v>
      </c>
      <c r="H298" s="306">
        <v>15</v>
      </c>
      <c r="I298" s="306">
        <v>15.48</v>
      </c>
      <c r="J298" s="32">
        <v>48</v>
      </c>
      <c r="K298" s="32" t="s">
        <v>98</v>
      </c>
      <c r="L298" s="33" t="s">
        <v>106</v>
      </c>
      <c r="M298" s="32">
        <v>60</v>
      </c>
      <c r="N298" s="399" t="s">
        <v>447</v>
      </c>
      <c r="O298" s="312"/>
      <c r="P298" s="312"/>
      <c r="Q298" s="312"/>
      <c r="R298" s="313"/>
      <c r="S298" s="34"/>
      <c r="T298" s="34"/>
      <c r="U298" s="35" t="s">
        <v>65</v>
      </c>
      <c r="V298" s="307">
        <v>0</v>
      </c>
      <c r="W298" s="308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448</v>
      </c>
      <c r="B299" s="54" t="s">
        <v>449</v>
      </c>
      <c r="C299" s="31">
        <v>4301011327</v>
      </c>
      <c r="D299" s="314">
        <v>4607091384154</v>
      </c>
      <c r="E299" s="313"/>
      <c r="F299" s="306">
        <v>0.5</v>
      </c>
      <c r="G299" s="32">
        <v>10</v>
      </c>
      <c r="H299" s="306">
        <v>5</v>
      </c>
      <c r="I299" s="306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2"/>
      <c r="P299" s="312"/>
      <c r="Q299" s="312"/>
      <c r="R299" s="313"/>
      <c r="S299" s="34"/>
      <c r="T299" s="34"/>
      <c r="U299" s="35" t="s">
        <v>65</v>
      </c>
      <c r="V299" s="307">
        <v>75</v>
      </c>
      <c r="W299" s="308">
        <f t="shared" si="14"/>
        <v>75</v>
      </c>
      <c r="X299" s="36">
        <f>IFERROR(IF(W299=0,"",ROUNDUP(W299/H299,0)*0.00937),"")</f>
        <v>0.14055000000000001</v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450</v>
      </c>
      <c r="B300" s="54" t="s">
        <v>451</v>
      </c>
      <c r="C300" s="31">
        <v>4301011332</v>
      </c>
      <c r="D300" s="314">
        <v>4607091384161</v>
      </c>
      <c r="E300" s="313"/>
      <c r="F300" s="306">
        <v>0.5</v>
      </c>
      <c r="G300" s="32">
        <v>10</v>
      </c>
      <c r="H300" s="306">
        <v>5</v>
      </c>
      <c r="I300" s="306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6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2"/>
      <c r="P300" s="312"/>
      <c r="Q300" s="312"/>
      <c r="R300" s="313"/>
      <c r="S300" s="34"/>
      <c r="T300" s="34"/>
      <c r="U300" s="35" t="s">
        <v>65</v>
      </c>
      <c r="V300" s="307">
        <v>10</v>
      </c>
      <c r="W300" s="308">
        <f t="shared" si="14"/>
        <v>10</v>
      </c>
      <c r="X300" s="36">
        <f>IFERROR(IF(W300=0,"",ROUNDUP(W300/H300,0)*0.00937),"")</f>
        <v>1.874E-2</v>
      </c>
      <c r="Y300" s="56"/>
      <c r="Z300" s="57"/>
      <c r="AD300" s="58"/>
      <c r="BA300" s="224" t="s">
        <v>1</v>
      </c>
    </row>
    <row r="301" spans="1:53" x14ac:dyDescent="0.2">
      <c r="A301" s="324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16"/>
      <c r="M301" s="325"/>
      <c r="N301" s="318" t="s">
        <v>66</v>
      </c>
      <c r="O301" s="319"/>
      <c r="P301" s="319"/>
      <c r="Q301" s="319"/>
      <c r="R301" s="319"/>
      <c r="S301" s="319"/>
      <c r="T301" s="320"/>
      <c r="U301" s="37" t="s">
        <v>67</v>
      </c>
      <c r="V301" s="309">
        <f>IFERROR(V293/H293,"0")+IFERROR(V294/H294,"0")+IFERROR(V295/H295,"0")+IFERROR(V296/H296,"0")+IFERROR(V297/H297,"0")+IFERROR(V298/H298,"0")+IFERROR(V299/H299,"0")+IFERROR(V300/H300,"0")</f>
        <v>270.33333333333337</v>
      </c>
      <c r="W301" s="309">
        <f>IFERROR(W293/H293,"0")+IFERROR(W294/H294,"0")+IFERROR(W295/H295,"0")+IFERROR(W296/H296,"0")+IFERROR(W297/H297,"0")+IFERROR(W298/H298,"0")+IFERROR(W299/H299,"0")+IFERROR(W300/H300,"0")</f>
        <v>272</v>
      </c>
      <c r="X301" s="309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5.7055400000000001</v>
      </c>
      <c r="Y301" s="310"/>
      <c r="Z301" s="310"/>
    </row>
    <row r="302" spans="1:53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25"/>
      <c r="N302" s="318" t="s">
        <v>66</v>
      </c>
      <c r="O302" s="319"/>
      <c r="P302" s="319"/>
      <c r="Q302" s="319"/>
      <c r="R302" s="319"/>
      <c r="S302" s="319"/>
      <c r="T302" s="320"/>
      <c r="U302" s="37" t="s">
        <v>65</v>
      </c>
      <c r="V302" s="309">
        <f>IFERROR(SUM(V293:V300),"0")</f>
        <v>3885</v>
      </c>
      <c r="W302" s="309">
        <f>IFERROR(SUM(W293:W300),"0")</f>
        <v>3910</v>
      </c>
      <c r="X302" s="37"/>
      <c r="Y302" s="310"/>
      <c r="Z302" s="310"/>
    </row>
    <row r="303" spans="1:53" ht="14.25" customHeight="1" x14ac:dyDescent="0.25">
      <c r="A303" s="317" t="s">
        <v>95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16"/>
      <c r="Y303" s="302"/>
      <c r="Z303" s="302"/>
    </row>
    <row r="304" spans="1:53" ht="27" customHeight="1" x14ac:dyDescent="0.25">
      <c r="A304" s="54" t="s">
        <v>452</v>
      </c>
      <c r="B304" s="54" t="s">
        <v>453</v>
      </c>
      <c r="C304" s="31">
        <v>4301020178</v>
      </c>
      <c r="D304" s="314">
        <v>4607091383980</v>
      </c>
      <c r="E304" s="313"/>
      <c r="F304" s="306">
        <v>2.5</v>
      </c>
      <c r="G304" s="32">
        <v>6</v>
      </c>
      <c r="H304" s="306">
        <v>15</v>
      </c>
      <c r="I304" s="306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2"/>
      <c r="P304" s="312"/>
      <c r="Q304" s="312"/>
      <c r="R304" s="313"/>
      <c r="S304" s="34"/>
      <c r="T304" s="34"/>
      <c r="U304" s="35" t="s">
        <v>65</v>
      </c>
      <c r="V304" s="307">
        <v>1000</v>
      </c>
      <c r="W304" s="308">
        <f>IFERROR(IF(V304="",0,CEILING((V304/$H304),1)*$H304),"")</f>
        <v>1005</v>
      </c>
      <c r="X304" s="36">
        <f>IFERROR(IF(W304=0,"",ROUNDUP(W304/H304,0)*0.02175),"")</f>
        <v>1.4572499999999999</v>
      </c>
      <c r="Y304" s="56"/>
      <c r="Z304" s="57"/>
      <c r="AD304" s="58"/>
      <c r="BA304" s="225" t="s">
        <v>1</v>
      </c>
    </row>
    <row r="305" spans="1:53" ht="27" customHeight="1" x14ac:dyDescent="0.25">
      <c r="A305" s="54" t="s">
        <v>454</v>
      </c>
      <c r="B305" s="54" t="s">
        <v>455</v>
      </c>
      <c r="C305" s="31">
        <v>4301020179</v>
      </c>
      <c r="D305" s="314">
        <v>4607091384178</v>
      </c>
      <c r="E305" s="313"/>
      <c r="F305" s="306">
        <v>0.4</v>
      </c>
      <c r="G305" s="32">
        <v>10</v>
      </c>
      <c r="H305" s="306">
        <v>4</v>
      </c>
      <c r="I305" s="306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2"/>
      <c r="P305" s="312"/>
      <c r="Q305" s="312"/>
      <c r="R305" s="313"/>
      <c r="S305" s="34"/>
      <c r="T305" s="34"/>
      <c r="U305" s="35" t="s">
        <v>65</v>
      </c>
      <c r="V305" s="307">
        <v>20</v>
      </c>
      <c r="W305" s="308">
        <f>IFERROR(IF(V305="",0,CEILING((V305/$H305),1)*$H305),"")</f>
        <v>20</v>
      </c>
      <c r="X305" s="36">
        <f>IFERROR(IF(W305=0,"",ROUNDUP(W305/H305,0)*0.00937),"")</f>
        <v>4.6850000000000003E-2</v>
      </c>
      <c r="Y305" s="56"/>
      <c r="Z305" s="57"/>
      <c r="AD305" s="58"/>
      <c r="BA305" s="226" t="s">
        <v>1</v>
      </c>
    </row>
    <row r="306" spans="1:53" x14ac:dyDescent="0.2">
      <c r="A306" s="324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16"/>
      <c r="M306" s="325"/>
      <c r="N306" s="318" t="s">
        <v>66</v>
      </c>
      <c r="O306" s="319"/>
      <c r="P306" s="319"/>
      <c r="Q306" s="319"/>
      <c r="R306" s="319"/>
      <c r="S306" s="319"/>
      <c r="T306" s="320"/>
      <c r="U306" s="37" t="s">
        <v>67</v>
      </c>
      <c r="V306" s="309">
        <f>IFERROR(V304/H304,"0")+IFERROR(V305/H305,"0")</f>
        <v>71.666666666666671</v>
      </c>
      <c r="W306" s="309">
        <f>IFERROR(W304/H304,"0")+IFERROR(W305/H305,"0")</f>
        <v>72</v>
      </c>
      <c r="X306" s="309">
        <f>IFERROR(IF(X304="",0,X304),"0")+IFERROR(IF(X305="",0,X305),"0")</f>
        <v>1.5041</v>
      </c>
      <c r="Y306" s="310"/>
      <c r="Z306" s="310"/>
    </row>
    <row r="307" spans="1:53" x14ac:dyDescent="0.2">
      <c r="A307" s="316"/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25"/>
      <c r="N307" s="318" t="s">
        <v>66</v>
      </c>
      <c r="O307" s="319"/>
      <c r="P307" s="319"/>
      <c r="Q307" s="319"/>
      <c r="R307" s="319"/>
      <c r="S307" s="319"/>
      <c r="T307" s="320"/>
      <c r="U307" s="37" t="s">
        <v>65</v>
      </c>
      <c r="V307" s="309">
        <f>IFERROR(SUM(V304:V305),"0")</f>
        <v>1020</v>
      </c>
      <c r="W307" s="309">
        <f>IFERROR(SUM(W304:W305),"0")</f>
        <v>1025</v>
      </c>
      <c r="X307" s="37"/>
      <c r="Y307" s="310"/>
      <c r="Z307" s="310"/>
    </row>
    <row r="308" spans="1:53" ht="14.25" customHeight="1" x14ac:dyDescent="0.25">
      <c r="A308" s="317" t="s">
        <v>68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16"/>
      <c r="Y308" s="302"/>
      <c r="Z308" s="302"/>
    </row>
    <row r="309" spans="1:53" ht="27" customHeight="1" x14ac:dyDescent="0.25">
      <c r="A309" s="54" t="s">
        <v>456</v>
      </c>
      <c r="B309" s="54" t="s">
        <v>457</v>
      </c>
      <c r="C309" s="31">
        <v>4301051298</v>
      </c>
      <c r="D309" s="314">
        <v>4607091384260</v>
      </c>
      <c r="E309" s="313"/>
      <c r="F309" s="306">
        <v>1.3</v>
      </c>
      <c r="G309" s="32">
        <v>6</v>
      </c>
      <c r="H309" s="306">
        <v>7.8</v>
      </c>
      <c r="I309" s="306">
        <v>8.3640000000000008</v>
      </c>
      <c r="J309" s="32">
        <v>56</v>
      </c>
      <c r="K309" s="32" t="s">
        <v>98</v>
      </c>
      <c r="L309" s="33" t="s">
        <v>64</v>
      </c>
      <c r="M309" s="32">
        <v>35</v>
      </c>
      <c r="N309" s="59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2"/>
      <c r="P309" s="312"/>
      <c r="Q309" s="312"/>
      <c r="R309" s="313"/>
      <c r="S309" s="34"/>
      <c r="T309" s="34"/>
      <c r="U309" s="35" t="s">
        <v>65</v>
      </c>
      <c r="V309" s="307">
        <v>80</v>
      </c>
      <c r="W309" s="308">
        <f>IFERROR(IF(V309="",0,CEILING((V309/$H309),1)*$H309),"")</f>
        <v>85.8</v>
      </c>
      <c r="X309" s="36">
        <f>IFERROR(IF(W309=0,"",ROUNDUP(W309/H309,0)*0.02175),"")</f>
        <v>0.23924999999999999</v>
      </c>
      <c r="Y309" s="56"/>
      <c r="Z309" s="57"/>
      <c r="AD309" s="58"/>
      <c r="BA309" s="227" t="s">
        <v>1</v>
      </c>
    </row>
    <row r="310" spans="1:53" x14ac:dyDescent="0.2">
      <c r="A310" s="324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16"/>
      <c r="M310" s="325"/>
      <c r="N310" s="318" t="s">
        <v>66</v>
      </c>
      <c r="O310" s="319"/>
      <c r="P310" s="319"/>
      <c r="Q310" s="319"/>
      <c r="R310" s="319"/>
      <c r="S310" s="319"/>
      <c r="T310" s="320"/>
      <c r="U310" s="37" t="s">
        <v>67</v>
      </c>
      <c r="V310" s="309">
        <f>IFERROR(V309/H309,"0")</f>
        <v>10.256410256410257</v>
      </c>
      <c r="W310" s="309">
        <f>IFERROR(W309/H309,"0")</f>
        <v>11</v>
      </c>
      <c r="X310" s="309">
        <f>IFERROR(IF(X309="",0,X309),"0")</f>
        <v>0.23924999999999999</v>
      </c>
      <c r="Y310" s="310"/>
      <c r="Z310" s="310"/>
    </row>
    <row r="311" spans="1:53" x14ac:dyDescent="0.2">
      <c r="A311" s="316"/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25"/>
      <c r="N311" s="318" t="s">
        <v>66</v>
      </c>
      <c r="O311" s="319"/>
      <c r="P311" s="319"/>
      <c r="Q311" s="319"/>
      <c r="R311" s="319"/>
      <c r="S311" s="319"/>
      <c r="T311" s="320"/>
      <c r="U311" s="37" t="s">
        <v>65</v>
      </c>
      <c r="V311" s="309">
        <f>IFERROR(SUM(V309:V309),"0")</f>
        <v>80</v>
      </c>
      <c r="W311" s="309">
        <f>IFERROR(SUM(W309:W309),"0")</f>
        <v>85.8</v>
      </c>
      <c r="X311" s="37"/>
      <c r="Y311" s="310"/>
      <c r="Z311" s="310"/>
    </row>
    <row r="312" spans="1:53" ht="14.25" customHeight="1" x14ac:dyDescent="0.25">
      <c r="A312" s="317" t="s">
        <v>218</v>
      </c>
      <c r="B312" s="316"/>
      <c r="C312" s="316"/>
      <c r="D312" s="316"/>
      <c r="E312" s="316"/>
      <c r="F312" s="316"/>
      <c r="G312" s="316"/>
      <c r="H312" s="316"/>
      <c r="I312" s="316"/>
      <c r="J312" s="316"/>
      <c r="K312" s="316"/>
      <c r="L312" s="316"/>
      <c r="M312" s="316"/>
      <c r="N312" s="316"/>
      <c r="O312" s="316"/>
      <c r="P312" s="316"/>
      <c r="Q312" s="316"/>
      <c r="R312" s="316"/>
      <c r="S312" s="316"/>
      <c r="T312" s="316"/>
      <c r="U312" s="316"/>
      <c r="V312" s="316"/>
      <c r="W312" s="316"/>
      <c r="X312" s="316"/>
      <c r="Y312" s="302"/>
      <c r="Z312" s="302"/>
    </row>
    <row r="313" spans="1:53" ht="16.5" customHeight="1" x14ac:dyDescent="0.25">
      <c r="A313" s="54" t="s">
        <v>458</v>
      </c>
      <c r="B313" s="54" t="s">
        <v>459</v>
      </c>
      <c r="C313" s="31">
        <v>4301060314</v>
      </c>
      <c r="D313" s="314">
        <v>4607091384673</v>
      </c>
      <c r="E313" s="313"/>
      <c r="F313" s="306">
        <v>1.3</v>
      </c>
      <c r="G313" s="32">
        <v>6</v>
      </c>
      <c r="H313" s="306">
        <v>7.8</v>
      </c>
      <c r="I313" s="306">
        <v>8.3640000000000008</v>
      </c>
      <c r="J313" s="32">
        <v>56</v>
      </c>
      <c r="K313" s="32" t="s">
        <v>98</v>
      </c>
      <c r="L313" s="33" t="s">
        <v>64</v>
      </c>
      <c r="M313" s="32">
        <v>30</v>
      </c>
      <c r="N313" s="6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2"/>
      <c r="P313" s="312"/>
      <c r="Q313" s="312"/>
      <c r="R313" s="313"/>
      <c r="S313" s="34"/>
      <c r="T313" s="34"/>
      <c r="U313" s="35" t="s">
        <v>65</v>
      </c>
      <c r="V313" s="307">
        <v>60</v>
      </c>
      <c r="W313" s="308">
        <f>IFERROR(IF(V313="",0,CEILING((V313/$H313),1)*$H313),"")</f>
        <v>62.4</v>
      </c>
      <c r="X313" s="36">
        <f>IFERROR(IF(W313=0,"",ROUNDUP(W313/H313,0)*0.02175),"")</f>
        <v>0.17399999999999999</v>
      </c>
      <c r="Y313" s="56"/>
      <c r="Z313" s="57"/>
      <c r="AD313" s="58"/>
      <c r="BA313" s="228" t="s">
        <v>1</v>
      </c>
    </row>
    <row r="314" spans="1:53" x14ac:dyDescent="0.2">
      <c r="A314" s="324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16"/>
      <c r="M314" s="325"/>
      <c r="N314" s="318" t="s">
        <v>66</v>
      </c>
      <c r="O314" s="319"/>
      <c r="P314" s="319"/>
      <c r="Q314" s="319"/>
      <c r="R314" s="319"/>
      <c r="S314" s="319"/>
      <c r="T314" s="320"/>
      <c r="U314" s="37" t="s">
        <v>67</v>
      </c>
      <c r="V314" s="309">
        <f>IFERROR(V313/H313,"0")</f>
        <v>7.6923076923076925</v>
      </c>
      <c r="W314" s="309">
        <f>IFERROR(W313/H313,"0")</f>
        <v>8</v>
      </c>
      <c r="X314" s="309">
        <f>IFERROR(IF(X313="",0,X313),"0")</f>
        <v>0.17399999999999999</v>
      </c>
      <c r="Y314" s="310"/>
      <c r="Z314" s="310"/>
    </row>
    <row r="315" spans="1:53" x14ac:dyDescent="0.2">
      <c r="A315" s="316"/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25"/>
      <c r="N315" s="318" t="s">
        <v>66</v>
      </c>
      <c r="O315" s="319"/>
      <c r="P315" s="319"/>
      <c r="Q315" s="319"/>
      <c r="R315" s="319"/>
      <c r="S315" s="319"/>
      <c r="T315" s="320"/>
      <c r="U315" s="37" t="s">
        <v>65</v>
      </c>
      <c r="V315" s="309">
        <f>IFERROR(SUM(V313:V313),"0")</f>
        <v>60</v>
      </c>
      <c r="W315" s="309">
        <f>IFERROR(SUM(W313:W313),"0")</f>
        <v>62.4</v>
      </c>
      <c r="X315" s="37"/>
      <c r="Y315" s="310"/>
      <c r="Z315" s="310"/>
    </row>
    <row r="316" spans="1:53" ht="16.5" customHeight="1" x14ac:dyDescent="0.25">
      <c r="A316" s="315" t="s">
        <v>460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16"/>
      <c r="Y316" s="303"/>
      <c r="Z316" s="303"/>
    </row>
    <row r="317" spans="1:53" ht="14.25" customHeight="1" x14ac:dyDescent="0.25">
      <c r="A317" s="317" t="s">
        <v>103</v>
      </c>
      <c r="B317" s="316"/>
      <c r="C317" s="316"/>
      <c r="D317" s="316"/>
      <c r="E317" s="316"/>
      <c r="F317" s="316"/>
      <c r="G317" s="316"/>
      <c r="H317" s="316"/>
      <c r="I317" s="316"/>
      <c r="J317" s="316"/>
      <c r="K317" s="316"/>
      <c r="L317" s="316"/>
      <c r="M317" s="316"/>
      <c r="N317" s="316"/>
      <c r="O317" s="316"/>
      <c r="P317" s="316"/>
      <c r="Q317" s="316"/>
      <c r="R317" s="316"/>
      <c r="S317" s="316"/>
      <c r="T317" s="316"/>
      <c r="U317" s="316"/>
      <c r="V317" s="316"/>
      <c r="W317" s="316"/>
      <c r="X317" s="316"/>
      <c r="Y317" s="302"/>
      <c r="Z317" s="302"/>
    </row>
    <row r="318" spans="1:53" ht="27" customHeight="1" x14ac:dyDescent="0.25">
      <c r="A318" s="54" t="s">
        <v>461</v>
      </c>
      <c r="B318" s="54" t="s">
        <v>462</v>
      </c>
      <c r="C318" s="31">
        <v>4301011324</v>
      </c>
      <c r="D318" s="314">
        <v>4607091384185</v>
      </c>
      <c r="E318" s="313"/>
      <c r="F318" s="306">
        <v>0.8</v>
      </c>
      <c r="G318" s="32">
        <v>15</v>
      </c>
      <c r="H318" s="306">
        <v>12</v>
      </c>
      <c r="I318" s="306">
        <v>12.48</v>
      </c>
      <c r="J318" s="32">
        <v>56</v>
      </c>
      <c r="K318" s="32" t="s">
        <v>98</v>
      </c>
      <c r="L318" s="33" t="s">
        <v>64</v>
      </c>
      <c r="M318" s="32">
        <v>60</v>
      </c>
      <c r="N318" s="43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2"/>
      <c r="P318" s="312"/>
      <c r="Q318" s="312"/>
      <c r="R318" s="313"/>
      <c r="S318" s="34"/>
      <c r="T318" s="34"/>
      <c r="U318" s="35" t="s">
        <v>65</v>
      </c>
      <c r="V318" s="307">
        <v>50</v>
      </c>
      <c r="W318" s="308">
        <f>IFERROR(IF(V318="",0,CEILING((V318/$H318),1)*$H318),"")</f>
        <v>60</v>
      </c>
      <c r="X318" s="36">
        <f>IFERROR(IF(W318=0,"",ROUNDUP(W318/H318,0)*0.02175),"")</f>
        <v>0.10874999999999999</v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463</v>
      </c>
      <c r="B319" s="54" t="s">
        <v>464</v>
      </c>
      <c r="C319" s="31">
        <v>4301011312</v>
      </c>
      <c r="D319" s="314">
        <v>4607091384192</v>
      </c>
      <c r="E319" s="313"/>
      <c r="F319" s="306">
        <v>1.8</v>
      </c>
      <c r="G319" s="32">
        <v>6</v>
      </c>
      <c r="H319" s="306">
        <v>10.8</v>
      </c>
      <c r="I319" s="306">
        <v>11.28</v>
      </c>
      <c r="J319" s="32">
        <v>56</v>
      </c>
      <c r="K319" s="32" t="s">
        <v>98</v>
      </c>
      <c r="L319" s="33" t="s">
        <v>99</v>
      </c>
      <c r="M319" s="32">
        <v>60</v>
      </c>
      <c r="N319" s="6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2"/>
      <c r="P319" s="312"/>
      <c r="Q319" s="312"/>
      <c r="R319" s="313"/>
      <c r="S319" s="34"/>
      <c r="T319" s="34"/>
      <c r="U319" s="35" t="s">
        <v>65</v>
      </c>
      <c r="V319" s="307">
        <v>0</v>
      </c>
      <c r="W319" s="308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4301011483</v>
      </c>
      <c r="D320" s="314">
        <v>4680115881907</v>
      </c>
      <c r="E320" s="313"/>
      <c r="F320" s="306">
        <v>1.8</v>
      </c>
      <c r="G320" s="32">
        <v>6</v>
      </c>
      <c r="H320" s="306">
        <v>10.8</v>
      </c>
      <c r="I320" s="306">
        <v>11.28</v>
      </c>
      <c r="J320" s="32">
        <v>56</v>
      </c>
      <c r="K320" s="32" t="s">
        <v>98</v>
      </c>
      <c r="L320" s="33" t="s">
        <v>64</v>
      </c>
      <c r="M320" s="32">
        <v>60</v>
      </c>
      <c r="N320" s="6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2"/>
      <c r="P320" s="312"/>
      <c r="Q320" s="312"/>
      <c r="R320" s="313"/>
      <c r="S320" s="34"/>
      <c r="T320" s="34"/>
      <c r="U320" s="35" t="s">
        <v>65</v>
      </c>
      <c r="V320" s="307">
        <v>0</v>
      </c>
      <c r="W320" s="308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4301011303</v>
      </c>
      <c r="D321" s="314">
        <v>4607091384680</v>
      </c>
      <c r="E321" s="313"/>
      <c r="F321" s="306">
        <v>0.4</v>
      </c>
      <c r="G321" s="32">
        <v>10</v>
      </c>
      <c r="H321" s="306">
        <v>4</v>
      </c>
      <c r="I321" s="306">
        <v>4.21</v>
      </c>
      <c r="J321" s="32">
        <v>120</v>
      </c>
      <c r="K321" s="32" t="s">
        <v>63</v>
      </c>
      <c r="L321" s="33" t="s">
        <v>64</v>
      </c>
      <c r="M321" s="32">
        <v>60</v>
      </c>
      <c r="N321" s="3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2"/>
      <c r="P321" s="312"/>
      <c r="Q321" s="312"/>
      <c r="R321" s="313"/>
      <c r="S321" s="34"/>
      <c r="T321" s="34"/>
      <c r="U321" s="35" t="s">
        <v>65</v>
      </c>
      <c r="V321" s="307">
        <v>0</v>
      </c>
      <c r="W321" s="308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32" t="s">
        <v>1</v>
      </c>
    </row>
    <row r="322" spans="1:53" x14ac:dyDescent="0.2">
      <c r="A322" s="324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16"/>
      <c r="M322" s="325"/>
      <c r="N322" s="318" t="s">
        <v>66</v>
      </c>
      <c r="O322" s="319"/>
      <c r="P322" s="319"/>
      <c r="Q322" s="319"/>
      <c r="R322" s="319"/>
      <c r="S322" s="319"/>
      <c r="T322" s="320"/>
      <c r="U322" s="37" t="s">
        <v>67</v>
      </c>
      <c r="V322" s="309">
        <f>IFERROR(V318/H318,"0")+IFERROR(V319/H319,"0")+IFERROR(V320/H320,"0")+IFERROR(V321/H321,"0")</f>
        <v>4.166666666666667</v>
      </c>
      <c r="W322" s="309">
        <f>IFERROR(W318/H318,"0")+IFERROR(W319/H319,"0")+IFERROR(W320/H320,"0")+IFERROR(W321/H321,"0")</f>
        <v>5</v>
      </c>
      <c r="X322" s="309">
        <f>IFERROR(IF(X318="",0,X318),"0")+IFERROR(IF(X319="",0,X319),"0")+IFERROR(IF(X320="",0,X320),"0")+IFERROR(IF(X321="",0,X321),"0")</f>
        <v>0.10874999999999999</v>
      </c>
      <c r="Y322" s="310"/>
      <c r="Z322" s="310"/>
    </row>
    <row r="323" spans="1:53" x14ac:dyDescent="0.2">
      <c r="A323" s="316"/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25"/>
      <c r="N323" s="318" t="s">
        <v>66</v>
      </c>
      <c r="O323" s="319"/>
      <c r="P323" s="319"/>
      <c r="Q323" s="319"/>
      <c r="R323" s="319"/>
      <c r="S323" s="319"/>
      <c r="T323" s="320"/>
      <c r="U323" s="37" t="s">
        <v>65</v>
      </c>
      <c r="V323" s="309">
        <f>IFERROR(SUM(V318:V321),"0")</f>
        <v>50</v>
      </c>
      <c r="W323" s="309">
        <f>IFERROR(SUM(W318:W321),"0")</f>
        <v>60</v>
      </c>
      <c r="X323" s="37"/>
      <c r="Y323" s="310"/>
      <c r="Z323" s="310"/>
    </row>
    <row r="324" spans="1:53" ht="14.25" customHeight="1" x14ac:dyDescent="0.25">
      <c r="A324" s="317" t="s">
        <v>60</v>
      </c>
      <c r="B324" s="316"/>
      <c r="C324" s="316"/>
      <c r="D324" s="316"/>
      <c r="E324" s="316"/>
      <c r="F324" s="316"/>
      <c r="G324" s="316"/>
      <c r="H324" s="316"/>
      <c r="I324" s="316"/>
      <c r="J324" s="316"/>
      <c r="K324" s="316"/>
      <c r="L324" s="316"/>
      <c r="M324" s="316"/>
      <c r="N324" s="316"/>
      <c r="O324" s="316"/>
      <c r="P324" s="316"/>
      <c r="Q324" s="316"/>
      <c r="R324" s="316"/>
      <c r="S324" s="316"/>
      <c r="T324" s="316"/>
      <c r="U324" s="316"/>
      <c r="V324" s="316"/>
      <c r="W324" s="316"/>
      <c r="X324" s="316"/>
      <c r="Y324" s="302"/>
      <c r="Z324" s="302"/>
    </row>
    <row r="325" spans="1:53" ht="27" customHeight="1" x14ac:dyDescent="0.25">
      <c r="A325" s="54" t="s">
        <v>469</v>
      </c>
      <c r="B325" s="54" t="s">
        <v>470</v>
      </c>
      <c r="C325" s="31">
        <v>4301031139</v>
      </c>
      <c r="D325" s="314">
        <v>4607091384802</v>
      </c>
      <c r="E325" s="313"/>
      <c r="F325" s="306">
        <v>0.73</v>
      </c>
      <c r="G325" s="32">
        <v>6</v>
      </c>
      <c r="H325" s="306">
        <v>4.38</v>
      </c>
      <c r="I325" s="306">
        <v>4.58</v>
      </c>
      <c r="J325" s="32">
        <v>156</v>
      </c>
      <c r="K325" s="32" t="s">
        <v>63</v>
      </c>
      <c r="L325" s="33" t="s">
        <v>64</v>
      </c>
      <c r="M325" s="32">
        <v>35</v>
      </c>
      <c r="N325" s="62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2"/>
      <c r="P325" s="312"/>
      <c r="Q325" s="312"/>
      <c r="R325" s="313"/>
      <c r="S325" s="34"/>
      <c r="T325" s="34"/>
      <c r="U325" s="35" t="s">
        <v>65</v>
      </c>
      <c r="V325" s="307">
        <v>0</v>
      </c>
      <c r="W325" s="308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33" t="s">
        <v>1</v>
      </c>
    </row>
    <row r="326" spans="1:53" ht="27" customHeight="1" x14ac:dyDescent="0.25">
      <c r="A326" s="54" t="s">
        <v>471</v>
      </c>
      <c r="B326" s="54" t="s">
        <v>472</v>
      </c>
      <c r="C326" s="31">
        <v>4301031140</v>
      </c>
      <c r="D326" s="314">
        <v>4607091384826</v>
      </c>
      <c r="E326" s="313"/>
      <c r="F326" s="306">
        <v>0.35</v>
      </c>
      <c r="G326" s="32">
        <v>8</v>
      </c>
      <c r="H326" s="306">
        <v>2.8</v>
      </c>
      <c r="I326" s="306">
        <v>2.9</v>
      </c>
      <c r="J326" s="32">
        <v>234</v>
      </c>
      <c r="K326" s="32" t="s">
        <v>166</v>
      </c>
      <c r="L326" s="33" t="s">
        <v>64</v>
      </c>
      <c r="M326" s="32">
        <v>35</v>
      </c>
      <c r="N326" s="4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2"/>
      <c r="P326" s="312"/>
      <c r="Q326" s="312"/>
      <c r="R326" s="313"/>
      <c r="S326" s="34"/>
      <c r="T326" s="34"/>
      <c r="U326" s="35" t="s">
        <v>65</v>
      </c>
      <c r="V326" s="307">
        <v>0</v>
      </c>
      <c r="W326" s="308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4" t="s">
        <v>1</v>
      </c>
    </row>
    <row r="327" spans="1:53" x14ac:dyDescent="0.2">
      <c r="A327" s="324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25"/>
      <c r="N327" s="318" t="s">
        <v>66</v>
      </c>
      <c r="O327" s="319"/>
      <c r="P327" s="319"/>
      <c r="Q327" s="319"/>
      <c r="R327" s="319"/>
      <c r="S327" s="319"/>
      <c r="T327" s="320"/>
      <c r="U327" s="37" t="s">
        <v>67</v>
      </c>
      <c r="V327" s="309">
        <f>IFERROR(V325/H325,"0")+IFERROR(V326/H326,"0")</f>
        <v>0</v>
      </c>
      <c r="W327" s="309">
        <f>IFERROR(W325/H325,"0")+IFERROR(W326/H326,"0")</f>
        <v>0</v>
      </c>
      <c r="X327" s="309">
        <f>IFERROR(IF(X325="",0,X325),"0")+IFERROR(IF(X326="",0,X326),"0")</f>
        <v>0</v>
      </c>
      <c r="Y327" s="310"/>
      <c r="Z327" s="310"/>
    </row>
    <row r="328" spans="1:53" x14ac:dyDescent="0.2">
      <c r="A328" s="316"/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25"/>
      <c r="N328" s="318" t="s">
        <v>66</v>
      </c>
      <c r="O328" s="319"/>
      <c r="P328" s="319"/>
      <c r="Q328" s="319"/>
      <c r="R328" s="319"/>
      <c r="S328" s="319"/>
      <c r="T328" s="320"/>
      <c r="U328" s="37" t="s">
        <v>65</v>
      </c>
      <c r="V328" s="309">
        <f>IFERROR(SUM(V325:V326),"0")</f>
        <v>0</v>
      </c>
      <c r="W328" s="309">
        <f>IFERROR(SUM(W325:W326),"0")</f>
        <v>0</v>
      </c>
      <c r="X328" s="37"/>
      <c r="Y328" s="310"/>
      <c r="Z328" s="310"/>
    </row>
    <row r="329" spans="1:53" ht="14.25" customHeight="1" x14ac:dyDescent="0.25">
      <c r="A329" s="317" t="s">
        <v>68</v>
      </c>
      <c r="B329" s="316"/>
      <c r="C329" s="316"/>
      <c r="D329" s="316"/>
      <c r="E329" s="316"/>
      <c r="F329" s="316"/>
      <c r="G329" s="316"/>
      <c r="H329" s="316"/>
      <c r="I329" s="316"/>
      <c r="J329" s="316"/>
      <c r="K329" s="316"/>
      <c r="L329" s="316"/>
      <c r="M329" s="316"/>
      <c r="N329" s="316"/>
      <c r="O329" s="316"/>
      <c r="P329" s="316"/>
      <c r="Q329" s="316"/>
      <c r="R329" s="316"/>
      <c r="S329" s="316"/>
      <c r="T329" s="316"/>
      <c r="U329" s="316"/>
      <c r="V329" s="316"/>
      <c r="W329" s="316"/>
      <c r="X329" s="316"/>
      <c r="Y329" s="302"/>
      <c r="Z329" s="302"/>
    </row>
    <row r="330" spans="1:53" ht="27" customHeight="1" x14ac:dyDescent="0.25">
      <c r="A330" s="54" t="s">
        <v>473</v>
      </c>
      <c r="B330" s="54" t="s">
        <v>474</v>
      </c>
      <c r="C330" s="31">
        <v>4301051303</v>
      </c>
      <c r="D330" s="314">
        <v>4607091384246</v>
      </c>
      <c r="E330" s="313"/>
      <c r="F330" s="306">
        <v>1.3</v>
      </c>
      <c r="G330" s="32">
        <v>6</v>
      </c>
      <c r="H330" s="306">
        <v>7.8</v>
      </c>
      <c r="I330" s="306">
        <v>8.3640000000000008</v>
      </c>
      <c r="J330" s="32">
        <v>56</v>
      </c>
      <c r="K330" s="32" t="s">
        <v>98</v>
      </c>
      <c r="L330" s="33" t="s">
        <v>64</v>
      </c>
      <c r="M330" s="32">
        <v>40</v>
      </c>
      <c r="N330" s="5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2"/>
      <c r="P330" s="312"/>
      <c r="Q330" s="312"/>
      <c r="R330" s="313"/>
      <c r="S330" s="34"/>
      <c r="T330" s="34"/>
      <c r="U330" s="35" t="s">
        <v>65</v>
      </c>
      <c r="V330" s="307">
        <v>30</v>
      </c>
      <c r="W330" s="308">
        <f>IFERROR(IF(V330="",0,CEILING((V330/$H330),1)*$H330),"")</f>
        <v>31.2</v>
      </c>
      <c r="X330" s="36">
        <f>IFERROR(IF(W330=0,"",ROUNDUP(W330/H330,0)*0.02175),"")</f>
        <v>8.6999999999999994E-2</v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475</v>
      </c>
      <c r="B331" s="54" t="s">
        <v>476</v>
      </c>
      <c r="C331" s="31">
        <v>4301051445</v>
      </c>
      <c r="D331" s="314">
        <v>4680115881976</v>
      </c>
      <c r="E331" s="313"/>
      <c r="F331" s="306">
        <v>1.3</v>
      </c>
      <c r="G331" s="32">
        <v>6</v>
      </c>
      <c r="H331" s="306">
        <v>7.8</v>
      </c>
      <c r="I331" s="306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2"/>
      <c r="P331" s="312"/>
      <c r="Q331" s="312"/>
      <c r="R331" s="313"/>
      <c r="S331" s="34"/>
      <c r="T331" s="34"/>
      <c r="U331" s="35" t="s">
        <v>65</v>
      </c>
      <c r="V331" s="307">
        <v>0</v>
      </c>
      <c r="W331" s="308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477</v>
      </c>
      <c r="B332" s="54" t="s">
        <v>478</v>
      </c>
      <c r="C332" s="31">
        <v>4301051297</v>
      </c>
      <c r="D332" s="314">
        <v>4607091384253</v>
      </c>
      <c r="E332" s="313"/>
      <c r="F332" s="306">
        <v>0.4</v>
      </c>
      <c r="G332" s="32">
        <v>6</v>
      </c>
      <c r="H332" s="306">
        <v>2.4</v>
      </c>
      <c r="I332" s="306">
        <v>2.6840000000000002</v>
      </c>
      <c r="J332" s="32">
        <v>156</v>
      </c>
      <c r="K332" s="32" t="s">
        <v>63</v>
      </c>
      <c r="L332" s="33" t="s">
        <v>64</v>
      </c>
      <c r="M332" s="32">
        <v>40</v>
      </c>
      <c r="N332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2"/>
      <c r="P332" s="312"/>
      <c r="Q332" s="312"/>
      <c r="R332" s="313"/>
      <c r="S332" s="34"/>
      <c r="T332" s="34"/>
      <c r="U332" s="35" t="s">
        <v>65</v>
      </c>
      <c r="V332" s="307">
        <v>0</v>
      </c>
      <c r="W332" s="308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479</v>
      </c>
      <c r="B333" s="54" t="s">
        <v>480</v>
      </c>
      <c r="C333" s="31">
        <v>4301051444</v>
      </c>
      <c r="D333" s="314">
        <v>4680115881969</v>
      </c>
      <c r="E333" s="313"/>
      <c r="F333" s="306">
        <v>0.4</v>
      </c>
      <c r="G333" s="32">
        <v>6</v>
      </c>
      <c r="H333" s="306">
        <v>2.4</v>
      </c>
      <c r="I333" s="306">
        <v>2.6</v>
      </c>
      <c r="J333" s="32">
        <v>156</v>
      </c>
      <c r="K333" s="32" t="s">
        <v>63</v>
      </c>
      <c r="L333" s="33" t="s">
        <v>64</v>
      </c>
      <c r="M333" s="32">
        <v>40</v>
      </c>
      <c r="N333" s="33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2"/>
      <c r="P333" s="312"/>
      <c r="Q333" s="312"/>
      <c r="R333" s="313"/>
      <c r="S333" s="34"/>
      <c r="T333" s="34"/>
      <c r="U333" s="35" t="s">
        <v>65</v>
      </c>
      <c r="V333" s="307">
        <v>0</v>
      </c>
      <c r="W333" s="308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x14ac:dyDescent="0.2">
      <c r="A334" s="324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16"/>
      <c r="M334" s="325"/>
      <c r="N334" s="318" t="s">
        <v>66</v>
      </c>
      <c r="O334" s="319"/>
      <c r="P334" s="319"/>
      <c r="Q334" s="319"/>
      <c r="R334" s="319"/>
      <c r="S334" s="319"/>
      <c r="T334" s="320"/>
      <c r="U334" s="37" t="s">
        <v>67</v>
      </c>
      <c r="V334" s="309">
        <f>IFERROR(V330/H330,"0")+IFERROR(V331/H331,"0")+IFERROR(V332/H332,"0")+IFERROR(V333/H333,"0")</f>
        <v>3.8461538461538463</v>
      </c>
      <c r="W334" s="309">
        <f>IFERROR(W330/H330,"0")+IFERROR(W331/H331,"0")+IFERROR(W332/H332,"0")+IFERROR(W333/H333,"0")</f>
        <v>4</v>
      </c>
      <c r="X334" s="309">
        <f>IFERROR(IF(X330="",0,X330),"0")+IFERROR(IF(X331="",0,X331),"0")+IFERROR(IF(X332="",0,X332),"0")+IFERROR(IF(X333="",0,X333),"0")</f>
        <v>8.6999999999999994E-2</v>
      </c>
      <c r="Y334" s="310"/>
      <c r="Z334" s="310"/>
    </row>
    <row r="335" spans="1:53" x14ac:dyDescent="0.2">
      <c r="A335" s="316"/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25"/>
      <c r="N335" s="318" t="s">
        <v>66</v>
      </c>
      <c r="O335" s="319"/>
      <c r="P335" s="319"/>
      <c r="Q335" s="319"/>
      <c r="R335" s="319"/>
      <c r="S335" s="319"/>
      <c r="T335" s="320"/>
      <c r="U335" s="37" t="s">
        <v>65</v>
      </c>
      <c r="V335" s="309">
        <f>IFERROR(SUM(V330:V333),"0")</f>
        <v>30</v>
      </c>
      <c r="W335" s="309">
        <f>IFERROR(SUM(W330:W333),"0")</f>
        <v>31.2</v>
      </c>
      <c r="X335" s="37"/>
      <c r="Y335" s="310"/>
      <c r="Z335" s="310"/>
    </row>
    <row r="336" spans="1:53" ht="14.25" customHeight="1" x14ac:dyDescent="0.25">
      <c r="A336" s="317" t="s">
        <v>218</v>
      </c>
      <c r="B336" s="316"/>
      <c r="C336" s="316"/>
      <c r="D336" s="316"/>
      <c r="E336" s="316"/>
      <c r="F336" s="316"/>
      <c r="G336" s="316"/>
      <c r="H336" s="316"/>
      <c r="I336" s="316"/>
      <c r="J336" s="316"/>
      <c r="K336" s="316"/>
      <c r="L336" s="316"/>
      <c r="M336" s="316"/>
      <c r="N336" s="316"/>
      <c r="O336" s="316"/>
      <c r="P336" s="316"/>
      <c r="Q336" s="316"/>
      <c r="R336" s="316"/>
      <c r="S336" s="316"/>
      <c r="T336" s="316"/>
      <c r="U336" s="316"/>
      <c r="V336" s="316"/>
      <c r="W336" s="316"/>
      <c r="X336" s="316"/>
      <c r="Y336" s="302"/>
      <c r="Z336" s="302"/>
    </row>
    <row r="337" spans="1:53" ht="27" customHeight="1" x14ac:dyDescent="0.25">
      <c r="A337" s="54" t="s">
        <v>481</v>
      </c>
      <c r="B337" s="54" t="s">
        <v>482</v>
      </c>
      <c r="C337" s="31">
        <v>4301060322</v>
      </c>
      <c r="D337" s="314">
        <v>4607091389357</v>
      </c>
      <c r="E337" s="313"/>
      <c r="F337" s="306">
        <v>1.3</v>
      </c>
      <c r="G337" s="32">
        <v>6</v>
      </c>
      <c r="H337" s="306">
        <v>7.8</v>
      </c>
      <c r="I337" s="306">
        <v>8.2799999999999994</v>
      </c>
      <c r="J337" s="32">
        <v>56</v>
      </c>
      <c r="K337" s="32" t="s">
        <v>98</v>
      </c>
      <c r="L337" s="33" t="s">
        <v>64</v>
      </c>
      <c r="M337" s="32">
        <v>40</v>
      </c>
      <c r="N337" s="40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2"/>
      <c r="P337" s="312"/>
      <c r="Q337" s="312"/>
      <c r="R337" s="313"/>
      <c r="S337" s="34"/>
      <c r="T337" s="34"/>
      <c r="U337" s="35" t="s">
        <v>65</v>
      </c>
      <c r="V337" s="307">
        <v>0</v>
      </c>
      <c r="W337" s="308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9" t="s">
        <v>1</v>
      </c>
    </row>
    <row r="338" spans="1:53" x14ac:dyDescent="0.2">
      <c r="A338" s="324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25"/>
      <c r="N338" s="318" t="s">
        <v>66</v>
      </c>
      <c r="O338" s="319"/>
      <c r="P338" s="319"/>
      <c r="Q338" s="319"/>
      <c r="R338" s="319"/>
      <c r="S338" s="319"/>
      <c r="T338" s="320"/>
      <c r="U338" s="37" t="s">
        <v>67</v>
      </c>
      <c r="V338" s="309">
        <f>IFERROR(V337/H337,"0")</f>
        <v>0</v>
      </c>
      <c r="W338" s="309">
        <f>IFERROR(W337/H337,"0")</f>
        <v>0</v>
      </c>
      <c r="X338" s="309">
        <f>IFERROR(IF(X337="",0,X337),"0")</f>
        <v>0</v>
      </c>
      <c r="Y338" s="310"/>
      <c r="Z338" s="310"/>
    </row>
    <row r="339" spans="1:53" x14ac:dyDescent="0.2">
      <c r="A339" s="316"/>
      <c r="B339" s="316"/>
      <c r="C339" s="316"/>
      <c r="D339" s="316"/>
      <c r="E339" s="316"/>
      <c r="F339" s="316"/>
      <c r="G339" s="316"/>
      <c r="H339" s="316"/>
      <c r="I339" s="316"/>
      <c r="J339" s="316"/>
      <c r="K339" s="316"/>
      <c r="L339" s="316"/>
      <c r="M339" s="325"/>
      <c r="N339" s="318" t="s">
        <v>66</v>
      </c>
      <c r="O339" s="319"/>
      <c r="P339" s="319"/>
      <c r="Q339" s="319"/>
      <c r="R339" s="319"/>
      <c r="S339" s="319"/>
      <c r="T339" s="320"/>
      <c r="U339" s="37" t="s">
        <v>65</v>
      </c>
      <c r="V339" s="309">
        <f>IFERROR(SUM(V337:V337),"0")</f>
        <v>0</v>
      </c>
      <c r="W339" s="309">
        <f>IFERROR(SUM(W337:W337),"0")</f>
        <v>0</v>
      </c>
      <c r="X339" s="37"/>
      <c r="Y339" s="310"/>
      <c r="Z339" s="310"/>
    </row>
    <row r="340" spans="1:53" ht="27.75" customHeight="1" x14ac:dyDescent="0.2">
      <c r="A340" s="326" t="s">
        <v>483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27"/>
      <c r="Y340" s="48"/>
      <c r="Z340" s="48"/>
    </row>
    <row r="341" spans="1:53" ht="16.5" customHeight="1" x14ac:dyDescent="0.25">
      <c r="A341" s="315" t="s">
        <v>484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16"/>
      <c r="Y341" s="303"/>
      <c r="Z341" s="303"/>
    </row>
    <row r="342" spans="1:53" ht="14.25" customHeight="1" x14ac:dyDescent="0.25">
      <c r="A342" s="317" t="s">
        <v>103</v>
      </c>
      <c r="B342" s="316"/>
      <c r="C342" s="316"/>
      <c r="D342" s="316"/>
      <c r="E342" s="316"/>
      <c r="F342" s="316"/>
      <c r="G342" s="316"/>
      <c r="H342" s="316"/>
      <c r="I342" s="316"/>
      <c r="J342" s="316"/>
      <c r="K342" s="316"/>
      <c r="L342" s="316"/>
      <c r="M342" s="316"/>
      <c r="N342" s="316"/>
      <c r="O342" s="316"/>
      <c r="P342" s="316"/>
      <c r="Q342" s="316"/>
      <c r="R342" s="316"/>
      <c r="S342" s="316"/>
      <c r="T342" s="316"/>
      <c r="U342" s="316"/>
      <c r="V342" s="316"/>
      <c r="W342" s="316"/>
      <c r="X342" s="316"/>
      <c r="Y342" s="302"/>
      <c r="Z342" s="302"/>
    </row>
    <row r="343" spans="1:53" ht="27" customHeight="1" x14ac:dyDescent="0.25">
      <c r="A343" s="54" t="s">
        <v>485</v>
      </c>
      <c r="B343" s="54" t="s">
        <v>486</v>
      </c>
      <c r="C343" s="31">
        <v>4301011428</v>
      </c>
      <c r="D343" s="314">
        <v>4607091389708</v>
      </c>
      <c r="E343" s="313"/>
      <c r="F343" s="306">
        <v>0.45</v>
      </c>
      <c r="G343" s="32">
        <v>6</v>
      </c>
      <c r="H343" s="306">
        <v>2.7</v>
      </c>
      <c r="I343" s="306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2"/>
      <c r="P343" s="312"/>
      <c r="Q343" s="312"/>
      <c r="R343" s="313"/>
      <c r="S343" s="34"/>
      <c r="T343" s="34"/>
      <c r="U343" s="35" t="s">
        <v>65</v>
      </c>
      <c r="V343" s="307">
        <v>0</v>
      </c>
      <c r="W343" s="308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4301011427</v>
      </c>
      <c r="D344" s="314">
        <v>4607091389692</v>
      </c>
      <c r="E344" s="313"/>
      <c r="F344" s="306">
        <v>0.45</v>
      </c>
      <c r="G344" s="32">
        <v>6</v>
      </c>
      <c r="H344" s="306">
        <v>2.7</v>
      </c>
      <c r="I344" s="306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0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2"/>
      <c r="P344" s="312"/>
      <c r="Q344" s="312"/>
      <c r="R344" s="313"/>
      <c r="S344" s="34"/>
      <c r="T344" s="34"/>
      <c r="U344" s="35" t="s">
        <v>65</v>
      </c>
      <c r="V344" s="307">
        <v>0</v>
      </c>
      <c r="W344" s="308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x14ac:dyDescent="0.2">
      <c r="A345" s="324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16"/>
      <c r="M345" s="325"/>
      <c r="N345" s="318" t="s">
        <v>66</v>
      </c>
      <c r="O345" s="319"/>
      <c r="P345" s="319"/>
      <c r="Q345" s="319"/>
      <c r="R345" s="319"/>
      <c r="S345" s="319"/>
      <c r="T345" s="320"/>
      <c r="U345" s="37" t="s">
        <v>67</v>
      </c>
      <c r="V345" s="309">
        <f>IFERROR(V343/H343,"0")+IFERROR(V344/H344,"0")</f>
        <v>0</v>
      </c>
      <c r="W345" s="309">
        <f>IFERROR(W343/H343,"0")+IFERROR(W344/H344,"0")</f>
        <v>0</v>
      </c>
      <c r="X345" s="309">
        <f>IFERROR(IF(X343="",0,X343),"0")+IFERROR(IF(X344="",0,X344),"0")</f>
        <v>0</v>
      </c>
      <c r="Y345" s="310"/>
      <c r="Z345" s="310"/>
    </row>
    <row r="346" spans="1:53" x14ac:dyDescent="0.2">
      <c r="A346" s="316"/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25"/>
      <c r="N346" s="318" t="s">
        <v>66</v>
      </c>
      <c r="O346" s="319"/>
      <c r="P346" s="319"/>
      <c r="Q346" s="319"/>
      <c r="R346" s="319"/>
      <c r="S346" s="319"/>
      <c r="T346" s="320"/>
      <c r="U346" s="37" t="s">
        <v>65</v>
      </c>
      <c r="V346" s="309">
        <f>IFERROR(SUM(V343:V344),"0")</f>
        <v>0</v>
      </c>
      <c r="W346" s="309">
        <f>IFERROR(SUM(W343:W344),"0")</f>
        <v>0</v>
      </c>
      <c r="X346" s="37"/>
      <c r="Y346" s="310"/>
      <c r="Z346" s="310"/>
    </row>
    <row r="347" spans="1:53" ht="14.25" customHeight="1" x14ac:dyDescent="0.25">
      <c r="A347" s="317" t="s">
        <v>60</v>
      </c>
      <c r="B347" s="316"/>
      <c r="C347" s="316"/>
      <c r="D347" s="316"/>
      <c r="E347" s="316"/>
      <c r="F347" s="316"/>
      <c r="G347" s="316"/>
      <c r="H347" s="316"/>
      <c r="I347" s="316"/>
      <c r="J347" s="316"/>
      <c r="K347" s="316"/>
      <c r="L347" s="316"/>
      <c r="M347" s="316"/>
      <c r="N347" s="316"/>
      <c r="O347" s="316"/>
      <c r="P347" s="316"/>
      <c r="Q347" s="316"/>
      <c r="R347" s="316"/>
      <c r="S347" s="316"/>
      <c r="T347" s="316"/>
      <c r="U347" s="316"/>
      <c r="V347" s="316"/>
      <c r="W347" s="316"/>
      <c r="X347" s="316"/>
      <c r="Y347" s="302"/>
      <c r="Z347" s="302"/>
    </row>
    <row r="348" spans="1:53" ht="27" customHeight="1" x14ac:dyDescent="0.25">
      <c r="A348" s="54" t="s">
        <v>489</v>
      </c>
      <c r="B348" s="54" t="s">
        <v>490</v>
      </c>
      <c r="C348" s="31">
        <v>4301031177</v>
      </c>
      <c r="D348" s="314">
        <v>4607091389753</v>
      </c>
      <c r="E348" s="313"/>
      <c r="F348" s="306">
        <v>0.7</v>
      </c>
      <c r="G348" s="32">
        <v>6</v>
      </c>
      <c r="H348" s="306">
        <v>4.2</v>
      </c>
      <c r="I348" s="306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2"/>
      <c r="P348" s="312"/>
      <c r="Q348" s="312"/>
      <c r="R348" s="313"/>
      <c r="S348" s="34"/>
      <c r="T348" s="34"/>
      <c r="U348" s="35" t="s">
        <v>65</v>
      </c>
      <c r="V348" s="307">
        <v>130</v>
      </c>
      <c r="W348" s="308">
        <f t="shared" ref="W348:W360" si="15">IFERROR(IF(V348="",0,CEILING((V348/$H348),1)*$H348),"")</f>
        <v>130.20000000000002</v>
      </c>
      <c r="X348" s="36">
        <f>IFERROR(IF(W348=0,"",ROUNDUP(W348/H348,0)*0.00753),"")</f>
        <v>0.23343</v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491</v>
      </c>
      <c r="B349" s="54" t="s">
        <v>492</v>
      </c>
      <c r="C349" s="31">
        <v>4301031174</v>
      </c>
      <c r="D349" s="314">
        <v>4607091389760</v>
      </c>
      <c r="E349" s="313"/>
      <c r="F349" s="306">
        <v>0.7</v>
      </c>
      <c r="G349" s="32">
        <v>6</v>
      </c>
      <c r="H349" s="306">
        <v>4.2</v>
      </c>
      <c r="I349" s="306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2"/>
      <c r="P349" s="312"/>
      <c r="Q349" s="312"/>
      <c r="R349" s="313"/>
      <c r="S349" s="34"/>
      <c r="T349" s="34"/>
      <c r="U349" s="35" t="s">
        <v>65</v>
      </c>
      <c r="V349" s="307">
        <v>0</v>
      </c>
      <c r="W349" s="308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493</v>
      </c>
      <c r="B350" s="54" t="s">
        <v>494</v>
      </c>
      <c r="C350" s="31">
        <v>4301031175</v>
      </c>
      <c r="D350" s="314">
        <v>4607091389746</v>
      </c>
      <c r="E350" s="313"/>
      <c r="F350" s="306">
        <v>0.7</v>
      </c>
      <c r="G350" s="32">
        <v>6</v>
      </c>
      <c r="H350" s="306">
        <v>4.2</v>
      </c>
      <c r="I350" s="306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2"/>
      <c r="P350" s="312"/>
      <c r="Q350" s="312"/>
      <c r="R350" s="313"/>
      <c r="S350" s="34"/>
      <c r="T350" s="34"/>
      <c r="U350" s="35" t="s">
        <v>65</v>
      </c>
      <c r="V350" s="307">
        <v>130</v>
      </c>
      <c r="W350" s="308">
        <f t="shared" si="15"/>
        <v>130.20000000000002</v>
      </c>
      <c r="X350" s="36">
        <f>IFERROR(IF(W350=0,"",ROUNDUP(W350/H350,0)*0.00753),"")</f>
        <v>0.23343</v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495</v>
      </c>
      <c r="B351" s="54" t="s">
        <v>496</v>
      </c>
      <c r="C351" s="31">
        <v>4301031236</v>
      </c>
      <c r="D351" s="314">
        <v>4680115882928</v>
      </c>
      <c r="E351" s="313"/>
      <c r="F351" s="306">
        <v>0.28000000000000003</v>
      </c>
      <c r="G351" s="32">
        <v>6</v>
      </c>
      <c r="H351" s="306">
        <v>1.68</v>
      </c>
      <c r="I351" s="306">
        <v>2.6</v>
      </c>
      <c r="J351" s="32">
        <v>156</v>
      </c>
      <c r="K351" s="32" t="s">
        <v>63</v>
      </c>
      <c r="L351" s="33" t="s">
        <v>64</v>
      </c>
      <c r="M351" s="32">
        <v>35</v>
      </c>
      <c r="N351" s="55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2"/>
      <c r="P351" s="312"/>
      <c r="Q351" s="312"/>
      <c r="R351" s="313"/>
      <c r="S351" s="34"/>
      <c r="T351" s="34"/>
      <c r="U351" s="35" t="s">
        <v>65</v>
      </c>
      <c r="V351" s="307">
        <v>224</v>
      </c>
      <c r="W351" s="308">
        <f t="shared" si="15"/>
        <v>225.12</v>
      </c>
      <c r="X351" s="36">
        <f>IFERROR(IF(W351=0,"",ROUNDUP(W351/H351,0)*0.00753),"")</f>
        <v>1.00902</v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497</v>
      </c>
      <c r="B352" s="54" t="s">
        <v>498</v>
      </c>
      <c r="C352" s="31">
        <v>4301031257</v>
      </c>
      <c r="D352" s="314">
        <v>4680115883147</v>
      </c>
      <c r="E352" s="313"/>
      <c r="F352" s="306">
        <v>0.28000000000000003</v>
      </c>
      <c r="G352" s="32">
        <v>6</v>
      </c>
      <c r="H352" s="306">
        <v>1.68</v>
      </c>
      <c r="I352" s="306">
        <v>1.81</v>
      </c>
      <c r="J352" s="32">
        <v>234</v>
      </c>
      <c r="K352" s="32" t="s">
        <v>166</v>
      </c>
      <c r="L352" s="33" t="s">
        <v>64</v>
      </c>
      <c r="M352" s="32">
        <v>45</v>
      </c>
      <c r="N352" s="41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2"/>
      <c r="P352" s="312"/>
      <c r="Q352" s="312"/>
      <c r="R352" s="313"/>
      <c r="S352" s="34"/>
      <c r="T352" s="34"/>
      <c r="U352" s="35" t="s">
        <v>65</v>
      </c>
      <c r="V352" s="307">
        <v>0</v>
      </c>
      <c r="W352" s="308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4301031178</v>
      </c>
      <c r="D353" s="314">
        <v>4607091384338</v>
      </c>
      <c r="E353" s="313"/>
      <c r="F353" s="306">
        <v>0.35</v>
      </c>
      <c r="G353" s="32">
        <v>6</v>
      </c>
      <c r="H353" s="306">
        <v>2.1</v>
      </c>
      <c r="I353" s="306">
        <v>2.23</v>
      </c>
      <c r="J353" s="32">
        <v>234</v>
      </c>
      <c r="K353" s="32" t="s">
        <v>166</v>
      </c>
      <c r="L353" s="33" t="s">
        <v>64</v>
      </c>
      <c r="M353" s="32">
        <v>45</v>
      </c>
      <c r="N353" s="5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2"/>
      <c r="P353" s="312"/>
      <c r="Q353" s="312"/>
      <c r="R353" s="313"/>
      <c r="S353" s="34"/>
      <c r="T353" s="34"/>
      <c r="U353" s="35" t="s">
        <v>65</v>
      </c>
      <c r="V353" s="307">
        <v>105</v>
      </c>
      <c r="W353" s="308">
        <f t="shared" si="15"/>
        <v>105</v>
      </c>
      <c r="X353" s="36">
        <f t="shared" si="16"/>
        <v>0.251</v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501</v>
      </c>
      <c r="B354" s="54" t="s">
        <v>502</v>
      </c>
      <c r="C354" s="31">
        <v>4301031254</v>
      </c>
      <c r="D354" s="314">
        <v>4680115883154</v>
      </c>
      <c r="E354" s="313"/>
      <c r="F354" s="306">
        <v>0.28000000000000003</v>
      </c>
      <c r="G354" s="32">
        <v>6</v>
      </c>
      <c r="H354" s="306">
        <v>1.68</v>
      </c>
      <c r="I354" s="306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2"/>
      <c r="P354" s="312"/>
      <c r="Q354" s="312"/>
      <c r="R354" s="313"/>
      <c r="S354" s="34"/>
      <c r="T354" s="34"/>
      <c r="U354" s="35" t="s">
        <v>65</v>
      </c>
      <c r="V354" s="307">
        <v>0</v>
      </c>
      <c r="W354" s="308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4301031171</v>
      </c>
      <c r="D355" s="314">
        <v>4607091389524</v>
      </c>
      <c r="E355" s="313"/>
      <c r="F355" s="306">
        <v>0.35</v>
      </c>
      <c r="G355" s="32">
        <v>6</v>
      </c>
      <c r="H355" s="306">
        <v>2.1</v>
      </c>
      <c r="I355" s="306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2"/>
      <c r="P355" s="312"/>
      <c r="Q355" s="312"/>
      <c r="R355" s="313"/>
      <c r="S355" s="34"/>
      <c r="T355" s="34"/>
      <c r="U355" s="35" t="s">
        <v>65</v>
      </c>
      <c r="V355" s="307">
        <v>56</v>
      </c>
      <c r="W355" s="308">
        <f t="shared" si="15"/>
        <v>56.7</v>
      </c>
      <c r="X355" s="36">
        <f t="shared" si="16"/>
        <v>0.13553999999999999</v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4301031258</v>
      </c>
      <c r="D356" s="314">
        <v>4680115883161</v>
      </c>
      <c r="E356" s="313"/>
      <c r="F356" s="306">
        <v>0.28000000000000003</v>
      </c>
      <c r="G356" s="32">
        <v>6</v>
      </c>
      <c r="H356" s="306">
        <v>1.68</v>
      </c>
      <c r="I356" s="306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2"/>
      <c r="P356" s="312"/>
      <c r="Q356" s="312"/>
      <c r="R356" s="313"/>
      <c r="S356" s="34"/>
      <c r="T356" s="34"/>
      <c r="U356" s="35" t="s">
        <v>65</v>
      </c>
      <c r="V356" s="307">
        <v>0</v>
      </c>
      <c r="W356" s="308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4301031170</v>
      </c>
      <c r="D357" s="314">
        <v>4607091384345</v>
      </c>
      <c r="E357" s="313"/>
      <c r="F357" s="306">
        <v>0.35</v>
      </c>
      <c r="G357" s="32">
        <v>6</v>
      </c>
      <c r="H357" s="306">
        <v>2.1</v>
      </c>
      <c r="I357" s="306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43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2"/>
      <c r="P357" s="312"/>
      <c r="Q357" s="312"/>
      <c r="R357" s="313"/>
      <c r="S357" s="34"/>
      <c r="T357" s="34"/>
      <c r="U357" s="35" t="s">
        <v>65</v>
      </c>
      <c r="V357" s="307">
        <v>0</v>
      </c>
      <c r="W357" s="308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509</v>
      </c>
      <c r="B358" s="54" t="s">
        <v>510</v>
      </c>
      <c r="C358" s="31">
        <v>4301031256</v>
      </c>
      <c r="D358" s="314">
        <v>4680115883178</v>
      </c>
      <c r="E358" s="313"/>
      <c r="F358" s="306">
        <v>0.28000000000000003</v>
      </c>
      <c r="G358" s="32">
        <v>6</v>
      </c>
      <c r="H358" s="306">
        <v>1.68</v>
      </c>
      <c r="I358" s="306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2"/>
      <c r="P358" s="312"/>
      <c r="Q358" s="312"/>
      <c r="R358" s="313"/>
      <c r="S358" s="34"/>
      <c r="T358" s="34"/>
      <c r="U358" s="35" t="s">
        <v>65</v>
      </c>
      <c r="V358" s="307">
        <v>0</v>
      </c>
      <c r="W358" s="308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511</v>
      </c>
      <c r="B359" s="54" t="s">
        <v>512</v>
      </c>
      <c r="C359" s="31">
        <v>4301031172</v>
      </c>
      <c r="D359" s="314">
        <v>4607091389531</v>
      </c>
      <c r="E359" s="313"/>
      <c r="F359" s="306">
        <v>0.35</v>
      </c>
      <c r="G359" s="32">
        <v>6</v>
      </c>
      <c r="H359" s="306">
        <v>2.1</v>
      </c>
      <c r="I359" s="306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2"/>
      <c r="P359" s="312"/>
      <c r="Q359" s="312"/>
      <c r="R359" s="313"/>
      <c r="S359" s="34"/>
      <c r="T359" s="34"/>
      <c r="U359" s="35" t="s">
        <v>65</v>
      </c>
      <c r="V359" s="307">
        <v>140</v>
      </c>
      <c r="W359" s="308">
        <f t="shared" si="15"/>
        <v>140.70000000000002</v>
      </c>
      <c r="X359" s="36">
        <f t="shared" si="16"/>
        <v>0.33634000000000003</v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4301031255</v>
      </c>
      <c r="D360" s="314">
        <v>4680115883185</v>
      </c>
      <c r="E360" s="313"/>
      <c r="F360" s="306">
        <v>0.28000000000000003</v>
      </c>
      <c r="G360" s="32">
        <v>6</v>
      </c>
      <c r="H360" s="306">
        <v>1.68</v>
      </c>
      <c r="I360" s="306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42" t="s">
        <v>515</v>
      </c>
      <c r="O360" s="312"/>
      <c r="P360" s="312"/>
      <c r="Q360" s="312"/>
      <c r="R360" s="313"/>
      <c r="S360" s="34"/>
      <c r="T360" s="34"/>
      <c r="U360" s="35" t="s">
        <v>65</v>
      </c>
      <c r="V360" s="307">
        <v>0</v>
      </c>
      <c r="W360" s="308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x14ac:dyDescent="0.2">
      <c r="A361" s="324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6"/>
      <c r="M361" s="325"/>
      <c r="N361" s="318" t="s">
        <v>66</v>
      </c>
      <c r="O361" s="319"/>
      <c r="P361" s="319"/>
      <c r="Q361" s="319"/>
      <c r="R361" s="319"/>
      <c r="S361" s="319"/>
      <c r="T361" s="320"/>
      <c r="U361" s="37" t="s">
        <v>67</v>
      </c>
      <c r="V361" s="309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338.57142857142856</v>
      </c>
      <c r="W361" s="309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340</v>
      </c>
      <c r="X361" s="309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2.19876</v>
      </c>
      <c r="Y361" s="310"/>
      <c r="Z361" s="310"/>
    </row>
    <row r="362" spans="1:53" x14ac:dyDescent="0.2">
      <c r="A362" s="316"/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25"/>
      <c r="N362" s="318" t="s">
        <v>66</v>
      </c>
      <c r="O362" s="319"/>
      <c r="P362" s="319"/>
      <c r="Q362" s="319"/>
      <c r="R362" s="319"/>
      <c r="S362" s="319"/>
      <c r="T362" s="320"/>
      <c r="U362" s="37" t="s">
        <v>65</v>
      </c>
      <c r="V362" s="309">
        <f>IFERROR(SUM(V348:V360),"0")</f>
        <v>785</v>
      </c>
      <c r="W362" s="309">
        <f>IFERROR(SUM(W348:W360),"0")</f>
        <v>787.92000000000007</v>
      </c>
      <c r="X362" s="37"/>
      <c r="Y362" s="310"/>
      <c r="Z362" s="310"/>
    </row>
    <row r="363" spans="1:53" ht="14.25" customHeight="1" x14ac:dyDescent="0.25">
      <c r="A363" s="317" t="s">
        <v>68</v>
      </c>
      <c r="B363" s="316"/>
      <c r="C363" s="316"/>
      <c r="D363" s="316"/>
      <c r="E363" s="316"/>
      <c r="F363" s="316"/>
      <c r="G363" s="316"/>
      <c r="H363" s="316"/>
      <c r="I363" s="316"/>
      <c r="J363" s="316"/>
      <c r="K363" s="316"/>
      <c r="L363" s="316"/>
      <c r="M363" s="316"/>
      <c r="N363" s="316"/>
      <c r="O363" s="316"/>
      <c r="P363" s="316"/>
      <c r="Q363" s="316"/>
      <c r="R363" s="316"/>
      <c r="S363" s="316"/>
      <c r="T363" s="316"/>
      <c r="U363" s="316"/>
      <c r="V363" s="316"/>
      <c r="W363" s="316"/>
      <c r="X363" s="316"/>
      <c r="Y363" s="302"/>
      <c r="Z363" s="302"/>
    </row>
    <row r="364" spans="1:53" ht="27" customHeight="1" x14ac:dyDescent="0.25">
      <c r="A364" s="54" t="s">
        <v>516</v>
      </c>
      <c r="B364" s="54" t="s">
        <v>517</v>
      </c>
      <c r="C364" s="31">
        <v>4301051258</v>
      </c>
      <c r="D364" s="314">
        <v>4607091389685</v>
      </c>
      <c r="E364" s="313"/>
      <c r="F364" s="306">
        <v>1.3</v>
      </c>
      <c r="G364" s="32">
        <v>6</v>
      </c>
      <c r="H364" s="306">
        <v>7.8</v>
      </c>
      <c r="I364" s="306">
        <v>8.3460000000000001</v>
      </c>
      <c r="J364" s="32">
        <v>56</v>
      </c>
      <c r="K364" s="32" t="s">
        <v>98</v>
      </c>
      <c r="L364" s="33" t="s">
        <v>128</v>
      </c>
      <c r="M364" s="32">
        <v>45</v>
      </c>
      <c r="N364" s="39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2"/>
      <c r="P364" s="312"/>
      <c r="Q364" s="312"/>
      <c r="R364" s="313"/>
      <c r="S364" s="34"/>
      <c r="T364" s="34"/>
      <c r="U364" s="35" t="s">
        <v>65</v>
      </c>
      <c r="V364" s="307">
        <v>0</v>
      </c>
      <c r="W364" s="308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518</v>
      </c>
      <c r="B365" s="54" t="s">
        <v>519</v>
      </c>
      <c r="C365" s="31">
        <v>4301051431</v>
      </c>
      <c r="D365" s="314">
        <v>4607091389654</v>
      </c>
      <c r="E365" s="313"/>
      <c r="F365" s="306">
        <v>0.33</v>
      </c>
      <c r="G365" s="32">
        <v>6</v>
      </c>
      <c r="H365" s="306">
        <v>1.98</v>
      </c>
      <c r="I365" s="306">
        <v>2.258</v>
      </c>
      <c r="J365" s="32">
        <v>156</v>
      </c>
      <c r="K365" s="32" t="s">
        <v>63</v>
      </c>
      <c r="L365" s="33" t="s">
        <v>128</v>
      </c>
      <c r="M365" s="32">
        <v>45</v>
      </c>
      <c r="N365" s="4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2"/>
      <c r="P365" s="312"/>
      <c r="Q365" s="312"/>
      <c r="R365" s="313"/>
      <c r="S365" s="34"/>
      <c r="T365" s="34"/>
      <c r="U365" s="35" t="s">
        <v>65</v>
      </c>
      <c r="V365" s="307">
        <v>0</v>
      </c>
      <c r="W365" s="308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520</v>
      </c>
      <c r="B366" s="54" t="s">
        <v>521</v>
      </c>
      <c r="C366" s="31">
        <v>4301051284</v>
      </c>
      <c r="D366" s="314">
        <v>4607091384352</v>
      </c>
      <c r="E366" s="313"/>
      <c r="F366" s="306">
        <v>0.6</v>
      </c>
      <c r="G366" s="32">
        <v>4</v>
      </c>
      <c r="H366" s="306">
        <v>2.4</v>
      </c>
      <c r="I366" s="306">
        <v>2.6459999999999999</v>
      </c>
      <c r="J366" s="32">
        <v>120</v>
      </c>
      <c r="K366" s="32" t="s">
        <v>63</v>
      </c>
      <c r="L366" s="33" t="s">
        <v>128</v>
      </c>
      <c r="M366" s="32">
        <v>45</v>
      </c>
      <c r="N366" s="3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2"/>
      <c r="P366" s="312"/>
      <c r="Q366" s="312"/>
      <c r="R366" s="313"/>
      <c r="S366" s="34"/>
      <c r="T366" s="34"/>
      <c r="U366" s="35" t="s">
        <v>65</v>
      </c>
      <c r="V366" s="307">
        <v>0</v>
      </c>
      <c r="W366" s="308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522</v>
      </c>
      <c r="B367" s="54" t="s">
        <v>523</v>
      </c>
      <c r="C367" s="31">
        <v>4301051257</v>
      </c>
      <c r="D367" s="314">
        <v>4607091389661</v>
      </c>
      <c r="E367" s="313"/>
      <c r="F367" s="306">
        <v>0.55000000000000004</v>
      </c>
      <c r="G367" s="32">
        <v>4</v>
      </c>
      <c r="H367" s="306">
        <v>2.2000000000000002</v>
      </c>
      <c r="I367" s="306">
        <v>2.492</v>
      </c>
      <c r="J367" s="32">
        <v>120</v>
      </c>
      <c r="K367" s="32" t="s">
        <v>63</v>
      </c>
      <c r="L367" s="33" t="s">
        <v>128</v>
      </c>
      <c r="M367" s="32">
        <v>45</v>
      </c>
      <c r="N367" s="5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2"/>
      <c r="P367" s="312"/>
      <c r="Q367" s="312"/>
      <c r="R367" s="313"/>
      <c r="S367" s="34"/>
      <c r="T367" s="34"/>
      <c r="U367" s="35" t="s">
        <v>65</v>
      </c>
      <c r="V367" s="307">
        <v>0</v>
      </c>
      <c r="W367" s="308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x14ac:dyDescent="0.2">
      <c r="A368" s="324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16"/>
      <c r="M368" s="325"/>
      <c r="N368" s="318" t="s">
        <v>66</v>
      </c>
      <c r="O368" s="319"/>
      <c r="P368" s="319"/>
      <c r="Q368" s="319"/>
      <c r="R368" s="319"/>
      <c r="S368" s="319"/>
      <c r="T368" s="320"/>
      <c r="U368" s="37" t="s">
        <v>67</v>
      </c>
      <c r="V368" s="309">
        <f>IFERROR(V364/H364,"0")+IFERROR(V365/H365,"0")+IFERROR(V366/H366,"0")+IFERROR(V367/H367,"0")</f>
        <v>0</v>
      </c>
      <c r="W368" s="309">
        <f>IFERROR(W364/H364,"0")+IFERROR(W365/H365,"0")+IFERROR(W366/H366,"0")+IFERROR(W367/H367,"0")</f>
        <v>0</v>
      </c>
      <c r="X368" s="309">
        <f>IFERROR(IF(X364="",0,X364),"0")+IFERROR(IF(X365="",0,X365),"0")+IFERROR(IF(X366="",0,X366),"0")+IFERROR(IF(X367="",0,X367),"0")</f>
        <v>0</v>
      </c>
      <c r="Y368" s="310"/>
      <c r="Z368" s="310"/>
    </row>
    <row r="369" spans="1:53" x14ac:dyDescent="0.2">
      <c r="A369" s="316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25"/>
      <c r="N369" s="318" t="s">
        <v>66</v>
      </c>
      <c r="O369" s="319"/>
      <c r="P369" s="319"/>
      <c r="Q369" s="319"/>
      <c r="R369" s="319"/>
      <c r="S369" s="319"/>
      <c r="T369" s="320"/>
      <c r="U369" s="37" t="s">
        <v>65</v>
      </c>
      <c r="V369" s="309">
        <f>IFERROR(SUM(V364:V367),"0")</f>
        <v>0</v>
      </c>
      <c r="W369" s="309">
        <f>IFERROR(SUM(W364:W367),"0")</f>
        <v>0</v>
      </c>
      <c r="X369" s="37"/>
      <c r="Y369" s="310"/>
      <c r="Z369" s="310"/>
    </row>
    <row r="370" spans="1:53" ht="14.25" customHeight="1" x14ac:dyDescent="0.25">
      <c r="A370" s="317" t="s">
        <v>218</v>
      </c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16"/>
      <c r="M370" s="316"/>
      <c r="N370" s="316"/>
      <c r="O370" s="316"/>
      <c r="P370" s="316"/>
      <c r="Q370" s="316"/>
      <c r="R370" s="316"/>
      <c r="S370" s="316"/>
      <c r="T370" s="316"/>
      <c r="U370" s="316"/>
      <c r="V370" s="316"/>
      <c r="W370" s="316"/>
      <c r="X370" s="316"/>
      <c r="Y370" s="302"/>
      <c r="Z370" s="302"/>
    </row>
    <row r="371" spans="1:53" ht="27" customHeight="1" x14ac:dyDescent="0.25">
      <c r="A371" s="54" t="s">
        <v>524</v>
      </c>
      <c r="B371" s="54" t="s">
        <v>525</v>
      </c>
      <c r="C371" s="31">
        <v>4301060352</v>
      </c>
      <c r="D371" s="314">
        <v>4680115881648</v>
      </c>
      <c r="E371" s="313"/>
      <c r="F371" s="306">
        <v>1</v>
      </c>
      <c r="G371" s="32">
        <v>4</v>
      </c>
      <c r="H371" s="306">
        <v>4</v>
      </c>
      <c r="I371" s="306">
        <v>4.4039999999999999</v>
      </c>
      <c r="J371" s="32">
        <v>104</v>
      </c>
      <c r="K371" s="32" t="s">
        <v>98</v>
      </c>
      <c r="L371" s="33" t="s">
        <v>64</v>
      </c>
      <c r="M371" s="32">
        <v>35</v>
      </c>
      <c r="N371" s="45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2"/>
      <c r="P371" s="312"/>
      <c r="Q371" s="312"/>
      <c r="R371" s="313"/>
      <c r="S371" s="34"/>
      <c r="T371" s="34"/>
      <c r="U371" s="35" t="s">
        <v>65</v>
      </c>
      <c r="V371" s="307">
        <v>0</v>
      </c>
      <c r="W371" s="308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9" t="s">
        <v>1</v>
      </c>
    </row>
    <row r="372" spans="1:53" x14ac:dyDescent="0.2">
      <c r="A372" s="324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16"/>
      <c r="M372" s="325"/>
      <c r="N372" s="318" t="s">
        <v>66</v>
      </c>
      <c r="O372" s="319"/>
      <c r="P372" s="319"/>
      <c r="Q372" s="319"/>
      <c r="R372" s="319"/>
      <c r="S372" s="319"/>
      <c r="T372" s="320"/>
      <c r="U372" s="37" t="s">
        <v>67</v>
      </c>
      <c r="V372" s="309">
        <f>IFERROR(V371/H371,"0")</f>
        <v>0</v>
      </c>
      <c r="W372" s="309">
        <f>IFERROR(W371/H371,"0")</f>
        <v>0</v>
      </c>
      <c r="X372" s="309">
        <f>IFERROR(IF(X371="",0,X371),"0")</f>
        <v>0</v>
      </c>
      <c r="Y372" s="310"/>
      <c r="Z372" s="310"/>
    </row>
    <row r="373" spans="1:53" x14ac:dyDescent="0.2">
      <c r="A373" s="316"/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25"/>
      <c r="N373" s="318" t="s">
        <v>66</v>
      </c>
      <c r="O373" s="319"/>
      <c r="P373" s="319"/>
      <c r="Q373" s="319"/>
      <c r="R373" s="319"/>
      <c r="S373" s="319"/>
      <c r="T373" s="320"/>
      <c r="U373" s="37" t="s">
        <v>65</v>
      </c>
      <c r="V373" s="309">
        <f>IFERROR(SUM(V371:V371),"0")</f>
        <v>0</v>
      </c>
      <c r="W373" s="309">
        <f>IFERROR(SUM(W371:W371),"0")</f>
        <v>0</v>
      </c>
      <c r="X373" s="37"/>
      <c r="Y373" s="310"/>
      <c r="Z373" s="310"/>
    </row>
    <row r="374" spans="1:53" ht="14.25" customHeight="1" x14ac:dyDescent="0.25">
      <c r="A374" s="317" t="s">
        <v>90</v>
      </c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16"/>
      <c r="M374" s="316"/>
      <c r="N374" s="316"/>
      <c r="O374" s="316"/>
      <c r="P374" s="316"/>
      <c r="Q374" s="316"/>
      <c r="R374" s="316"/>
      <c r="S374" s="316"/>
      <c r="T374" s="316"/>
      <c r="U374" s="316"/>
      <c r="V374" s="316"/>
      <c r="W374" s="316"/>
      <c r="X374" s="316"/>
      <c r="Y374" s="302"/>
      <c r="Z374" s="302"/>
    </row>
    <row r="375" spans="1:53" ht="27" customHeight="1" x14ac:dyDescent="0.25">
      <c r="A375" s="54" t="s">
        <v>526</v>
      </c>
      <c r="B375" s="54" t="s">
        <v>527</v>
      </c>
      <c r="C375" s="31">
        <v>4301170009</v>
      </c>
      <c r="D375" s="314">
        <v>4680115882997</v>
      </c>
      <c r="E375" s="313"/>
      <c r="F375" s="306">
        <v>0.13</v>
      </c>
      <c r="G375" s="32">
        <v>10</v>
      </c>
      <c r="H375" s="306">
        <v>1.3</v>
      </c>
      <c r="I375" s="306">
        <v>1.46</v>
      </c>
      <c r="J375" s="32">
        <v>200</v>
      </c>
      <c r="K375" s="32" t="s">
        <v>528</v>
      </c>
      <c r="L375" s="33" t="s">
        <v>529</v>
      </c>
      <c r="M375" s="32">
        <v>150</v>
      </c>
      <c r="N375" s="605" t="s">
        <v>530</v>
      </c>
      <c r="O375" s="312"/>
      <c r="P375" s="312"/>
      <c r="Q375" s="312"/>
      <c r="R375" s="313"/>
      <c r="S375" s="34"/>
      <c r="T375" s="34"/>
      <c r="U375" s="35" t="s">
        <v>65</v>
      </c>
      <c r="V375" s="307">
        <v>13</v>
      </c>
      <c r="W375" s="308">
        <f>IFERROR(IF(V375="",0,CEILING((V375/$H375),1)*$H375),"")</f>
        <v>13</v>
      </c>
      <c r="X375" s="36">
        <f>IFERROR(IF(W375=0,"",ROUNDUP(W375/H375,0)*0.00673),"")</f>
        <v>6.7299999999999999E-2</v>
      </c>
      <c r="Y375" s="56"/>
      <c r="Z375" s="57"/>
      <c r="AD375" s="58"/>
      <c r="BA375" s="260" t="s">
        <v>1</v>
      </c>
    </row>
    <row r="376" spans="1:53" x14ac:dyDescent="0.2">
      <c r="A376" s="324"/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25"/>
      <c r="N376" s="318" t="s">
        <v>66</v>
      </c>
      <c r="O376" s="319"/>
      <c r="P376" s="319"/>
      <c r="Q376" s="319"/>
      <c r="R376" s="319"/>
      <c r="S376" s="319"/>
      <c r="T376" s="320"/>
      <c r="U376" s="37" t="s">
        <v>67</v>
      </c>
      <c r="V376" s="309">
        <f>IFERROR(V375/H375,"0")</f>
        <v>10</v>
      </c>
      <c r="W376" s="309">
        <f>IFERROR(W375/H375,"0")</f>
        <v>10</v>
      </c>
      <c r="X376" s="309">
        <f>IFERROR(IF(X375="",0,X375),"0")</f>
        <v>6.7299999999999999E-2</v>
      </c>
      <c r="Y376" s="310"/>
      <c r="Z376" s="310"/>
    </row>
    <row r="377" spans="1:53" x14ac:dyDescent="0.2">
      <c r="A377" s="316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16"/>
      <c r="M377" s="325"/>
      <c r="N377" s="318" t="s">
        <v>66</v>
      </c>
      <c r="O377" s="319"/>
      <c r="P377" s="319"/>
      <c r="Q377" s="319"/>
      <c r="R377" s="319"/>
      <c r="S377" s="319"/>
      <c r="T377" s="320"/>
      <c r="U377" s="37" t="s">
        <v>65</v>
      </c>
      <c r="V377" s="309">
        <f>IFERROR(SUM(V375:V375),"0")</f>
        <v>13</v>
      </c>
      <c r="W377" s="309">
        <f>IFERROR(SUM(W375:W375),"0")</f>
        <v>13</v>
      </c>
      <c r="X377" s="37"/>
      <c r="Y377" s="310"/>
      <c r="Z377" s="310"/>
    </row>
    <row r="378" spans="1:53" ht="16.5" customHeight="1" x14ac:dyDescent="0.25">
      <c r="A378" s="315" t="s">
        <v>531</v>
      </c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16"/>
      <c r="M378" s="316"/>
      <c r="N378" s="316"/>
      <c r="O378" s="316"/>
      <c r="P378" s="316"/>
      <c r="Q378" s="316"/>
      <c r="R378" s="316"/>
      <c r="S378" s="316"/>
      <c r="T378" s="316"/>
      <c r="U378" s="316"/>
      <c r="V378" s="316"/>
      <c r="W378" s="316"/>
      <c r="X378" s="316"/>
      <c r="Y378" s="303"/>
      <c r="Z378" s="303"/>
    </row>
    <row r="379" spans="1:53" ht="14.25" customHeight="1" x14ac:dyDescent="0.25">
      <c r="A379" s="317" t="s">
        <v>95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16"/>
      <c r="Y379" s="302"/>
      <c r="Z379" s="302"/>
    </row>
    <row r="380" spans="1:53" ht="27" customHeight="1" x14ac:dyDescent="0.25">
      <c r="A380" s="54" t="s">
        <v>532</v>
      </c>
      <c r="B380" s="54" t="s">
        <v>533</v>
      </c>
      <c r="C380" s="31">
        <v>4301020196</v>
      </c>
      <c r="D380" s="314">
        <v>4607091389388</v>
      </c>
      <c r="E380" s="313"/>
      <c r="F380" s="306">
        <v>1.3</v>
      </c>
      <c r="G380" s="32">
        <v>4</v>
      </c>
      <c r="H380" s="306">
        <v>5.2</v>
      </c>
      <c r="I380" s="306">
        <v>5.6079999999999997</v>
      </c>
      <c r="J380" s="32">
        <v>104</v>
      </c>
      <c r="K380" s="32" t="s">
        <v>98</v>
      </c>
      <c r="L380" s="33" t="s">
        <v>128</v>
      </c>
      <c r="M380" s="32">
        <v>35</v>
      </c>
      <c r="N380" s="50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12"/>
      <c r="P380" s="312"/>
      <c r="Q380" s="312"/>
      <c r="R380" s="313"/>
      <c r="S380" s="34"/>
      <c r="T380" s="34"/>
      <c r="U380" s="35" t="s">
        <v>65</v>
      </c>
      <c r="V380" s="307">
        <v>0</v>
      </c>
      <c r="W380" s="308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534</v>
      </c>
      <c r="B381" s="54" t="s">
        <v>535</v>
      </c>
      <c r="C381" s="31">
        <v>4301020185</v>
      </c>
      <c r="D381" s="314">
        <v>4607091389364</v>
      </c>
      <c r="E381" s="313"/>
      <c r="F381" s="306">
        <v>0.42</v>
      </c>
      <c r="G381" s="32">
        <v>6</v>
      </c>
      <c r="H381" s="306">
        <v>2.52</v>
      </c>
      <c r="I381" s="306">
        <v>2.75</v>
      </c>
      <c r="J381" s="32">
        <v>156</v>
      </c>
      <c r="K381" s="32" t="s">
        <v>63</v>
      </c>
      <c r="L381" s="33" t="s">
        <v>128</v>
      </c>
      <c r="M381" s="32">
        <v>35</v>
      </c>
      <c r="N381" s="36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12"/>
      <c r="P381" s="312"/>
      <c r="Q381" s="312"/>
      <c r="R381" s="313"/>
      <c r="S381" s="34"/>
      <c r="T381" s="34"/>
      <c r="U381" s="35" t="s">
        <v>65</v>
      </c>
      <c r="V381" s="307">
        <v>0</v>
      </c>
      <c r="W381" s="308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x14ac:dyDescent="0.2">
      <c r="A382" s="324"/>
      <c r="B382" s="316"/>
      <c r="C382" s="316"/>
      <c r="D382" s="316"/>
      <c r="E382" s="316"/>
      <c r="F382" s="316"/>
      <c r="G382" s="316"/>
      <c r="H382" s="316"/>
      <c r="I382" s="316"/>
      <c r="J382" s="316"/>
      <c r="K382" s="316"/>
      <c r="L382" s="316"/>
      <c r="M382" s="325"/>
      <c r="N382" s="318" t="s">
        <v>66</v>
      </c>
      <c r="O382" s="319"/>
      <c r="P382" s="319"/>
      <c r="Q382" s="319"/>
      <c r="R382" s="319"/>
      <c r="S382" s="319"/>
      <c r="T382" s="320"/>
      <c r="U382" s="37" t="s">
        <v>67</v>
      </c>
      <c r="V382" s="309">
        <f>IFERROR(V380/H380,"0")+IFERROR(V381/H381,"0")</f>
        <v>0</v>
      </c>
      <c r="W382" s="309">
        <f>IFERROR(W380/H380,"0")+IFERROR(W381/H381,"0")</f>
        <v>0</v>
      </c>
      <c r="X382" s="309">
        <f>IFERROR(IF(X380="",0,X380),"0")+IFERROR(IF(X381="",0,X381),"0")</f>
        <v>0</v>
      </c>
      <c r="Y382" s="310"/>
      <c r="Z382" s="310"/>
    </row>
    <row r="383" spans="1:53" x14ac:dyDescent="0.2">
      <c r="A383" s="316"/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16"/>
      <c r="M383" s="325"/>
      <c r="N383" s="318" t="s">
        <v>66</v>
      </c>
      <c r="O383" s="319"/>
      <c r="P383" s="319"/>
      <c r="Q383" s="319"/>
      <c r="R383" s="319"/>
      <c r="S383" s="319"/>
      <c r="T383" s="320"/>
      <c r="U383" s="37" t="s">
        <v>65</v>
      </c>
      <c r="V383" s="309">
        <f>IFERROR(SUM(V380:V381),"0")</f>
        <v>0</v>
      </c>
      <c r="W383" s="309">
        <f>IFERROR(SUM(W380:W381),"0")</f>
        <v>0</v>
      </c>
      <c r="X383" s="37"/>
      <c r="Y383" s="310"/>
      <c r="Z383" s="310"/>
    </row>
    <row r="384" spans="1:53" ht="14.25" customHeight="1" x14ac:dyDescent="0.25">
      <c r="A384" s="317" t="s">
        <v>60</v>
      </c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16"/>
      <c r="M384" s="316"/>
      <c r="N384" s="316"/>
      <c r="O384" s="316"/>
      <c r="P384" s="316"/>
      <c r="Q384" s="316"/>
      <c r="R384" s="316"/>
      <c r="S384" s="316"/>
      <c r="T384" s="316"/>
      <c r="U384" s="316"/>
      <c r="V384" s="316"/>
      <c r="W384" s="316"/>
      <c r="X384" s="316"/>
      <c r="Y384" s="302"/>
      <c r="Z384" s="302"/>
    </row>
    <row r="385" spans="1:53" ht="27" customHeight="1" x14ac:dyDescent="0.25">
      <c r="A385" s="54" t="s">
        <v>536</v>
      </c>
      <c r="B385" s="54" t="s">
        <v>537</v>
      </c>
      <c r="C385" s="31">
        <v>4301031212</v>
      </c>
      <c r="D385" s="314">
        <v>4607091389739</v>
      </c>
      <c r="E385" s="313"/>
      <c r="F385" s="306">
        <v>0.7</v>
      </c>
      <c r="G385" s="32">
        <v>6</v>
      </c>
      <c r="H385" s="306">
        <v>4.2</v>
      </c>
      <c r="I385" s="306">
        <v>4.43</v>
      </c>
      <c r="J385" s="32">
        <v>156</v>
      </c>
      <c r="K385" s="32" t="s">
        <v>63</v>
      </c>
      <c r="L385" s="33" t="s">
        <v>99</v>
      </c>
      <c r="M385" s="32">
        <v>45</v>
      </c>
      <c r="N385" s="6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12"/>
      <c r="P385" s="312"/>
      <c r="Q385" s="312"/>
      <c r="R385" s="313"/>
      <c r="S385" s="34"/>
      <c r="T385" s="34"/>
      <c r="U385" s="35" t="s">
        <v>65</v>
      </c>
      <c r="V385" s="307">
        <v>120</v>
      </c>
      <c r="W385" s="308">
        <f t="shared" ref="W385:W391" si="17">IFERROR(IF(V385="",0,CEILING((V385/$H385),1)*$H385),"")</f>
        <v>121.80000000000001</v>
      </c>
      <c r="X385" s="36">
        <f>IFERROR(IF(W385=0,"",ROUNDUP(W385/H385,0)*0.00753),"")</f>
        <v>0.21837000000000001</v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538</v>
      </c>
      <c r="B386" s="54" t="s">
        <v>539</v>
      </c>
      <c r="C386" s="31">
        <v>4301031247</v>
      </c>
      <c r="D386" s="314">
        <v>4680115883048</v>
      </c>
      <c r="E386" s="313"/>
      <c r="F386" s="306">
        <v>1</v>
      </c>
      <c r="G386" s="32">
        <v>4</v>
      </c>
      <c r="H386" s="306">
        <v>4</v>
      </c>
      <c r="I386" s="306">
        <v>4.21</v>
      </c>
      <c r="J386" s="32">
        <v>120</v>
      </c>
      <c r="K386" s="32" t="s">
        <v>63</v>
      </c>
      <c r="L386" s="33" t="s">
        <v>64</v>
      </c>
      <c r="M386" s="32">
        <v>40</v>
      </c>
      <c r="N386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12"/>
      <c r="P386" s="312"/>
      <c r="Q386" s="312"/>
      <c r="R386" s="313"/>
      <c r="S386" s="34"/>
      <c r="T386" s="34"/>
      <c r="U386" s="35" t="s">
        <v>65</v>
      </c>
      <c r="V386" s="307">
        <v>0</v>
      </c>
      <c r="W386" s="308">
        <f t="shared" si="17"/>
        <v>0</v>
      </c>
      <c r="X386" s="36" t="str">
        <f>IFERROR(IF(W386=0,"",ROUNDUP(W386/H386,0)*0.00937),"")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540</v>
      </c>
      <c r="B387" s="54" t="s">
        <v>541</v>
      </c>
      <c r="C387" s="31">
        <v>4301031176</v>
      </c>
      <c r="D387" s="314">
        <v>4607091389425</v>
      </c>
      <c r="E387" s="313"/>
      <c r="F387" s="306">
        <v>0.35</v>
      </c>
      <c r="G387" s="32">
        <v>6</v>
      </c>
      <c r="H387" s="306">
        <v>2.1</v>
      </c>
      <c r="I387" s="306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49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12"/>
      <c r="P387" s="312"/>
      <c r="Q387" s="312"/>
      <c r="R387" s="313"/>
      <c r="S387" s="34"/>
      <c r="T387" s="34"/>
      <c r="U387" s="35" t="s">
        <v>65</v>
      </c>
      <c r="V387" s="307">
        <v>0</v>
      </c>
      <c r="W387" s="308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542</v>
      </c>
      <c r="B388" s="54" t="s">
        <v>543</v>
      </c>
      <c r="C388" s="31">
        <v>4301031215</v>
      </c>
      <c r="D388" s="314">
        <v>4680115882911</v>
      </c>
      <c r="E388" s="313"/>
      <c r="F388" s="306">
        <v>0.4</v>
      </c>
      <c r="G388" s="32">
        <v>6</v>
      </c>
      <c r="H388" s="306">
        <v>2.4</v>
      </c>
      <c r="I388" s="306">
        <v>2.5299999999999998</v>
      </c>
      <c r="J388" s="32">
        <v>234</v>
      </c>
      <c r="K388" s="32" t="s">
        <v>166</v>
      </c>
      <c r="L388" s="33" t="s">
        <v>64</v>
      </c>
      <c r="M388" s="32">
        <v>40</v>
      </c>
      <c r="N388" s="622" t="s">
        <v>544</v>
      </c>
      <c r="O388" s="312"/>
      <c r="P388" s="312"/>
      <c r="Q388" s="312"/>
      <c r="R388" s="313"/>
      <c r="S388" s="34"/>
      <c r="T388" s="34"/>
      <c r="U388" s="35" t="s">
        <v>65</v>
      </c>
      <c r="V388" s="307">
        <v>0</v>
      </c>
      <c r="W388" s="308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545</v>
      </c>
      <c r="B389" s="54" t="s">
        <v>546</v>
      </c>
      <c r="C389" s="31">
        <v>4301031167</v>
      </c>
      <c r="D389" s="314">
        <v>4680115880771</v>
      </c>
      <c r="E389" s="313"/>
      <c r="F389" s="306">
        <v>0.28000000000000003</v>
      </c>
      <c r="G389" s="32">
        <v>6</v>
      </c>
      <c r="H389" s="306">
        <v>1.68</v>
      </c>
      <c r="I389" s="306">
        <v>1.81</v>
      </c>
      <c r="J389" s="32">
        <v>234</v>
      </c>
      <c r="K389" s="32" t="s">
        <v>166</v>
      </c>
      <c r="L389" s="33" t="s">
        <v>64</v>
      </c>
      <c r="M389" s="32">
        <v>45</v>
      </c>
      <c r="N389" s="6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12"/>
      <c r="P389" s="312"/>
      <c r="Q389" s="312"/>
      <c r="R389" s="313"/>
      <c r="S389" s="34"/>
      <c r="T389" s="34"/>
      <c r="U389" s="35" t="s">
        <v>65</v>
      </c>
      <c r="V389" s="307">
        <v>0</v>
      </c>
      <c r="W389" s="308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547</v>
      </c>
      <c r="B390" s="54" t="s">
        <v>548</v>
      </c>
      <c r="C390" s="31">
        <v>4301031173</v>
      </c>
      <c r="D390" s="314">
        <v>4607091389500</v>
      </c>
      <c r="E390" s="313"/>
      <c r="F390" s="306">
        <v>0.35</v>
      </c>
      <c r="G390" s="32">
        <v>6</v>
      </c>
      <c r="H390" s="306">
        <v>2.1</v>
      </c>
      <c r="I390" s="306">
        <v>2.23</v>
      </c>
      <c r="J390" s="32">
        <v>234</v>
      </c>
      <c r="K390" s="32" t="s">
        <v>166</v>
      </c>
      <c r="L390" s="33" t="s">
        <v>64</v>
      </c>
      <c r="M390" s="32">
        <v>45</v>
      </c>
      <c r="N390" s="62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12"/>
      <c r="P390" s="312"/>
      <c r="Q390" s="312"/>
      <c r="R390" s="313"/>
      <c r="S390" s="34"/>
      <c r="T390" s="34"/>
      <c r="U390" s="35" t="s">
        <v>65</v>
      </c>
      <c r="V390" s="307">
        <v>42</v>
      </c>
      <c r="W390" s="308">
        <f t="shared" si="17"/>
        <v>42</v>
      </c>
      <c r="X390" s="36">
        <f>IFERROR(IF(W390=0,"",ROUNDUP(W390/H390,0)*0.00502),"")</f>
        <v>0.1004</v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549</v>
      </c>
      <c r="B391" s="54" t="s">
        <v>550</v>
      </c>
      <c r="C391" s="31">
        <v>4301031103</v>
      </c>
      <c r="D391" s="314">
        <v>4680115881983</v>
      </c>
      <c r="E391" s="313"/>
      <c r="F391" s="306">
        <v>0.28000000000000003</v>
      </c>
      <c r="G391" s="32">
        <v>4</v>
      </c>
      <c r="H391" s="306">
        <v>1.1200000000000001</v>
      </c>
      <c r="I391" s="306">
        <v>1.252</v>
      </c>
      <c r="J391" s="32">
        <v>234</v>
      </c>
      <c r="K391" s="32" t="s">
        <v>166</v>
      </c>
      <c r="L391" s="33" t="s">
        <v>64</v>
      </c>
      <c r="M391" s="32">
        <v>40</v>
      </c>
      <c r="N391" s="33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12"/>
      <c r="P391" s="312"/>
      <c r="Q391" s="312"/>
      <c r="R391" s="313"/>
      <c r="S391" s="34"/>
      <c r="T391" s="34"/>
      <c r="U391" s="35" t="s">
        <v>65</v>
      </c>
      <c r="V391" s="307">
        <v>0</v>
      </c>
      <c r="W391" s="308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9" t="s">
        <v>1</v>
      </c>
    </row>
    <row r="392" spans="1:53" x14ac:dyDescent="0.2">
      <c r="A392" s="324"/>
      <c r="B392" s="316"/>
      <c r="C392" s="316"/>
      <c r="D392" s="316"/>
      <c r="E392" s="316"/>
      <c r="F392" s="316"/>
      <c r="G392" s="316"/>
      <c r="H392" s="316"/>
      <c r="I392" s="316"/>
      <c r="J392" s="316"/>
      <c r="K392" s="316"/>
      <c r="L392" s="316"/>
      <c r="M392" s="325"/>
      <c r="N392" s="318" t="s">
        <v>66</v>
      </c>
      <c r="O392" s="319"/>
      <c r="P392" s="319"/>
      <c r="Q392" s="319"/>
      <c r="R392" s="319"/>
      <c r="S392" s="319"/>
      <c r="T392" s="320"/>
      <c r="U392" s="37" t="s">
        <v>67</v>
      </c>
      <c r="V392" s="309">
        <f>IFERROR(V385/H385,"0")+IFERROR(V386/H386,"0")+IFERROR(V387/H387,"0")+IFERROR(V388/H388,"0")+IFERROR(V389/H389,"0")+IFERROR(V390/H390,"0")+IFERROR(V391/H391,"0")</f>
        <v>48.571428571428569</v>
      </c>
      <c r="W392" s="309">
        <f>IFERROR(W385/H385,"0")+IFERROR(W386/H386,"0")+IFERROR(W387/H387,"0")+IFERROR(W388/H388,"0")+IFERROR(W389/H389,"0")+IFERROR(W390/H390,"0")+IFERROR(W391/H391,"0")</f>
        <v>49</v>
      </c>
      <c r="X392" s="309">
        <f>IFERROR(IF(X385="",0,X385),"0")+IFERROR(IF(X386="",0,X386),"0")+IFERROR(IF(X387="",0,X387),"0")+IFERROR(IF(X388="",0,X388),"0")+IFERROR(IF(X389="",0,X389),"0")+IFERROR(IF(X390="",0,X390),"0")+IFERROR(IF(X391="",0,X391),"0")</f>
        <v>0.31877</v>
      </c>
      <c r="Y392" s="310"/>
      <c r="Z392" s="310"/>
    </row>
    <row r="393" spans="1:53" x14ac:dyDescent="0.2">
      <c r="A393" s="316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16"/>
      <c r="M393" s="325"/>
      <c r="N393" s="318" t="s">
        <v>66</v>
      </c>
      <c r="O393" s="319"/>
      <c r="P393" s="319"/>
      <c r="Q393" s="319"/>
      <c r="R393" s="319"/>
      <c r="S393" s="319"/>
      <c r="T393" s="320"/>
      <c r="U393" s="37" t="s">
        <v>65</v>
      </c>
      <c r="V393" s="309">
        <f>IFERROR(SUM(V385:V391),"0")</f>
        <v>162</v>
      </c>
      <c r="W393" s="309">
        <f>IFERROR(SUM(W385:W391),"0")</f>
        <v>163.80000000000001</v>
      </c>
      <c r="X393" s="37"/>
      <c r="Y393" s="310"/>
      <c r="Z393" s="310"/>
    </row>
    <row r="394" spans="1:53" ht="14.25" customHeight="1" x14ac:dyDescent="0.25">
      <c r="A394" s="317" t="s">
        <v>90</v>
      </c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16"/>
      <c r="M394" s="316"/>
      <c r="N394" s="316"/>
      <c r="O394" s="316"/>
      <c r="P394" s="316"/>
      <c r="Q394" s="316"/>
      <c r="R394" s="316"/>
      <c r="S394" s="316"/>
      <c r="T394" s="316"/>
      <c r="U394" s="316"/>
      <c r="V394" s="316"/>
      <c r="W394" s="316"/>
      <c r="X394" s="316"/>
      <c r="Y394" s="302"/>
      <c r="Z394" s="302"/>
    </row>
    <row r="395" spans="1:53" ht="27" customHeight="1" x14ac:dyDescent="0.25">
      <c r="A395" s="54" t="s">
        <v>551</v>
      </c>
      <c r="B395" s="54" t="s">
        <v>552</v>
      </c>
      <c r="C395" s="31">
        <v>4301170008</v>
      </c>
      <c r="D395" s="314">
        <v>4680115882980</v>
      </c>
      <c r="E395" s="313"/>
      <c r="F395" s="306">
        <v>0.13</v>
      </c>
      <c r="G395" s="32">
        <v>10</v>
      </c>
      <c r="H395" s="306">
        <v>1.3</v>
      </c>
      <c r="I395" s="306">
        <v>1.46</v>
      </c>
      <c r="J395" s="32">
        <v>200</v>
      </c>
      <c r="K395" s="32" t="s">
        <v>528</v>
      </c>
      <c r="L395" s="33" t="s">
        <v>529</v>
      </c>
      <c r="M395" s="32">
        <v>150</v>
      </c>
      <c r="N395" s="52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12"/>
      <c r="P395" s="312"/>
      <c r="Q395" s="312"/>
      <c r="R395" s="313"/>
      <c r="S395" s="34"/>
      <c r="T395" s="34"/>
      <c r="U395" s="35" t="s">
        <v>65</v>
      </c>
      <c r="V395" s="307">
        <v>0</v>
      </c>
      <c r="W395" s="308">
        <f>IFERROR(IF(V395="",0,CEILING((V395/$H395),1)*$H395),"")</f>
        <v>0</v>
      </c>
      <c r="X395" s="36" t="str">
        <f>IFERROR(IF(W395=0,"",ROUNDUP(W395/H395,0)*0.00673),"")</f>
        <v/>
      </c>
      <c r="Y395" s="56"/>
      <c r="Z395" s="57"/>
      <c r="AD395" s="58"/>
      <c r="BA395" s="270" t="s">
        <v>1</v>
      </c>
    </row>
    <row r="396" spans="1:53" x14ac:dyDescent="0.2">
      <c r="A396" s="324"/>
      <c r="B396" s="316"/>
      <c r="C396" s="316"/>
      <c r="D396" s="316"/>
      <c r="E396" s="316"/>
      <c r="F396" s="316"/>
      <c r="G396" s="316"/>
      <c r="H396" s="316"/>
      <c r="I396" s="316"/>
      <c r="J396" s="316"/>
      <c r="K396" s="316"/>
      <c r="L396" s="316"/>
      <c r="M396" s="325"/>
      <c r="N396" s="318" t="s">
        <v>66</v>
      </c>
      <c r="O396" s="319"/>
      <c r="P396" s="319"/>
      <c r="Q396" s="319"/>
      <c r="R396" s="319"/>
      <c r="S396" s="319"/>
      <c r="T396" s="320"/>
      <c r="U396" s="37" t="s">
        <v>67</v>
      </c>
      <c r="V396" s="309">
        <f>IFERROR(V395/H395,"0")</f>
        <v>0</v>
      </c>
      <c r="W396" s="309">
        <f>IFERROR(W395/H395,"0")</f>
        <v>0</v>
      </c>
      <c r="X396" s="309">
        <f>IFERROR(IF(X395="",0,X395),"0")</f>
        <v>0</v>
      </c>
      <c r="Y396" s="310"/>
      <c r="Z396" s="310"/>
    </row>
    <row r="397" spans="1:53" x14ac:dyDescent="0.2">
      <c r="A397" s="316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16"/>
      <c r="M397" s="325"/>
      <c r="N397" s="318" t="s">
        <v>66</v>
      </c>
      <c r="O397" s="319"/>
      <c r="P397" s="319"/>
      <c r="Q397" s="319"/>
      <c r="R397" s="319"/>
      <c r="S397" s="319"/>
      <c r="T397" s="320"/>
      <c r="U397" s="37" t="s">
        <v>65</v>
      </c>
      <c r="V397" s="309">
        <f>IFERROR(SUM(V395:V395),"0")</f>
        <v>0</v>
      </c>
      <c r="W397" s="309">
        <f>IFERROR(SUM(W395:W395),"0")</f>
        <v>0</v>
      </c>
      <c r="X397" s="37"/>
      <c r="Y397" s="310"/>
      <c r="Z397" s="310"/>
    </row>
    <row r="398" spans="1:53" ht="27.75" customHeight="1" x14ac:dyDescent="0.2">
      <c r="A398" s="326" t="s">
        <v>553</v>
      </c>
      <c r="B398" s="327"/>
      <c r="C398" s="327"/>
      <c r="D398" s="327"/>
      <c r="E398" s="327"/>
      <c r="F398" s="327"/>
      <c r="G398" s="327"/>
      <c r="H398" s="327"/>
      <c r="I398" s="327"/>
      <c r="J398" s="327"/>
      <c r="K398" s="327"/>
      <c r="L398" s="327"/>
      <c r="M398" s="327"/>
      <c r="N398" s="327"/>
      <c r="O398" s="327"/>
      <c r="P398" s="327"/>
      <c r="Q398" s="327"/>
      <c r="R398" s="327"/>
      <c r="S398" s="327"/>
      <c r="T398" s="327"/>
      <c r="U398" s="327"/>
      <c r="V398" s="327"/>
      <c r="W398" s="327"/>
      <c r="X398" s="327"/>
      <c r="Y398" s="48"/>
      <c r="Z398" s="48"/>
    </row>
    <row r="399" spans="1:53" ht="16.5" customHeight="1" x14ac:dyDescent="0.25">
      <c r="A399" s="315" t="s">
        <v>553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16"/>
      <c r="Y399" s="303"/>
      <c r="Z399" s="303"/>
    </row>
    <row r="400" spans="1:53" ht="14.25" customHeight="1" x14ac:dyDescent="0.25">
      <c r="A400" s="317" t="s">
        <v>103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16"/>
      <c r="Y400" s="302"/>
      <c r="Z400" s="302"/>
    </row>
    <row r="401" spans="1:53" ht="27" customHeight="1" x14ac:dyDescent="0.25">
      <c r="A401" s="54" t="s">
        <v>554</v>
      </c>
      <c r="B401" s="54" t="s">
        <v>555</v>
      </c>
      <c r="C401" s="31">
        <v>4301011371</v>
      </c>
      <c r="D401" s="314">
        <v>4607091389067</v>
      </c>
      <c r="E401" s="313"/>
      <c r="F401" s="306">
        <v>0.88</v>
      </c>
      <c r="G401" s="32">
        <v>6</v>
      </c>
      <c r="H401" s="306">
        <v>5.28</v>
      </c>
      <c r="I401" s="306">
        <v>5.64</v>
      </c>
      <c r="J401" s="32">
        <v>104</v>
      </c>
      <c r="K401" s="32" t="s">
        <v>98</v>
      </c>
      <c r="L401" s="33" t="s">
        <v>128</v>
      </c>
      <c r="M401" s="32">
        <v>55</v>
      </c>
      <c r="N401" s="53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12"/>
      <c r="P401" s="312"/>
      <c r="Q401" s="312"/>
      <c r="R401" s="313"/>
      <c r="S401" s="34"/>
      <c r="T401" s="34"/>
      <c r="U401" s="35" t="s">
        <v>65</v>
      </c>
      <c r="V401" s="307">
        <v>80</v>
      </c>
      <c r="W401" s="308">
        <f t="shared" ref="W401:W409" si="18">IFERROR(IF(V401="",0,CEILING((V401/$H401),1)*$H401),"")</f>
        <v>84.48</v>
      </c>
      <c r="X401" s="36">
        <f>IFERROR(IF(W401=0,"",ROUNDUP(W401/H401,0)*0.01196),"")</f>
        <v>0.19136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556</v>
      </c>
      <c r="B402" s="54" t="s">
        <v>557</v>
      </c>
      <c r="C402" s="31">
        <v>4301011363</v>
      </c>
      <c r="D402" s="314">
        <v>4607091383522</v>
      </c>
      <c r="E402" s="313"/>
      <c r="F402" s="306">
        <v>0.88</v>
      </c>
      <c r="G402" s="32">
        <v>6</v>
      </c>
      <c r="H402" s="306">
        <v>5.28</v>
      </c>
      <c r="I402" s="306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12"/>
      <c r="P402" s="312"/>
      <c r="Q402" s="312"/>
      <c r="R402" s="313"/>
      <c r="S402" s="34"/>
      <c r="T402" s="34"/>
      <c r="U402" s="35" t="s">
        <v>65</v>
      </c>
      <c r="V402" s="307">
        <v>300</v>
      </c>
      <c r="W402" s="308">
        <f t="shared" si="18"/>
        <v>300.96000000000004</v>
      </c>
      <c r="X402" s="36">
        <f>IFERROR(IF(W402=0,"",ROUNDUP(W402/H402,0)*0.01196),"")</f>
        <v>0.68171999999999999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558</v>
      </c>
      <c r="B403" s="54" t="s">
        <v>559</v>
      </c>
      <c r="C403" s="31">
        <v>4301011431</v>
      </c>
      <c r="D403" s="314">
        <v>4607091384437</v>
      </c>
      <c r="E403" s="313"/>
      <c r="F403" s="306">
        <v>0.88</v>
      </c>
      <c r="G403" s="32">
        <v>6</v>
      </c>
      <c r="H403" s="306">
        <v>5.28</v>
      </c>
      <c r="I403" s="306">
        <v>5.64</v>
      </c>
      <c r="J403" s="32">
        <v>104</v>
      </c>
      <c r="K403" s="32" t="s">
        <v>98</v>
      </c>
      <c r="L403" s="33" t="s">
        <v>99</v>
      </c>
      <c r="M403" s="32">
        <v>50</v>
      </c>
      <c r="N403" s="44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12"/>
      <c r="P403" s="312"/>
      <c r="Q403" s="312"/>
      <c r="R403" s="313"/>
      <c r="S403" s="34"/>
      <c r="T403" s="34"/>
      <c r="U403" s="35" t="s">
        <v>65</v>
      </c>
      <c r="V403" s="307">
        <v>10</v>
      </c>
      <c r="W403" s="308">
        <f t="shared" si="18"/>
        <v>10.56</v>
      </c>
      <c r="X403" s="36">
        <f>IFERROR(IF(W403=0,"",ROUNDUP(W403/H403,0)*0.01196),"")</f>
        <v>2.392E-2</v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560</v>
      </c>
      <c r="B404" s="54" t="s">
        <v>561</v>
      </c>
      <c r="C404" s="31">
        <v>4301011365</v>
      </c>
      <c r="D404" s="314">
        <v>4607091389104</v>
      </c>
      <c r="E404" s="313"/>
      <c r="F404" s="306">
        <v>0.88</v>
      </c>
      <c r="G404" s="32">
        <v>6</v>
      </c>
      <c r="H404" s="306">
        <v>5.28</v>
      </c>
      <c r="I404" s="306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12"/>
      <c r="P404" s="312"/>
      <c r="Q404" s="312"/>
      <c r="R404" s="313"/>
      <c r="S404" s="34"/>
      <c r="T404" s="34"/>
      <c r="U404" s="35" t="s">
        <v>65</v>
      </c>
      <c r="V404" s="307">
        <v>140</v>
      </c>
      <c r="W404" s="308">
        <f t="shared" si="18"/>
        <v>142.56</v>
      </c>
      <c r="X404" s="36">
        <f>IFERROR(IF(W404=0,"",ROUNDUP(W404/H404,0)*0.01196),"")</f>
        <v>0.32291999999999998</v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562</v>
      </c>
      <c r="B405" s="54" t="s">
        <v>563</v>
      </c>
      <c r="C405" s="31">
        <v>4301011367</v>
      </c>
      <c r="D405" s="314">
        <v>4680115880603</v>
      </c>
      <c r="E405" s="313"/>
      <c r="F405" s="306">
        <v>0.6</v>
      </c>
      <c r="G405" s="32">
        <v>6</v>
      </c>
      <c r="H405" s="306">
        <v>3.6</v>
      </c>
      <c r="I405" s="306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12"/>
      <c r="P405" s="312"/>
      <c r="Q405" s="312"/>
      <c r="R405" s="313"/>
      <c r="S405" s="34"/>
      <c r="T405" s="34"/>
      <c r="U405" s="35" t="s">
        <v>65</v>
      </c>
      <c r="V405" s="307">
        <v>30</v>
      </c>
      <c r="W405" s="308">
        <f t="shared" si="18"/>
        <v>32.4</v>
      </c>
      <c r="X405" s="36">
        <f>IFERROR(IF(W405=0,"",ROUNDUP(W405/H405,0)*0.00937),"")</f>
        <v>8.4330000000000002E-2</v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564</v>
      </c>
      <c r="B406" s="54" t="s">
        <v>565</v>
      </c>
      <c r="C406" s="31">
        <v>4301011168</v>
      </c>
      <c r="D406" s="314">
        <v>4607091389999</v>
      </c>
      <c r="E406" s="313"/>
      <c r="F406" s="306">
        <v>0.6</v>
      </c>
      <c r="G406" s="32">
        <v>6</v>
      </c>
      <c r="H406" s="306">
        <v>3.6</v>
      </c>
      <c r="I406" s="306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7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12"/>
      <c r="P406" s="312"/>
      <c r="Q406" s="312"/>
      <c r="R406" s="313"/>
      <c r="S406" s="34"/>
      <c r="T406" s="34"/>
      <c r="U406" s="35" t="s">
        <v>65</v>
      </c>
      <c r="V406" s="307">
        <v>0</v>
      </c>
      <c r="W406" s="308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566</v>
      </c>
      <c r="B407" s="54" t="s">
        <v>567</v>
      </c>
      <c r="C407" s="31">
        <v>4301011372</v>
      </c>
      <c r="D407" s="314">
        <v>4680115882782</v>
      </c>
      <c r="E407" s="313"/>
      <c r="F407" s="306">
        <v>0.6</v>
      </c>
      <c r="G407" s="32">
        <v>6</v>
      </c>
      <c r="H407" s="306">
        <v>3.6</v>
      </c>
      <c r="I407" s="306">
        <v>3.84</v>
      </c>
      <c r="J407" s="32">
        <v>120</v>
      </c>
      <c r="K407" s="32" t="s">
        <v>63</v>
      </c>
      <c r="L407" s="33" t="s">
        <v>99</v>
      </c>
      <c r="M407" s="32">
        <v>50</v>
      </c>
      <c r="N407" s="39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12"/>
      <c r="P407" s="312"/>
      <c r="Q407" s="312"/>
      <c r="R407" s="313"/>
      <c r="S407" s="34"/>
      <c r="T407" s="34"/>
      <c r="U407" s="35" t="s">
        <v>65</v>
      </c>
      <c r="V407" s="307">
        <v>0</v>
      </c>
      <c r="W407" s="308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568</v>
      </c>
      <c r="B408" s="54" t="s">
        <v>569</v>
      </c>
      <c r="C408" s="31">
        <v>4301011190</v>
      </c>
      <c r="D408" s="314">
        <v>4607091389098</v>
      </c>
      <c r="E408" s="313"/>
      <c r="F408" s="306">
        <v>0.4</v>
      </c>
      <c r="G408" s="32">
        <v>6</v>
      </c>
      <c r="H408" s="306">
        <v>2.4</v>
      </c>
      <c r="I408" s="306">
        <v>2.6</v>
      </c>
      <c r="J408" s="32">
        <v>156</v>
      </c>
      <c r="K408" s="32" t="s">
        <v>63</v>
      </c>
      <c r="L408" s="33" t="s">
        <v>128</v>
      </c>
      <c r="M408" s="32">
        <v>50</v>
      </c>
      <c r="N408" s="52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12"/>
      <c r="P408" s="312"/>
      <c r="Q408" s="312"/>
      <c r="R408" s="313"/>
      <c r="S408" s="34"/>
      <c r="T408" s="34"/>
      <c r="U408" s="35" t="s">
        <v>65</v>
      </c>
      <c r="V408" s="307">
        <v>0</v>
      </c>
      <c r="W408" s="308">
        <f t="shared" si="18"/>
        <v>0</v>
      </c>
      <c r="X408" s="36" t="str">
        <f>IFERROR(IF(W408=0,"",ROUNDUP(W408/H408,0)*0.00753),"")</f>
        <v/>
      </c>
      <c r="Y408" s="56"/>
      <c r="Z408" s="57"/>
      <c r="AD408" s="58"/>
      <c r="BA408" s="278" t="s">
        <v>1</v>
      </c>
    </row>
    <row r="409" spans="1:53" ht="27" customHeight="1" x14ac:dyDescent="0.25">
      <c r="A409" s="54" t="s">
        <v>570</v>
      </c>
      <c r="B409" s="54" t="s">
        <v>571</v>
      </c>
      <c r="C409" s="31">
        <v>4301011366</v>
      </c>
      <c r="D409" s="314">
        <v>4607091389982</v>
      </c>
      <c r="E409" s="313"/>
      <c r="F409" s="306">
        <v>0.6</v>
      </c>
      <c r="G409" s="32">
        <v>6</v>
      </c>
      <c r="H409" s="306">
        <v>3.6</v>
      </c>
      <c r="I409" s="306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34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12"/>
      <c r="P409" s="312"/>
      <c r="Q409" s="312"/>
      <c r="R409" s="313"/>
      <c r="S409" s="34"/>
      <c r="T409" s="34"/>
      <c r="U409" s="35" t="s">
        <v>65</v>
      </c>
      <c r="V409" s="307">
        <v>36</v>
      </c>
      <c r="W409" s="308">
        <f t="shared" si="18"/>
        <v>36</v>
      </c>
      <c r="X409" s="36">
        <f>IFERROR(IF(W409=0,"",ROUNDUP(W409/H409,0)*0.00937),"")</f>
        <v>9.3700000000000006E-2</v>
      </c>
      <c r="Y409" s="56"/>
      <c r="Z409" s="57"/>
      <c r="AD409" s="58"/>
      <c r="BA409" s="279" t="s">
        <v>1</v>
      </c>
    </row>
    <row r="410" spans="1:53" x14ac:dyDescent="0.2">
      <c r="A410" s="324"/>
      <c r="B410" s="316"/>
      <c r="C410" s="316"/>
      <c r="D410" s="316"/>
      <c r="E410" s="316"/>
      <c r="F410" s="316"/>
      <c r="G410" s="316"/>
      <c r="H410" s="316"/>
      <c r="I410" s="316"/>
      <c r="J410" s="316"/>
      <c r="K410" s="316"/>
      <c r="L410" s="316"/>
      <c r="M410" s="325"/>
      <c r="N410" s="318" t="s">
        <v>66</v>
      </c>
      <c r="O410" s="319"/>
      <c r="P410" s="319"/>
      <c r="Q410" s="319"/>
      <c r="R410" s="319"/>
      <c r="S410" s="319"/>
      <c r="T410" s="320"/>
      <c r="U410" s="37" t="s">
        <v>67</v>
      </c>
      <c r="V410" s="309">
        <f>IFERROR(V401/H401,"0")+IFERROR(V402/H402,"0")+IFERROR(V403/H403,"0")+IFERROR(V404/H404,"0")+IFERROR(V405/H405,"0")+IFERROR(V406/H406,"0")+IFERROR(V407/H407,"0")+IFERROR(V408/H408,"0")+IFERROR(V409/H409,"0")</f>
        <v>118.7121212121212</v>
      </c>
      <c r="W410" s="309">
        <f>IFERROR(W401/H401,"0")+IFERROR(W402/H402,"0")+IFERROR(W403/H403,"0")+IFERROR(W404/H404,"0")+IFERROR(W405/H405,"0")+IFERROR(W406/H406,"0")+IFERROR(W407/H407,"0")+IFERROR(W408/H408,"0")+IFERROR(W409/H409,"0")</f>
        <v>121</v>
      </c>
      <c r="X410" s="309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1.3979500000000002</v>
      </c>
      <c r="Y410" s="310"/>
      <c r="Z410" s="310"/>
    </row>
    <row r="411" spans="1:53" x14ac:dyDescent="0.2">
      <c r="A411" s="316"/>
      <c r="B411" s="316"/>
      <c r="C411" s="316"/>
      <c r="D411" s="316"/>
      <c r="E411" s="316"/>
      <c r="F411" s="316"/>
      <c r="G411" s="316"/>
      <c r="H411" s="316"/>
      <c r="I411" s="316"/>
      <c r="J411" s="316"/>
      <c r="K411" s="316"/>
      <c r="L411" s="316"/>
      <c r="M411" s="325"/>
      <c r="N411" s="318" t="s">
        <v>66</v>
      </c>
      <c r="O411" s="319"/>
      <c r="P411" s="319"/>
      <c r="Q411" s="319"/>
      <c r="R411" s="319"/>
      <c r="S411" s="319"/>
      <c r="T411" s="320"/>
      <c r="U411" s="37" t="s">
        <v>65</v>
      </c>
      <c r="V411" s="309">
        <f>IFERROR(SUM(V401:V409),"0")</f>
        <v>596</v>
      </c>
      <c r="W411" s="309">
        <f>IFERROR(SUM(W401:W409),"0")</f>
        <v>606.96</v>
      </c>
      <c r="X411" s="37"/>
      <c r="Y411" s="310"/>
      <c r="Z411" s="310"/>
    </row>
    <row r="412" spans="1:53" ht="14.25" customHeight="1" x14ac:dyDescent="0.25">
      <c r="A412" s="317" t="s">
        <v>95</v>
      </c>
      <c r="B412" s="316"/>
      <c r="C412" s="316"/>
      <c r="D412" s="316"/>
      <c r="E412" s="316"/>
      <c r="F412" s="316"/>
      <c r="G412" s="316"/>
      <c r="H412" s="316"/>
      <c r="I412" s="316"/>
      <c r="J412" s="316"/>
      <c r="K412" s="316"/>
      <c r="L412" s="316"/>
      <c r="M412" s="316"/>
      <c r="N412" s="316"/>
      <c r="O412" s="316"/>
      <c r="P412" s="316"/>
      <c r="Q412" s="316"/>
      <c r="R412" s="316"/>
      <c r="S412" s="316"/>
      <c r="T412" s="316"/>
      <c r="U412" s="316"/>
      <c r="V412" s="316"/>
      <c r="W412" s="316"/>
      <c r="X412" s="316"/>
      <c r="Y412" s="302"/>
      <c r="Z412" s="302"/>
    </row>
    <row r="413" spans="1:53" ht="16.5" customHeight="1" x14ac:dyDescent="0.25">
      <c r="A413" s="54" t="s">
        <v>572</v>
      </c>
      <c r="B413" s="54" t="s">
        <v>573</v>
      </c>
      <c r="C413" s="31">
        <v>4301020222</v>
      </c>
      <c r="D413" s="314">
        <v>4607091388930</v>
      </c>
      <c r="E413" s="313"/>
      <c r="F413" s="306">
        <v>0.88</v>
      </c>
      <c r="G413" s="32">
        <v>6</v>
      </c>
      <c r="H413" s="306">
        <v>5.28</v>
      </c>
      <c r="I413" s="306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12"/>
      <c r="P413" s="312"/>
      <c r="Q413" s="312"/>
      <c r="R413" s="313"/>
      <c r="S413" s="34"/>
      <c r="T413" s="34"/>
      <c r="U413" s="35" t="s">
        <v>65</v>
      </c>
      <c r="V413" s="307">
        <v>180</v>
      </c>
      <c r="W413" s="308">
        <f>IFERROR(IF(V413="",0,CEILING((V413/$H413),1)*$H413),"")</f>
        <v>184.8</v>
      </c>
      <c r="X413" s="36">
        <f>IFERROR(IF(W413=0,"",ROUNDUP(W413/H413,0)*0.01196),"")</f>
        <v>0.41860000000000003</v>
      </c>
      <c r="Y413" s="56"/>
      <c r="Z413" s="57"/>
      <c r="AD413" s="58"/>
      <c r="BA413" s="280" t="s">
        <v>1</v>
      </c>
    </row>
    <row r="414" spans="1:53" ht="16.5" customHeight="1" x14ac:dyDescent="0.25">
      <c r="A414" s="54" t="s">
        <v>574</v>
      </c>
      <c r="B414" s="54" t="s">
        <v>575</v>
      </c>
      <c r="C414" s="31">
        <v>4301020206</v>
      </c>
      <c r="D414" s="314">
        <v>4680115880054</v>
      </c>
      <c r="E414" s="313"/>
      <c r="F414" s="306">
        <v>0.6</v>
      </c>
      <c r="G414" s="32">
        <v>6</v>
      </c>
      <c r="H414" s="306">
        <v>3.6</v>
      </c>
      <c r="I414" s="306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12"/>
      <c r="P414" s="312"/>
      <c r="Q414" s="312"/>
      <c r="R414" s="313"/>
      <c r="S414" s="34"/>
      <c r="T414" s="34"/>
      <c r="U414" s="35" t="s">
        <v>65</v>
      </c>
      <c r="V414" s="307">
        <v>0</v>
      </c>
      <c r="W414" s="308">
        <f>IFERROR(IF(V414="",0,CEILING((V414/$H414),1)*$H414),"")</f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x14ac:dyDescent="0.2">
      <c r="A415" s="324"/>
      <c r="B415" s="316"/>
      <c r="C415" s="316"/>
      <c r="D415" s="316"/>
      <c r="E415" s="316"/>
      <c r="F415" s="316"/>
      <c r="G415" s="316"/>
      <c r="H415" s="316"/>
      <c r="I415" s="316"/>
      <c r="J415" s="316"/>
      <c r="K415" s="316"/>
      <c r="L415" s="316"/>
      <c r="M415" s="325"/>
      <c r="N415" s="318" t="s">
        <v>66</v>
      </c>
      <c r="O415" s="319"/>
      <c r="P415" s="319"/>
      <c r="Q415" s="319"/>
      <c r="R415" s="319"/>
      <c r="S415" s="319"/>
      <c r="T415" s="320"/>
      <c r="U415" s="37" t="s">
        <v>67</v>
      </c>
      <c r="V415" s="309">
        <f>IFERROR(V413/H413,"0")+IFERROR(V414/H414,"0")</f>
        <v>34.090909090909086</v>
      </c>
      <c r="W415" s="309">
        <f>IFERROR(W413/H413,"0")+IFERROR(W414/H414,"0")</f>
        <v>35</v>
      </c>
      <c r="X415" s="309">
        <f>IFERROR(IF(X413="",0,X413),"0")+IFERROR(IF(X414="",0,X414),"0")</f>
        <v>0.41860000000000003</v>
      </c>
      <c r="Y415" s="310"/>
      <c r="Z415" s="310"/>
    </row>
    <row r="416" spans="1:53" x14ac:dyDescent="0.2">
      <c r="A416" s="316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16"/>
      <c r="M416" s="325"/>
      <c r="N416" s="318" t="s">
        <v>66</v>
      </c>
      <c r="O416" s="319"/>
      <c r="P416" s="319"/>
      <c r="Q416" s="319"/>
      <c r="R416" s="319"/>
      <c r="S416" s="319"/>
      <c r="T416" s="320"/>
      <c r="U416" s="37" t="s">
        <v>65</v>
      </c>
      <c r="V416" s="309">
        <f>IFERROR(SUM(V413:V414),"0")</f>
        <v>180</v>
      </c>
      <c r="W416" s="309">
        <f>IFERROR(SUM(W413:W414),"0")</f>
        <v>184.8</v>
      </c>
      <c r="X416" s="37"/>
      <c r="Y416" s="310"/>
      <c r="Z416" s="310"/>
    </row>
    <row r="417" spans="1:53" ht="14.25" customHeight="1" x14ac:dyDescent="0.25">
      <c r="A417" s="317" t="s">
        <v>60</v>
      </c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16"/>
      <c r="M417" s="316"/>
      <c r="N417" s="316"/>
      <c r="O417" s="316"/>
      <c r="P417" s="316"/>
      <c r="Q417" s="316"/>
      <c r="R417" s="316"/>
      <c r="S417" s="316"/>
      <c r="T417" s="316"/>
      <c r="U417" s="316"/>
      <c r="V417" s="316"/>
      <c r="W417" s="316"/>
      <c r="X417" s="316"/>
      <c r="Y417" s="302"/>
      <c r="Z417" s="302"/>
    </row>
    <row r="418" spans="1:53" ht="27" customHeight="1" x14ac:dyDescent="0.25">
      <c r="A418" s="54" t="s">
        <v>576</v>
      </c>
      <c r="B418" s="54" t="s">
        <v>577</v>
      </c>
      <c r="C418" s="31">
        <v>4301031252</v>
      </c>
      <c r="D418" s="314">
        <v>4680115883116</v>
      </c>
      <c r="E418" s="313"/>
      <c r="F418" s="306">
        <v>0.88</v>
      </c>
      <c r="G418" s="32">
        <v>6</v>
      </c>
      <c r="H418" s="306">
        <v>5.28</v>
      </c>
      <c r="I418" s="306">
        <v>5.64</v>
      </c>
      <c r="J418" s="32">
        <v>104</v>
      </c>
      <c r="K418" s="32" t="s">
        <v>98</v>
      </c>
      <c r="L418" s="33" t="s">
        <v>99</v>
      </c>
      <c r="M418" s="32">
        <v>60</v>
      </c>
      <c r="N418" s="5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12"/>
      <c r="P418" s="312"/>
      <c r="Q418" s="312"/>
      <c r="R418" s="313"/>
      <c r="S418" s="34"/>
      <c r="T418" s="34"/>
      <c r="U418" s="35" t="s">
        <v>65</v>
      </c>
      <c r="V418" s="307">
        <v>100</v>
      </c>
      <c r="W418" s="308">
        <f t="shared" ref="W418:W423" si="19">IFERROR(IF(V418="",0,CEILING((V418/$H418),1)*$H418),"")</f>
        <v>100.32000000000001</v>
      </c>
      <c r="X418" s="36">
        <f>IFERROR(IF(W418=0,"",ROUNDUP(W418/H418,0)*0.01196),"")</f>
        <v>0.22724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578</v>
      </c>
      <c r="B419" s="54" t="s">
        <v>579</v>
      </c>
      <c r="C419" s="31">
        <v>4301031248</v>
      </c>
      <c r="D419" s="314">
        <v>4680115883093</v>
      </c>
      <c r="E419" s="313"/>
      <c r="F419" s="306">
        <v>0.88</v>
      </c>
      <c r="G419" s="32">
        <v>6</v>
      </c>
      <c r="H419" s="306">
        <v>5.28</v>
      </c>
      <c r="I419" s="306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12"/>
      <c r="P419" s="312"/>
      <c r="Q419" s="312"/>
      <c r="R419" s="313"/>
      <c r="S419" s="34"/>
      <c r="T419" s="34"/>
      <c r="U419" s="35" t="s">
        <v>65</v>
      </c>
      <c r="V419" s="307">
        <v>100</v>
      </c>
      <c r="W419" s="308">
        <f t="shared" si="19"/>
        <v>100.32000000000001</v>
      </c>
      <c r="X419" s="36">
        <f>IFERROR(IF(W419=0,"",ROUNDUP(W419/H419,0)*0.01196),"")</f>
        <v>0.22724</v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580</v>
      </c>
      <c r="B420" s="54" t="s">
        <v>581</v>
      </c>
      <c r="C420" s="31">
        <v>4301031250</v>
      </c>
      <c r="D420" s="314">
        <v>4680115883109</v>
      </c>
      <c r="E420" s="313"/>
      <c r="F420" s="306">
        <v>0.88</v>
      </c>
      <c r="G420" s="32">
        <v>6</v>
      </c>
      <c r="H420" s="306">
        <v>5.28</v>
      </c>
      <c r="I420" s="306">
        <v>5.64</v>
      </c>
      <c r="J420" s="32">
        <v>104</v>
      </c>
      <c r="K420" s="32" t="s">
        <v>98</v>
      </c>
      <c r="L420" s="33" t="s">
        <v>64</v>
      </c>
      <c r="M420" s="32">
        <v>60</v>
      </c>
      <c r="N420" s="5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12"/>
      <c r="P420" s="312"/>
      <c r="Q420" s="312"/>
      <c r="R420" s="313"/>
      <c r="S420" s="34"/>
      <c r="T420" s="34"/>
      <c r="U420" s="35" t="s">
        <v>65</v>
      </c>
      <c r="V420" s="307">
        <v>200</v>
      </c>
      <c r="W420" s="308">
        <f t="shared" si="19"/>
        <v>200.64000000000001</v>
      </c>
      <c r="X420" s="36">
        <f>IFERROR(IF(W420=0,"",ROUNDUP(W420/H420,0)*0.01196),"")</f>
        <v>0.45448</v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4301031249</v>
      </c>
      <c r="D421" s="314">
        <v>4680115882072</v>
      </c>
      <c r="E421" s="313"/>
      <c r="F421" s="306">
        <v>0.6</v>
      </c>
      <c r="G421" s="32">
        <v>6</v>
      </c>
      <c r="H421" s="306">
        <v>3.6</v>
      </c>
      <c r="I421" s="306">
        <v>3.81</v>
      </c>
      <c r="J421" s="32">
        <v>120</v>
      </c>
      <c r="K421" s="32" t="s">
        <v>63</v>
      </c>
      <c r="L421" s="33" t="s">
        <v>99</v>
      </c>
      <c r="M421" s="32">
        <v>60</v>
      </c>
      <c r="N421" s="528" t="s">
        <v>584</v>
      </c>
      <c r="O421" s="312"/>
      <c r="P421" s="312"/>
      <c r="Q421" s="312"/>
      <c r="R421" s="313"/>
      <c r="S421" s="34"/>
      <c r="T421" s="34"/>
      <c r="U421" s="35" t="s">
        <v>65</v>
      </c>
      <c r="V421" s="307">
        <v>0</v>
      </c>
      <c r="W421" s="308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585</v>
      </c>
      <c r="B422" s="54" t="s">
        <v>586</v>
      </c>
      <c r="C422" s="31">
        <v>4301031251</v>
      </c>
      <c r="D422" s="314">
        <v>4680115882102</v>
      </c>
      <c r="E422" s="313"/>
      <c r="F422" s="306">
        <v>0.6</v>
      </c>
      <c r="G422" s="32">
        <v>6</v>
      </c>
      <c r="H422" s="306">
        <v>3.6</v>
      </c>
      <c r="I422" s="306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1" t="s">
        <v>587</v>
      </c>
      <c r="O422" s="312"/>
      <c r="P422" s="312"/>
      <c r="Q422" s="312"/>
      <c r="R422" s="313"/>
      <c r="S422" s="34"/>
      <c r="T422" s="34"/>
      <c r="U422" s="35" t="s">
        <v>65</v>
      </c>
      <c r="V422" s="307">
        <v>0</v>
      </c>
      <c r="W422" s="308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4301031253</v>
      </c>
      <c r="D423" s="314">
        <v>4680115882096</v>
      </c>
      <c r="E423" s="313"/>
      <c r="F423" s="306">
        <v>0.6</v>
      </c>
      <c r="G423" s="32">
        <v>6</v>
      </c>
      <c r="H423" s="306">
        <v>3.6</v>
      </c>
      <c r="I423" s="306">
        <v>3.81</v>
      </c>
      <c r="J423" s="32">
        <v>120</v>
      </c>
      <c r="K423" s="32" t="s">
        <v>63</v>
      </c>
      <c r="L423" s="33" t="s">
        <v>64</v>
      </c>
      <c r="M423" s="32">
        <v>60</v>
      </c>
      <c r="N423" s="531" t="s">
        <v>590</v>
      </c>
      <c r="O423" s="312"/>
      <c r="P423" s="312"/>
      <c r="Q423" s="312"/>
      <c r="R423" s="313"/>
      <c r="S423" s="34"/>
      <c r="T423" s="34"/>
      <c r="U423" s="35" t="s">
        <v>65</v>
      </c>
      <c r="V423" s="307">
        <v>0</v>
      </c>
      <c r="W423" s="308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4"/>
      <c r="B424" s="316"/>
      <c r="C424" s="316"/>
      <c r="D424" s="316"/>
      <c r="E424" s="316"/>
      <c r="F424" s="316"/>
      <c r="G424" s="316"/>
      <c r="H424" s="316"/>
      <c r="I424" s="316"/>
      <c r="J424" s="316"/>
      <c r="K424" s="316"/>
      <c r="L424" s="316"/>
      <c r="M424" s="325"/>
      <c r="N424" s="318" t="s">
        <v>66</v>
      </c>
      <c r="O424" s="319"/>
      <c r="P424" s="319"/>
      <c r="Q424" s="319"/>
      <c r="R424" s="319"/>
      <c r="S424" s="319"/>
      <c r="T424" s="320"/>
      <c r="U424" s="37" t="s">
        <v>67</v>
      </c>
      <c r="V424" s="309">
        <f>IFERROR(V418/H418,"0")+IFERROR(V419/H419,"0")+IFERROR(V420/H420,"0")+IFERROR(V421/H421,"0")+IFERROR(V422/H422,"0")+IFERROR(V423/H423,"0")</f>
        <v>75.757575757575751</v>
      </c>
      <c r="W424" s="309">
        <f>IFERROR(W418/H418,"0")+IFERROR(W419/H419,"0")+IFERROR(W420/H420,"0")+IFERROR(W421/H421,"0")+IFERROR(W422/H422,"0")+IFERROR(W423/H423,"0")</f>
        <v>76</v>
      </c>
      <c r="X424" s="309">
        <f>IFERROR(IF(X418="",0,X418),"0")+IFERROR(IF(X419="",0,X419),"0")+IFERROR(IF(X420="",0,X420),"0")+IFERROR(IF(X421="",0,X421),"0")+IFERROR(IF(X422="",0,X422),"0")+IFERROR(IF(X423="",0,X423),"0")</f>
        <v>0.90895999999999999</v>
      </c>
      <c r="Y424" s="310"/>
      <c r="Z424" s="310"/>
    </row>
    <row r="425" spans="1:53" x14ac:dyDescent="0.2">
      <c r="A425" s="316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16"/>
      <c r="M425" s="325"/>
      <c r="N425" s="318" t="s">
        <v>66</v>
      </c>
      <c r="O425" s="319"/>
      <c r="P425" s="319"/>
      <c r="Q425" s="319"/>
      <c r="R425" s="319"/>
      <c r="S425" s="319"/>
      <c r="T425" s="320"/>
      <c r="U425" s="37" t="s">
        <v>65</v>
      </c>
      <c r="V425" s="309">
        <f>IFERROR(SUM(V418:V423),"0")</f>
        <v>400</v>
      </c>
      <c r="W425" s="309">
        <f>IFERROR(SUM(W418:W423),"0")</f>
        <v>401.28000000000003</v>
      </c>
      <c r="X425" s="37"/>
      <c r="Y425" s="310"/>
      <c r="Z425" s="310"/>
    </row>
    <row r="426" spans="1:53" ht="14.25" customHeight="1" x14ac:dyDescent="0.25">
      <c r="A426" s="317" t="s">
        <v>68</v>
      </c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16"/>
      <c r="M426" s="316"/>
      <c r="N426" s="316"/>
      <c r="O426" s="316"/>
      <c r="P426" s="316"/>
      <c r="Q426" s="316"/>
      <c r="R426" s="316"/>
      <c r="S426" s="316"/>
      <c r="T426" s="316"/>
      <c r="U426" s="316"/>
      <c r="V426" s="316"/>
      <c r="W426" s="316"/>
      <c r="X426" s="316"/>
      <c r="Y426" s="302"/>
      <c r="Z426" s="302"/>
    </row>
    <row r="427" spans="1:53" ht="16.5" customHeight="1" x14ac:dyDescent="0.25">
      <c r="A427" s="54" t="s">
        <v>591</v>
      </c>
      <c r="B427" s="54" t="s">
        <v>592</v>
      </c>
      <c r="C427" s="31">
        <v>4301051230</v>
      </c>
      <c r="D427" s="314">
        <v>4607091383409</v>
      </c>
      <c r="E427" s="313"/>
      <c r="F427" s="306">
        <v>1.3</v>
      </c>
      <c r="G427" s="32">
        <v>6</v>
      </c>
      <c r="H427" s="306">
        <v>7.8</v>
      </c>
      <c r="I427" s="306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12"/>
      <c r="P427" s="312"/>
      <c r="Q427" s="312"/>
      <c r="R427" s="313"/>
      <c r="S427" s="34"/>
      <c r="T427" s="34"/>
      <c r="U427" s="35" t="s">
        <v>65</v>
      </c>
      <c r="V427" s="307">
        <v>0</v>
      </c>
      <c r="W427" s="308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ht="16.5" customHeight="1" x14ac:dyDescent="0.25">
      <c r="A428" s="54" t="s">
        <v>593</v>
      </c>
      <c r="B428" s="54" t="s">
        <v>594</v>
      </c>
      <c r="C428" s="31">
        <v>4301051231</v>
      </c>
      <c r="D428" s="314">
        <v>4607091383416</v>
      </c>
      <c r="E428" s="313"/>
      <c r="F428" s="306">
        <v>1.3</v>
      </c>
      <c r="G428" s="32">
        <v>6</v>
      </c>
      <c r="H428" s="306">
        <v>7.8</v>
      </c>
      <c r="I428" s="306">
        <v>8.3460000000000001</v>
      </c>
      <c r="J428" s="32">
        <v>56</v>
      </c>
      <c r="K428" s="32" t="s">
        <v>98</v>
      </c>
      <c r="L428" s="33" t="s">
        <v>64</v>
      </c>
      <c r="M428" s="32">
        <v>45</v>
      </c>
      <c r="N428" s="4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12"/>
      <c r="P428" s="312"/>
      <c r="Q428" s="312"/>
      <c r="R428" s="313"/>
      <c r="S428" s="34"/>
      <c r="T428" s="34"/>
      <c r="U428" s="35" t="s">
        <v>65</v>
      </c>
      <c r="V428" s="307">
        <v>0</v>
      </c>
      <c r="W428" s="308">
        <f>IFERROR(IF(V428="",0,CEILING((V428/$H428),1)*$H428),"")</f>
        <v>0</v>
      </c>
      <c r="X428" s="36" t="str">
        <f>IFERROR(IF(W428=0,"",ROUNDUP(W428/H428,0)*0.02175),"")</f>
        <v/>
      </c>
      <c r="Y428" s="56"/>
      <c r="Z428" s="57"/>
      <c r="AD428" s="58"/>
      <c r="BA428" s="289" t="s">
        <v>1</v>
      </c>
    </row>
    <row r="429" spans="1:53" x14ac:dyDescent="0.2">
      <c r="A429" s="324"/>
      <c r="B429" s="316"/>
      <c r="C429" s="316"/>
      <c r="D429" s="316"/>
      <c r="E429" s="316"/>
      <c r="F429" s="316"/>
      <c r="G429" s="316"/>
      <c r="H429" s="316"/>
      <c r="I429" s="316"/>
      <c r="J429" s="316"/>
      <c r="K429" s="316"/>
      <c r="L429" s="316"/>
      <c r="M429" s="325"/>
      <c r="N429" s="318" t="s">
        <v>66</v>
      </c>
      <c r="O429" s="319"/>
      <c r="P429" s="319"/>
      <c r="Q429" s="319"/>
      <c r="R429" s="319"/>
      <c r="S429" s="319"/>
      <c r="T429" s="320"/>
      <c r="U429" s="37" t="s">
        <v>67</v>
      </c>
      <c r="V429" s="309">
        <f>IFERROR(V427/H427,"0")+IFERROR(V428/H428,"0")</f>
        <v>0</v>
      </c>
      <c r="W429" s="309">
        <f>IFERROR(W427/H427,"0")+IFERROR(W428/H428,"0")</f>
        <v>0</v>
      </c>
      <c r="X429" s="309">
        <f>IFERROR(IF(X427="",0,X427),"0")+IFERROR(IF(X428="",0,X428),"0")</f>
        <v>0</v>
      </c>
      <c r="Y429" s="310"/>
      <c r="Z429" s="310"/>
    </row>
    <row r="430" spans="1:53" x14ac:dyDescent="0.2">
      <c r="A430" s="316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16"/>
      <c r="M430" s="325"/>
      <c r="N430" s="318" t="s">
        <v>66</v>
      </c>
      <c r="O430" s="319"/>
      <c r="P430" s="319"/>
      <c r="Q430" s="319"/>
      <c r="R430" s="319"/>
      <c r="S430" s="319"/>
      <c r="T430" s="320"/>
      <c r="U430" s="37" t="s">
        <v>65</v>
      </c>
      <c r="V430" s="309">
        <f>IFERROR(SUM(V427:V428),"0")</f>
        <v>0</v>
      </c>
      <c r="W430" s="309">
        <f>IFERROR(SUM(W427:W428),"0")</f>
        <v>0</v>
      </c>
      <c r="X430" s="37"/>
      <c r="Y430" s="310"/>
      <c r="Z430" s="310"/>
    </row>
    <row r="431" spans="1:53" ht="27.75" customHeight="1" x14ac:dyDescent="0.2">
      <c r="A431" s="326" t="s">
        <v>595</v>
      </c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7"/>
      <c r="N431" s="327"/>
      <c r="O431" s="327"/>
      <c r="P431" s="327"/>
      <c r="Q431" s="327"/>
      <c r="R431" s="327"/>
      <c r="S431" s="327"/>
      <c r="T431" s="327"/>
      <c r="U431" s="327"/>
      <c r="V431" s="327"/>
      <c r="W431" s="327"/>
      <c r="X431" s="327"/>
      <c r="Y431" s="48"/>
      <c r="Z431" s="48"/>
    </row>
    <row r="432" spans="1:53" ht="16.5" customHeight="1" x14ac:dyDescent="0.25">
      <c r="A432" s="315" t="s">
        <v>596</v>
      </c>
      <c r="B432" s="316"/>
      <c r="C432" s="316"/>
      <c r="D432" s="316"/>
      <c r="E432" s="316"/>
      <c r="F432" s="316"/>
      <c r="G432" s="316"/>
      <c r="H432" s="316"/>
      <c r="I432" s="316"/>
      <c r="J432" s="316"/>
      <c r="K432" s="316"/>
      <c r="L432" s="316"/>
      <c r="M432" s="316"/>
      <c r="N432" s="316"/>
      <c r="O432" s="316"/>
      <c r="P432" s="316"/>
      <c r="Q432" s="316"/>
      <c r="R432" s="316"/>
      <c r="S432" s="316"/>
      <c r="T432" s="316"/>
      <c r="U432" s="316"/>
      <c r="V432" s="316"/>
      <c r="W432" s="316"/>
      <c r="X432" s="316"/>
      <c r="Y432" s="303"/>
      <c r="Z432" s="303"/>
    </row>
    <row r="433" spans="1:53" ht="14.25" customHeight="1" x14ac:dyDescent="0.25">
      <c r="A433" s="317" t="s">
        <v>103</v>
      </c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6"/>
      <c r="M433" s="316"/>
      <c r="N433" s="316"/>
      <c r="O433" s="316"/>
      <c r="P433" s="316"/>
      <c r="Q433" s="316"/>
      <c r="R433" s="316"/>
      <c r="S433" s="316"/>
      <c r="T433" s="316"/>
      <c r="U433" s="316"/>
      <c r="V433" s="316"/>
      <c r="W433" s="316"/>
      <c r="X433" s="316"/>
      <c r="Y433" s="302"/>
      <c r="Z433" s="302"/>
    </row>
    <row r="434" spans="1:53" ht="27" customHeight="1" x14ac:dyDescent="0.25">
      <c r="A434" s="54" t="s">
        <v>597</v>
      </c>
      <c r="B434" s="54" t="s">
        <v>598</v>
      </c>
      <c r="C434" s="31">
        <v>4301011585</v>
      </c>
      <c r="D434" s="314">
        <v>4640242180441</v>
      </c>
      <c r="E434" s="313"/>
      <c r="F434" s="306">
        <v>1.5</v>
      </c>
      <c r="G434" s="32">
        <v>8</v>
      </c>
      <c r="H434" s="306">
        <v>12</v>
      </c>
      <c r="I434" s="306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6" t="s">
        <v>599</v>
      </c>
      <c r="O434" s="312"/>
      <c r="P434" s="312"/>
      <c r="Q434" s="312"/>
      <c r="R434" s="313"/>
      <c r="S434" s="34"/>
      <c r="T434" s="34"/>
      <c r="U434" s="35" t="s">
        <v>65</v>
      </c>
      <c r="V434" s="307">
        <v>0</v>
      </c>
      <c r="W434" s="308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600</v>
      </c>
      <c r="B435" s="54" t="s">
        <v>601</v>
      </c>
      <c r="C435" s="31">
        <v>4301011584</v>
      </c>
      <c r="D435" s="314">
        <v>4640242180564</v>
      </c>
      <c r="E435" s="313"/>
      <c r="F435" s="306">
        <v>1.5</v>
      </c>
      <c r="G435" s="32">
        <v>8</v>
      </c>
      <c r="H435" s="306">
        <v>12</v>
      </c>
      <c r="I435" s="306">
        <v>12.48</v>
      </c>
      <c r="J435" s="32">
        <v>56</v>
      </c>
      <c r="K435" s="32" t="s">
        <v>98</v>
      </c>
      <c r="L435" s="33" t="s">
        <v>99</v>
      </c>
      <c r="M435" s="32">
        <v>50</v>
      </c>
      <c r="N435" s="614" t="s">
        <v>602</v>
      </c>
      <c r="O435" s="312"/>
      <c r="P435" s="312"/>
      <c r="Q435" s="312"/>
      <c r="R435" s="313"/>
      <c r="S435" s="34"/>
      <c r="T435" s="34"/>
      <c r="U435" s="35" t="s">
        <v>65</v>
      </c>
      <c r="V435" s="307">
        <v>30</v>
      </c>
      <c r="W435" s="308">
        <f>IFERROR(IF(V435="",0,CEILING((V435/$H435),1)*$H435),"")</f>
        <v>36</v>
      </c>
      <c r="X435" s="36">
        <f>IFERROR(IF(W435=0,"",ROUNDUP(W435/H435,0)*0.02175),"")</f>
        <v>6.5250000000000002E-2</v>
      </c>
      <c r="Y435" s="56"/>
      <c r="Z435" s="57"/>
      <c r="AD435" s="58"/>
      <c r="BA435" s="291" t="s">
        <v>1</v>
      </c>
    </row>
    <row r="436" spans="1:53" x14ac:dyDescent="0.2">
      <c r="A436" s="324"/>
      <c r="B436" s="316"/>
      <c r="C436" s="316"/>
      <c r="D436" s="316"/>
      <c r="E436" s="316"/>
      <c r="F436" s="316"/>
      <c r="G436" s="316"/>
      <c r="H436" s="316"/>
      <c r="I436" s="316"/>
      <c r="J436" s="316"/>
      <c r="K436" s="316"/>
      <c r="L436" s="316"/>
      <c r="M436" s="325"/>
      <c r="N436" s="318" t="s">
        <v>66</v>
      </c>
      <c r="O436" s="319"/>
      <c r="P436" s="319"/>
      <c r="Q436" s="319"/>
      <c r="R436" s="319"/>
      <c r="S436" s="319"/>
      <c r="T436" s="320"/>
      <c r="U436" s="37" t="s">
        <v>67</v>
      </c>
      <c r="V436" s="309">
        <f>IFERROR(V434/H434,"0")+IFERROR(V435/H435,"0")</f>
        <v>2.5</v>
      </c>
      <c r="W436" s="309">
        <f>IFERROR(W434/H434,"0")+IFERROR(W435/H435,"0")</f>
        <v>3</v>
      </c>
      <c r="X436" s="309">
        <f>IFERROR(IF(X434="",0,X434),"0")+IFERROR(IF(X435="",0,X435),"0")</f>
        <v>6.5250000000000002E-2</v>
      </c>
      <c r="Y436" s="310"/>
      <c r="Z436" s="310"/>
    </row>
    <row r="437" spans="1:53" x14ac:dyDescent="0.2">
      <c r="A437" s="316"/>
      <c r="B437" s="316"/>
      <c r="C437" s="316"/>
      <c r="D437" s="316"/>
      <c r="E437" s="316"/>
      <c r="F437" s="316"/>
      <c r="G437" s="316"/>
      <c r="H437" s="316"/>
      <c r="I437" s="316"/>
      <c r="J437" s="316"/>
      <c r="K437" s="316"/>
      <c r="L437" s="316"/>
      <c r="M437" s="325"/>
      <c r="N437" s="318" t="s">
        <v>66</v>
      </c>
      <c r="O437" s="319"/>
      <c r="P437" s="319"/>
      <c r="Q437" s="319"/>
      <c r="R437" s="319"/>
      <c r="S437" s="319"/>
      <c r="T437" s="320"/>
      <c r="U437" s="37" t="s">
        <v>65</v>
      </c>
      <c r="V437" s="309">
        <f>IFERROR(SUM(V434:V435),"0")</f>
        <v>30</v>
      </c>
      <c r="W437" s="309">
        <f>IFERROR(SUM(W434:W435),"0")</f>
        <v>36</v>
      </c>
      <c r="X437" s="37"/>
      <c r="Y437" s="310"/>
      <c r="Z437" s="310"/>
    </row>
    <row r="438" spans="1:53" ht="14.25" customHeight="1" x14ac:dyDescent="0.25">
      <c r="A438" s="317" t="s">
        <v>95</v>
      </c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6"/>
      <c r="M438" s="316"/>
      <c r="N438" s="316"/>
      <c r="O438" s="316"/>
      <c r="P438" s="316"/>
      <c r="Q438" s="316"/>
      <c r="R438" s="316"/>
      <c r="S438" s="316"/>
      <c r="T438" s="316"/>
      <c r="U438" s="316"/>
      <c r="V438" s="316"/>
      <c r="W438" s="316"/>
      <c r="X438" s="316"/>
      <c r="Y438" s="302"/>
      <c r="Z438" s="302"/>
    </row>
    <row r="439" spans="1:53" ht="27" customHeight="1" x14ac:dyDescent="0.25">
      <c r="A439" s="54" t="s">
        <v>603</v>
      </c>
      <c r="B439" s="54" t="s">
        <v>604</v>
      </c>
      <c r="C439" s="31">
        <v>4301020260</v>
      </c>
      <c r="D439" s="314">
        <v>4640242180526</v>
      </c>
      <c r="E439" s="313"/>
      <c r="F439" s="306">
        <v>1.8</v>
      </c>
      <c r="G439" s="32">
        <v>6</v>
      </c>
      <c r="H439" s="306">
        <v>10.8</v>
      </c>
      <c r="I439" s="306">
        <v>11.28</v>
      </c>
      <c r="J439" s="32">
        <v>56</v>
      </c>
      <c r="K439" s="32" t="s">
        <v>98</v>
      </c>
      <c r="L439" s="33" t="s">
        <v>99</v>
      </c>
      <c r="M439" s="32">
        <v>50</v>
      </c>
      <c r="N439" s="609" t="s">
        <v>605</v>
      </c>
      <c r="O439" s="312"/>
      <c r="P439" s="312"/>
      <c r="Q439" s="312"/>
      <c r="R439" s="313"/>
      <c r="S439" s="34"/>
      <c r="T439" s="34"/>
      <c r="U439" s="35" t="s">
        <v>65</v>
      </c>
      <c r="V439" s="307">
        <v>0</v>
      </c>
      <c r="W439" s="308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ht="16.5" customHeight="1" x14ac:dyDescent="0.25">
      <c r="A440" s="54" t="s">
        <v>606</v>
      </c>
      <c r="B440" s="54" t="s">
        <v>607</v>
      </c>
      <c r="C440" s="31">
        <v>4301020269</v>
      </c>
      <c r="D440" s="314">
        <v>4640242180519</v>
      </c>
      <c r="E440" s="313"/>
      <c r="F440" s="306">
        <v>1.35</v>
      </c>
      <c r="G440" s="32">
        <v>8</v>
      </c>
      <c r="H440" s="306">
        <v>10.8</v>
      </c>
      <c r="I440" s="306">
        <v>11.28</v>
      </c>
      <c r="J440" s="32">
        <v>56</v>
      </c>
      <c r="K440" s="32" t="s">
        <v>98</v>
      </c>
      <c r="L440" s="33" t="s">
        <v>128</v>
      </c>
      <c r="M440" s="32">
        <v>50</v>
      </c>
      <c r="N440" s="606" t="s">
        <v>608</v>
      </c>
      <c r="O440" s="312"/>
      <c r="P440" s="312"/>
      <c r="Q440" s="312"/>
      <c r="R440" s="313"/>
      <c r="S440" s="34"/>
      <c r="T440" s="34"/>
      <c r="U440" s="35" t="s">
        <v>65</v>
      </c>
      <c r="V440" s="307">
        <v>0</v>
      </c>
      <c r="W440" s="308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3" t="s">
        <v>1</v>
      </c>
    </row>
    <row r="441" spans="1:53" x14ac:dyDescent="0.2">
      <c r="A441" s="324"/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25"/>
      <c r="N441" s="318" t="s">
        <v>66</v>
      </c>
      <c r="O441" s="319"/>
      <c r="P441" s="319"/>
      <c r="Q441" s="319"/>
      <c r="R441" s="319"/>
      <c r="S441" s="319"/>
      <c r="T441" s="320"/>
      <c r="U441" s="37" t="s">
        <v>67</v>
      </c>
      <c r="V441" s="309">
        <f>IFERROR(V439/H439,"0")+IFERROR(V440/H440,"0")</f>
        <v>0</v>
      </c>
      <c r="W441" s="309">
        <f>IFERROR(W439/H439,"0")+IFERROR(W440/H440,"0")</f>
        <v>0</v>
      </c>
      <c r="X441" s="309">
        <f>IFERROR(IF(X439="",0,X439),"0")+IFERROR(IF(X440="",0,X440),"0")</f>
        <v>0</v>
      </c>
      <c r="Y441" s="310"/>
      <c r="Z441" s="310"/>
    </row>
    <row r="442" spans="1:53" x14ac:dyDescent="0.2">
      <c r="A442" s="316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25"/>
      <c r="N442" s="318" t="s">
        <v>66</v>
      </c>
      <c r="O442" s="319"/>
      <c r="P442" s="319"/>
      <c r="Q442" s="319"/>
      <c r="R442" s="319"/>
      <c r="S442" s="319"/>
      <c r="T442" s="320"/>
      <c r="U442" s="37" t="s">
        <v>65</v>
      </c>
      <c r="V442" s="309">
        <f>IFERROR(SUM(V439:V440),"0")</f>
        <v>0</v>
      </c>
      <c r="W442" s="309">
        <f>IFERROR(SUM(W439:W440),"0")</f>
        <v>0</v>
      </c>
      <c r="X442" s="37"/>
      <c r="Y442" s="310"/>
      <c r="Z442" s="310"/>
    </row>
    <row r="443" spans="1:53" ht="14.25" customHeight="1" x14ac:dyDescent="0.25">
      <c r="A443" s="317" t="s">
        <v>60</v>
      </c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16"/>
      <c r="M443" s="316"/>
      <c r="N443" s="316"/>
      <c r="O443" s="316"/>
      <c r="P443" s="316"/>
      <c r="Q443" s="316"/>
      <c r="R443" s="316"/>
      <c r="S443" s="316"/>
      <c r="T443" s="316"/>
      <c r="U443" s="316"/>
      <c r="V443" s="316"/>
      <c r="W443" s="316"/>
      <c r="X443" s="316"/>
      <c r="Y443" s="302"/>
      <c r="Z443" s="302"/>
    </row>
    <row r="444" spans="1:53" ht="27" customHeight="1" x14ac:dyDescent="0.25">
      <c r="A444" s="54" t="s">
        <v>609</v>
      </c>
      <c r="B444" s="54" t="s">
        <v>610</v>
      </c>
      <c r="C444" s="31">
        <v>4301031280</v>
      </c>
      <c r="D444" s="314">
        <v>4640242180816</v>
      </c>
      <c r="E444" s="313"/>
      <c r="F444" s="306">
        <v>0.7</v>
      </c>
      <c r="G444" s="32">
        <v>6</v>
      </c>
      <c r="H444" s="306">
        <v>4.2</v>
      </c>
      <c r="I444" s="306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402" t="s">
        <v>611</v>
      </c>
      <c r="O444" s="312"/>
      <c r="P444" s="312"/>
      <c r="Q444" s="312"/>
      <c r="R444" s="313"/>
      <c r="S444" s="34"/>
      <c r="T444" s="34"/>
      <c r="U444" s="35" t="s">
        <v>65</v>
      </c>
      <c r="V444" s="307">
        <v>0</v>
      </c>
      <c r="W444" s="308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ht="27" customHeight="1" x14ac:dyDescent="0.25">
      <c r="A445" s="54" t="s">
        <v>612</v>
      </c>
      <c r="B445" s="54" t="s">
        <v>613</v>
      </c>
      <c r="C445" s="31">
        <v>4301031244</v>
      </c>
      <c r="D445" s="314">
        <v>4640242180595</v>
      </c>
      <c r="E445" s="313"/>
      <c r="F445" s="306">
        <v>0.7</v>
      </c>
      <c r="G445" s="32">
        <v>6</v>
      </c>
      <c r="H445" s="306">
        <v>4.2</v>
      </c>
      <c r="I445" s="306">
        <v>4.46</v>
      </c>
      <c r="J445" s="32">
        <v>156</v>
      </c>
      <c r="K445" s="32" t="s">
        <v>63</v>
      </c>
      <c r="L445" s="33" t="s">
        <v>64</v>
      </c>
      <c r="M445" s="32">
        <v>40</v>
      </c>
      <c r="N445" s="479" t="s">
        <v>614</v>
      </c>
      <c r="O445" s="312"/>
      <c r="P445" s="312"/>
      <c r="Q445" s="312"/>
      <c r="R445" s="313"/>
      <c r="S445" s="34"/>
      <c r="T445" s="34"/>
      <c r="U445" s="35" t="s">
        <v>65</v>
      </c>
      <c r="V445" s="307">
        <v>0</v>
      </c>
      <c r="W445" s="308">
        <f>IFERROR(IF(V445="",0,CEILING((V445/$H445),1)*$H445),"")</f>
        <v>0</v>
      </c>
      <c r="X445" s="36" t="str">
        <f>IFERROR(IF(W445=0,"",ROUNDUP(W445/H445,0)*0.00753),"")</f>
        <v/>
      </c>
      <c r="Y445" s="56"/>
      <c r="Z445" s="57"/>
      <c r="AD445" s="58"/>
      <c r="BA445" s="295" t="s">
        <v>1</v>
      </c>
    </row>
    <row r="446" spans="1:53" x14ac:dyDescent="0.2">
      <c r="A446" s="324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16"/>
      <c r="M446" s="325"/>
      <c r="N446" s="318" t="s">
        <v>66</v>
      </c>
      <c r="O446" s="319"/>
      <c r="P446" s="319"/>
      <c r="Q446" s="319"/>
      <c r="R446" s="319"/>
      <c r="S446" s="319"/>
      <c r="T446" s="320"/>
      <c r="U446" s="37" t="s">
        <v>67</v>
      </c>
      <c r="V446" s="309">
        <f>IFERROR(V444/H444,"0")+IFERROR(V445/H445,"0")</f>
        <v>0</v>
      </c>
      <c r="W446" s="309">
        <f>IFERROR(W444/H444,"0")+IFERROR(W445/H445,"0")</f>
        <v>0</v>
      </c>
      <c r="X446" s="309">
        <f>IFERROR(IF(X444="",0,X444),"0")+IFERROR(IF(X445="",0,X445),"0")</f>
        <v>0</v>
      </c>
      <c r="Y446" s="310"/>
      <c r="Z446" s="310"/>
    </row>
    <row r="447" spans="1:53" x14ac:dyDescent="0.2">
      <c r="A447" s="316"/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25"/>
      <c r="N447" s="318" t="s">
        <v>66</v>
      </c>
      <c r="O447" s="319"/>
      <c r="P447" s="319"/>
      <c r="Q447" s="319"/>
      <c r="R447" s="319"/>
      <c r="S447" s="319"/>
      <c r="T447" s="320"/>
      <c r="U447" s="37" t="s">
        <v>65</v>
      </c>
      <c r="V447" s="309">
        <f>IFERROR(SUM(V444:V445),"0")</f>
        <v>0</v>
      </c>
      <c r="W447" s="309">
        <f>IFERROR(SUM(W444:W445),"0")</f>
        <v>0</v>
      </c>
      <c r="X447" s="37"/>
      <c r="Y447" s="310"/>
      <c r="Z447" s="310"/>
    </row>
    <row r="448" spans="1:53" ht="14.25" customHeight="1" x14ac:dyDescent="0.25">
      <c r="A448" s="317" t="s">
        <v>68</v>
      </c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16"/>
      <c r="M448" s="316"/>
      <c r="N448" s="316"/>
      <c r="O448" s="316"/>
      <c r="P448" s="316"/>
      <c r="Q448" s="316"/>
      <c r="R448" s="316"/>
      <c r="S448" s="316"/>
      <c r="T448" s="316"/>
      <c r="U448" s="316"/>
      <c r="V448" s="316"/>
      <c r="W448" s="316"/>
      <c r="X448" s="316"/>
      <c r="Y448" s="302"/>
      <c r="Z448" s="302"/>
    </row>
    <row r="449" spans="1:53" ht="27" customHeight="1" x14ac:dyDescent="0.25">
      <c r="A449" s="54" t="s">
        <v>615</v>
      </c>
      <c r="B449" s="54" t="s">
        <v>616</v>
      </c>
      <c r="C449" s="31">
        <v>4301051510</v>
      </c>
      <c r="D449" s="314">
        <v>4640242180540</v>
      </c>
      <c r="E449" s="313"/>
      <c r="F449" s="306">
        <v>1.3</v>
      </c>
      <c r="G449" s="32">
        <v>6</v>
      </c>
      <c r="H449" s="306">
        <v>7.8</v>
      </c>
      <c r="I449" s="306">
        <v>8.3640000000000008</v>
      </c>
      <c r="J449" s="32">
        <v>56</v>
      </c>
      <c r="K449" s="32" t="s">
        <v>98</v>
      </c>
      <c r="L449" s="33" t="s">
        <v>64</v>
      </c>
      <c r="M449" s="32">
        <v>30</v>
      </c>
      <c r="N449" s="462" t="s">
        <v>617</v>
      </c>
      <c r="O449" s="312"/>
      <c r="P449" s="312"/>
      <c r="Q449" s="312"/>
      <c r="R449" s="313"/>
      <c r="S449" s="34"/>
      <c r="T449" s="34"/>
      <c r="U449" s="35" t="s">
        <v>65</v>
      </c>
      <c r="V449" s="307">
        <v>0</v>
      </c>
      <c r="W449" s="308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6" t="s">
        <v>1</v>
      </c>
    </row>
    <row r="450" spans="1:53" ht="27" customHeight="1" x14ac:dyDescent="0.25">
      <c r="A450" s="54" t="s">
        <v>618</v>
      </c>
      <c r="B450" s="54" t="s">
        <v>619</v>
      </c>
      <c r="C450" s="31">
        <v>4301051508</v>
      </c>
      <c r="D450" s="314">
        <v>4640242180557</v>
      </c>
      <c r="E450" s="313"/>
      <c r="F450" s="306">
        <v>0.5</v>
      </c>
      <c r="G450" s="32">
        <v>6</v>
      </c>
      <c r="H450" s="306">
        <v>3</v>
      </c>
      <c r="I450" s="306">
        <v>3.2839999999999998</v>
      </c>
      <c r="J450" s="32">
        <v>156</v>
      </c>
      <c r="K450" s="32" t="s">
        <v>63</v>
      </c>
      <c r="L450" s="33" t="s">
        <v>64</v>
      </c>
      <c r="M450" s="32">
        <v>30</v>
      </c>
      <c r="N450" s="469" t="s">
        <v>620</v>
      </c>
      <c r="O450" s="312"/>
      <c r="P450" s="312"/>
      <c r="Q450" s="312"/>
      <c r="R450" s="313"/>
      <c r="S450" s="34"/>
      <c r="T450" s="34"/>
      <c r="U450" s="35" t="s">
        <v>65</v>
      </c>
      <c r="V450" s="307">
        <v>0</v>
      </c>
      <c r="W450" s="308">
        <f>IFERROR(IF(V450="",0,CEILING((V450/$H450),1)*$H450),"")</f>
        <v>0</v>
      </c>
      <c r="X450" s="36" t="str">
        <f>IFERROR(IF(W450=0,"",ROUNDUP(W450/H450,0)*0.00753),"")</f>
        <v/>
      </c>
      <c r="Y450" s="56"/>
      <c r="Z450" s="57"/>
      <c r="AD450" s="58"/>
      <c r="BA450" s="297" t="s">
        <v>1</v>
      </c>
    </row>
    <row r="451" spans="1:53" x14ac:dyDescent="0.2">
      <c r="A451" s="324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16"/>
      <c r="M451" s="325"/>
      <c r="N451" s="318" t="s">
        <v>66</v>
      </c>
      <c r="O451" s="319"/>
      <c r="P451" s="319"/>
      <c r="Q451" s="319"/>
      <c r="R451" s="319"/>
      <c r="S451" s="319"/>
      <c r="T451" s="320"/>
      <c r="U451" s="37" t="s">
        <v>67</v>
      </c>
      <c r="V451" s="309">
        <f>IFERROR(V449/H449,"0")+IFERROR(V450/H450,"0")</f>
        <v>0</v>
      </c>
      <c r="W451" s="309">
        <f>IFERROR(W449/H449,"0")+IFERROR(W450/H450,"0")</f>
        <v>0</v>
      </c>
      <c r="X451" s="309">
        <f>IFERROR(IF(X449="",0,X449),"0")+IFERROR(IF(X450="",0,X450),"0")</f>
        <v>0</v>
      </c>
      <c r="Y451" s="310"/>
      <c r="Z451" s="310"/>
    </row>
    <row r="452" spans="1:53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25"/>
      <c r="N452" s="318" t="s">
        <v>66</v>
      </c>
      <c r="O452" s="319"/>
      <c r="P452" s="319"/>
      <c r="Q452" s="319"/>
      <c r="R452" s="319"/>
      <c r="S452" s="319"/>
      <c r="T452" s="320"/>
      <c r="U452" s="37" t="s">
        <v>65</v>
      </c>
      <c r="V452" s="309">
        <f>IFERROR(SUM(V449:V450),"0")</f>
        <v>0</v>
      </c>
      <c r="W452" s="309">
        <f>IFERROR(SUM(W449:W450),"0")</f>
        <v>0</v>
      </c>
      <c r="X452" s="37"/>
      <c r="Y452" s="310"/>
      <c r="Z452" s="310"/>
    </row>
    <row r="453" spans="1:53" ht="16.5" customHeight="1" x14ac:dyDescent="0.25">
      <c r="A453" s="315" t="s">
        <v>621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16"/>
      <c r="Y453" s="303"/>
      <c r="Z453" s="303"/>
    </row>
    <row r="454" spans="1:53" ht="14.25" customHeight="1" x14ac:dyDescent="0.25">
      <c r="A454" s="317" t="s">
        <v>60</v>
      </c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16"/>
      <c r="M454" s="316"/>
      <c r="N454" s="316"/>
      <c r="O454" s="316"/>
      <c r="P454" s="316"/>
      <c r="Q454" s="316"/>
      <c r="R454" s="316"/>
      <c r="S454" s="316"/>
      <c r="T454" s="316"/>
      <c r="U454" s="316"/>
      <c r="V454" s="316"/>
      <c r="W454" s="316"/>
      <c r="X454" s="316"/>
      <c r="Y454" s="302"/>
      <c r="Z454" s="302"/>
    </row>
    <row r="455" spans="1:53" ht="27" customHeight="1" x14ac:dyDescent="0.25">
      <c r="A455" s="54" t="s">
        <v>622</v>
      </c>
      <c r="B455" s="54" t="s">
        <v>623</v>
      </c>
      <c r="C455" s="31">
        <v>4301031156</v>
      </c>
      <c r="D455" s="314">
        <v>4680115880856</v>
      </c>
      <c r="E455" s="313"/>
      <c r="F455" s="306">
        <v>0.7</v>
      </c>
      <c r="G455" s="32">
        <v>6</v>
      </c>
      <c r="H455" s="306">
        <v>4.2</v>
      </c>
      <c r="I455" s="306">
        <v>4.46</v>
      </c>
      <c r="J455" s="32">
        <v>156</v>
      </c>
      <c r="K455" s="32" t="s">
        <v>63</v>
      </c>
      <c r="L455" s="33" t="s">
        <v>64</v>
      </c>
      <c r="M455" s="32">
        <v>35</v>
      </c>
      <c r="N455" s="338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5" s="312"/>
      <c r="P455" s="312"/>
      <c r="Q455" s="312"/>
      <c r="R455" s="313"/>
      <c r="S455" s="34"/>
      <c r="T455" s="34"/>
      <c r="U455" s="35" t="s">
        <v>65</v>
      </c>
      <c r="V455" s="307">
        <v>0</v>
      </c>
      <c r="W455" s="308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298" t="s">
        <v>1</v>
      </c>
    </row>
    <row r="456" spans="1:53" x14ac:dyDescent="0.2">
      <c r="A456" s="324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16"/>
      <c r="M456" s="325"/>
      <c r="N456" s="318" t="s">
        <v>66</v>
      </c>
      <c r="O456" s="319"/>
      <c r="P456" s="319"/>
      <c r="Q456" s="319"/>
      <c r="R456" s="319"/>
      <c r="S456" s="319"/>
      <c r="T456" s="320"/>
      <c r="U456" s="37" t="s">
        <v>67</v>
      </c>
      <c r="V456" s="309">
        <f>IFERROR(V455/H455,"0")</f>
        <v>0</v>
      </c>
      <c r="W456" s="309">
        <f>IFERROR(W455/H455,"0")</f>
        <v>0</v>
      </c>
      <c r="X456" s="309">
        <f>IFERROR(IF(X455="",0,X455),"0")</f>
        <v>0</v>
      </c>
      <c r="Y456" s="310"/>
      <c r="Z456" s="310"/>
    </row>
    <row r="457" spans="1:53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25"/>
      <c r="N457" s="318" t="s">
        <v>66</v>
      </c>
      <c r="O457" s="319"/>
      <c r="P457" s="319"/>
      <c r="Q457" s="319"/>
      <c r="R457" s="319"/>
      <c r="S457" s="319"/>
      <c r="T457" s="320"/>
      <c r="U457" s="37" t="s">
        <v>65</v>
      </c>
      <c r="V457" s="309">
        <f>IFERROR(SUM(V455:V455),"0")</f>
        <v>0</v>
      </c>
      <c r="W457" s="309">
        <f>IFERROR(SUM(W455:W455),"0")</f>
        <v>0</v>
      </c>
      <c r="X457" s="37"/>
      <c r="Y457" s="310"/>
      <c r="Z457" s="310"/>
    </row>
    <row r="458" spans="1:53" ht="14.25" customHeight="1" x14ac:dyDescent="0.25">
      <c r="A458" s="317" t="s">
        <v>68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16"/>
      <c r="Y458" s="302"/>
      <c r="Z458" s="302"/>
    </row>
    <row r="459" spans="1:53" ht="16.5" customHeight="1" x14ac:dyDescent="0.25">
      <c r="A459" s="54" t="s">
        <v>624</v>
      </c>
      <c r="B459" s="54" t="s">
        <v>625</v>
      </c>
      <c r="C459" s="31">
        <v>4301051310</v>
      </c>
      <c r="D459" s="314">
        <v>4680115880870</v>
      </c>
      <c r="E459" s="313"/>
      <c r="F459" s="306">
        <v>1.3</v>
      </c>
      <c r="G459" s="32">
        <v>6</v>
      </c>
      <c r="H459" s="306">
        <v>7.8</v>
      </c>
      <c r="I459" s="306">
        <v>8.3640000000000008</v>
      </c>
      <c r="J459" s="32">
        <v>56</v>
      </c>
      <c r="K459" s="32" t="s">
        <v>98</v>
      </c>
      <c r="L459" s="33" t="s">
        <v>128</v>
      </c>
      <c r="M459" s="32">
        <v>40</v>
      </c>
      <c r="N459" s="52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2"/>
      <c r="P459" s="312"/>
      <c r="Q459" s="312"/>
      <c r="R459" s="313"/>
      <c r="S459" s="34"/>
      <c r="T459" s="34"/>
      <c r="U459" s="35" t="s">
        <v>65</v>
      </c>
      <c r="V459" s="307">
        <v>500</v>
      </c>
      <c r="W459" s="308">
        <f>IFERROR(IF(V459="",0,CEILING((V459/$H459),1)*$H459),"")</f>
        <v>507</v>
      </c>
      <c r="X459" s="36">
        <f>IFERROR(IF(W459=0,"",ROUNDUP(W459/H459,0)*0.02175),"")</f>
        <v>1.4137499999999998</v>
      </c>
      <c r="Y459" s="56"/>
      <c r="Z459" s="57"/>
      <c r="AD459" s="58"/>
      <c r="BA459" s="299" t="s">
        <v>1</v>
      </c>
    </row>
    <row r="460" spans="1:53" x14ac:dyDescent="0.2">
      <c r="A460" s="324"/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16"/>
      <c r="M460" s="325"/>
      <c r="N460" s="318" t="s">
        <v>66</v>
      </c>
      <c r="O460" s="319"/>
      <c r="P460" s="319"/>
      <c r="Q460" s="319"/>
      <c r="R460" s="319"/>
      <c r="S460" s="319"/>
      <c r="T460" s="320"/>
      <c r="U460" s="37" t="s">
        <v>67</v>
      </c>
      <c r="V460" s="309">
        <f>IFERROR(V459/H459,"0")</f>
        <v>64.102564102564102</v>
      </c>
      <c r="W460" s="309">
        <f>IFERROR(W459/H459,"0")</f>
        <v>65</v>
      </c>
      <c r="X460" s="309">
        <f>IFERROR(IF(X459="",0,X459),"0")</f>
        <v>1.4137499999999998</v>
      </c>
      <c r="Y460" s="310"/>
      <c r="Z460" s="310"/>
    </row>
    <row r="461" spans="1:53" x14ac:dyDescent="0.2">
      <c r="A461" s="316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6"/>
      <c r="M461" s="325"/>
      <c r="N461" s="318" t="s">
        <v>66</v>
      </c>
      <c r="O461" s="319"/>
      <c r="P461" s="319"/>
      <c r="Q461" s="319"/>
      <c r="R461" s="319"/>
      <c r="S461" s="319"/>
      <c r="T461" s="320"/>
      <c r="U461" s="37" t="s">
        <v>65</v>
      </c>
      <c r="V461" s="309">
        <f>IFERROR(SUM(V459:V459),"0")</f>
        <v>500</v>
      </c>
      <c r="W461" s="309">
        <f>IFERROR(SUM(W459:W459),"0")</f>
        <v>507</v>
      </c>
      <c r="X461" s="37"/>
      <c r="Y461" s="310"/>
      <c r="Z461" s="310"/>
    </row>
    <row r="462" spans="1:53" ht="15" customHeight="1" x14ac:dyDescent="0.2">
      <c r="A462" s="517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6"/>
      <c r="M462" s="372"/>
      <c r="N462" s="350" t="s">
        <v>626</v>
      </c>
      <c r="O462" s="351"/>
      <c r="P462" s="351"/>
      <c r="Q462" s="351"/>
      <c r="R462" s="351"/>
      <c r="S462" s="351"/>
      <c r="T462" s="352"/>
      <c r="U462" s="37" t="s">
        <v>65</v>
      </c>
      <c r="V462" s="309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+V461,"0")</f>
        <v>17145</v>
      </c>
      <c r="W462" s="309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+W461,"0")</f>
        <v>17336.679999999997</v>
      </c>
      <c r="X462" s="37"/>
      <c r="Y462" s="310"/>
      <c r="Z462" s="310"/>
    </row>
    <row r="463" spans="1:53" x14ac:dyDescent="0.2">
      <c r="A463" s="31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6"/>
      <c r="M463" s="372"/>
      <c r="N463" s="350" t="s">
        <v>627</v>
      </c>
      <c r="O463" s="351"/>
      <c r="P463" s="351"/>
      <c r="Q463" s="351"/>
      <c r="R463" s="351"/>
      <c r="S463" s="351"/>
      <c r="T463" s="352"/>
      <c r="U463" s="37" t="s">
        <v>65</v>
      </c>
      <c r="V463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+IFERROR(V459*I459/H459,"0"),"0")</f>
        <v>18337.578025381219</v>
      </c>
      <c r="W463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+IFERROR(W459*I459/H459,"0"),"0")</f>
        <v>18540.860999999997</v>
      </c>
      <c r="X463" s="37"/>
      <c r="Y463" s="310"/>
      <c r="Z463" s="310"/>
    </row>
    <row r="464" spans="1:53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6"/>
      <c r="M464" s="372"/>
      <c r="N464" s="350" t="s">
        <v>628</v>
      </c>
      <c r="O464" s="351"/>
      <c r="P464" s="351"/>
      <c r="Q464" s="351"/>
      <c r="R464" s="351"/>
      <c r="S464" s="351"/>
      <c r="T464" s="352"/>
      <c r="U464" s="37" t="s">
        <v>629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+IFERROR(SUMPRODUCT(1/J459:J459*(V459:V459/H459:H459)),"0"),0)</f>
        <v>34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+IFERROR(SUMPRODUCT(1/J459:J459*(W459:W459/H459:H459)),"0"),0)</f>
        <v>34</v>
      </c>
      <c r="X464" s="37"/>
      <c r="Y464" s="310"/>
      <c r="Z464" s="310"/>
    </row>
    <row r="465" spans="1:29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6"/>
      <c r="M465" s="372"/>
      <c r="N465" s="350" t="s">
        <v>630</v>
      </c>
      <c r="O465" s="351"/>
      <c r="P465" s="351"/>
      <c r="Q465" s="351"/>
      <c r="R465" s="351"/>
      <c r="S465" s="351"/>
      <c r="T465" s="352"/>
      <c r="U465" s="37" t="s">
        <v>65</v>
      </c>
      <c r="V465" s="309">
        <f>GrossWeightTotal+PalletQtyTotal*25</f>
        <v>19187.578025381219</v>
      </c>
      <c r="W465" s="309">
        <f>GrossWeightTotalR+PalletQtyTotalR*25</f>
        <v>19390.860999999997</v>
      </c>
      <c r="X465" s="37"/>
      <c r="Y465" s="310"/>
      <c r="Z465" s="310"/>
    </row>
    <row r="466" spans="1:29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6"/>
      <c r="M466" s="372"/>
      <c r="N466" s="350" t="s">
        <v>631</v>
      </c>
      <c r="O466" s="351"/>
      <c r="P466" s="351"/>
      <c r="Q466" s="351"/>
      <c r="R466" s="351"/>
      <c r="S466" s="351"/>
      <c r="T466" s="352"/>
      <c r="U466" s="37" t="s">
        <v>629</v>
      </c>
      <c r="V466" s="309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+V460,"0")</f>
        <v>3757.5775599173953</v>
      </c>
      <c r="W466" s="309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+W460,"0")</f>
        <v>3789</v>
      </c>
      <c r="X466" s="37"/>
      <c r="Y466" s="310"/>
      <c r="Z466" s="310"/>
    </row>
    <row r="467" spans="1:29" ht="14.25" customHeight="1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6"/>
      <c r="M467" s="372"/>
      <c r="N467" s="350" t="s">
        <v>632</v>
      </c>
      <c r="O467" s="351"/>
      <c r="P467" s="351"/>
      <c r="Q467" s="351"/>
      <c r="R467" s="351"/>
      <c r="S467" s="351"/>
      <c r="T467" s="352"/>
      <c r="U467" s="39" t="s">
        <v>633</v>
      </c>
      <c r="V467" s="37"/>
      <c r="W467" s="37"/>
      <c r="X467" s="37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+X460,"0")</f>
        <v>39.221180000000004</v>
      </c>
      <c r="Y467" s="310"/>
      <c r="Z467" s="310"/>
    </row>
    <row r="468" spans="1:29" ht="13.5" customHeight="1" thickBot="1" x14ac:dyDescent="0.25"/>
    <row r="469" spans="1:29" ht="27" customHeight="1" thickTop="1" thickBot="1" x14ac:dyDescent="0.25">
      <c r="A469" s="40" t="s">
        <v>634</v>
      </c>
      <c r="B469" s="300" t="s">
        <v>59</v>
      </c>
      <c r="C469" s="321" t="s">
        <v>93</v>
      </c>
      <c r="D469" s="322"/>
      <c r="E469" s="322"/>
      <c r="F469" s="323"/>
      <c r="G469" s="321" t="s">
        <v>238</v>
      </c>
      <c r="H469" s="322"/>
      <c r="I469" s="322"/>
      <c r="J469" s="322"/>
      <c r="K469" s="322"/>
      <c r="L469" s="322"/>
      <c r="M469" s="323"/>
      <c r="N469" s="321" t="s">
        <v>436</v>
      </c>
      <c r="O469" s="323"/>
      <c r="P469" s="321" t="s">
        <v>483</v>
      </c>
      <c r="Q469" s="323"/>
      <c r="R469" s="300" t="s">
        <v>553</v>
      </c>
      <c r="S469" s="321" t="s">
        <v>595</v>
      </c>
      <c r="T469" s="323"/>
      <c r="U469" s="301"/>
      <c r="Z469" s="52"/>
      <c r="AC469" s="301"/>
    </row>
    <row r="470" spans="1:29" ht="14.25" customHeight="1" thickTop="1" x14ac:dyDescent="0.2">
      <c r="A470" s="457" t="s">
        <v>635</v>
      </c>
      <c r="B470" s="321" t="s">
        <v>59</v>
      </c>
      <c r="C470" s="321" t="s">
        <v>94</v>
      </c>
      <c r="D470" s="321" t="s">
        <v>102</v>
      </c>
      <c r="E470" s="321" t="s">
        <v>93</v>
      </c>
      <c r="F470" s="321" t="s">
        <v>231</v>
      </c>
      <c r="G470" s="321" t="s">
        <v>239</v>
      </c>
      <c r="H470" s="321" t="s">
        <v>246</v>
      </c>
      <c r="I470" s="321" t="s">
        <v>263</v>
      </c>
      <c r="J470" s="321" t="s">
        <v>323</v>
      </c>
      <c r="K470" s="301"/>
      <c r="L470" s="321" t="s">
        <v>404</v>
      </c>
      <c r="M470" s="321" t="s">
        <v>422</v>
      </c>
      <c r="N470" s="321" t="s">
        <v>437</v>
      </c>
      <c r="O470" s="321" t="s">
        <v>460</v>
      </c>
      <c r="P470" s="321" t="s">
        <v>484</v>
      </c>
      <c r="Q470" s="321" t="s">
        <v>531</v>
      </c>
      <c r="R470" s="321" t="s">
        <v>553</v>
      </c>
      <c r="S470" s="321" t="s">
        <v>596</v>
      </c>
      <c r="T470" s="321" t="s">
        <v>621</v>
      </c>
      <c r="U470" s="301"/>
      <c r="Z470" s="52"/>
      <c r="AC470" s="301"/>
    </row>
    <row r="471" spans="1:29" ht="13.5" customHeight="1" thickBot="1" x14ac:dyDescent="0.25">
      <c r="A471" s="458"/>
      <c r="B471" s="328"/>
      <c r="C471" s="328"/>
      <c r="D471" s="328"/>
      <c r="E471" s="328"/>
      <c r="F471" s="328"/>
      <c r="G471" s="328"/>
      <c r="H471" s="328"/>
      <c r="I471" s="328"/>
      <c r="J471" s="328"/>
      <c r="K471" s="301"/>
      <c r="L471" s="328"/>
      <c r="M471" s="328"/>
      <c r="N471" s="328"/>
      <c r="O471" s="328"/>
      <c r="P471" s="328"/>
      <c r="Q471" s="328"/>
      <c r="R471" s="328"/>
      <c r="S471" s="328"/>
      <c r="T471" s="328"/>
      <c r="U471" s="301"/>
      <c r="Z471" s="52"/>
      <c r="AC471" s="301"/>
    </row>
    <row r="472" spans="1:29" ht="18" customHeight="1" thickTop="1" thickBot="1" x14ac:dyDescent="0.25">
      <c r="A472" s="40" t="s">
        <v>636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IFERROR(W49*1,"0")+IFERROR(W50*1,"0")</f>
        <v>199.8</v>
      </c>
      <c r="D472" s="46">
        <f>IFERROR(W55*1,"0")+IFERROR(W56*1,"0")+IFERROR(W57*1,"0")+IFERROR(W58*1,"0")</f>
        <v>635.40000000000009</v>
      </c>
      <c r="E47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2121.6999999999998</v>
      </c>
      <c r="F472" s="46">
        <f>IFERROR(W128*1,"0")+IFERROR(W129*1,"0")+IFERROR(W130*1,"0")</f>
        <v>1028.6999999999998</v>
      </c>
      <c r="G472" s="46">
        <f>IFERROR(W136*1,"0")+IFERROR(W137*1,"0")+IFERROR(W138*1,"0")</f>
        <v>0</v>
      </c>
      <c r="H472" s="46">
        <f>IFERROR(W143*1,"0")+IFERROR(W144*1,"0")+IFERROR(W145*1,"0")+IFERROR(W146*1,"0")+IFERROR(W147*1,"0")+IFERROR(W148*1,"0")+IFERROR(W149*1,"0")+IFERROR(W150*1,"0")</f>
        <v>556.50000000000011</v>
      </c>
      <c r="I472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2922.0000000000005</v>
      </c>
      <c r="J472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912.65</v>
      </c>
      <c r="K472" s="301"/>
      <c r="L472" s="46">
        <f>IFERROR(W257*1,"0")+IFERROR(W258*1,"0")+IFERROR(W259*1,"0")+IFERROR(W260*1,"0")+IFERROR(W261*1,"0")+IFERROR(W262*1,"0")+IFERROR(W263*1,"0")+IFERROR(W267*1,"0")+IFERROR(W268*1,"0")</f>
        <v>86.4</v>
      </c>
      <c r="M472" s="46">
        <f>IFERROR(W273*1,"0")+IFERROR(W277*1,"0")+IFERROR(W278*1,"0")+IFERROR(W279*1,"0")+IFERROR(W283*1,"0")+IFERROR(W287*1,"0")</f>
        <v>998.37000000000012</v>
      </c>
      <c r="N472" s="46">
        <f>IFERROR(W293*1,"0")+IFERROR(W294*1,"0")+IFERROR(W295*1,"0")+IFERROR(W296*1,"0")+IFERROR(W297*1,"0")+IFERROR(W298*1,"0")+IFERROR(W299*1,"0")+IFERROR(W300*1,"0")+IFERROR(W304*1,"0")+IFERROR(W305*1,"0")+IFERROR(W309*1,"0")+IFERROR(W313*1,"0")</f>
        <v>5083.2</v>
      </c>
      <c r="O472" s="46">
        <f>IFERROR(W318*1,"0")+IFERROR(W319*1,"0")+IFERROR(W320*1,"0")+IFERROR(W321*1,"0")+IFERROR(W325*1,"0")+IFERROR(W326*1,"0")+IFERROR(W330*1,"0")+IFERROR(W331*1,"0")+IFERROR(W332*1,"0")+IFERROR(W333*1,"0")+IFERROR(W337*1,"0")</f>
        <v>91.2</v>
      </c>
      <c r="P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800.92000000000007</v>
      </c>
      <c r="Q472" s="46">
        <f>IFERROR(W380*1,"0")+IFERROR(W381*1,"0")+IFERROR(W385*1,"0")+IFERROR(W386*1,"0")+IFERROR(W387*1,"0")+IFERROR(W388*1,"0")+IFERROR(W389*1,"0")+IFERROR(W390*1,"0")+IFERROR(W391*1,"0")+IFERROR(W395*1,"0")</f>
        <v>163.80000000000001</v>
      </c>
      <c r="R472" s="46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1193.0400000000002</v>
      </c>
      <c r="S472" s="46">
        <f>IFERROR(W434*1,"0")+IFERROR(W435*1,"0")+IFERROR(W439*1,"0")+IFERROR(W440*1,"0")+IFERROR(W444*1,"0")+IFERROR(W445*1,"0")+IFERROR(W449*1,"0")+IFERROR(W450*1,"0")</f>
        <v>36</v>
      </c>
      <c r="T472" s="46">
        <f>IFERROR(W455*1,"0")+IFERROR(W459*1,"0")</f>
        <v>507</v>
      </c>
      <c r="U472" s="301"/>
      <c r="Z472" s="52"/>
      <c r="AC472" s="301"/>
    </row>
  </sheetData>
  <sheetProtection algorithmName="SHA-512" hashValue="7AKOE07evqfkc9/ZG53GcSAXZSslR0Wq+nbzlpxGkiBBuWRVcn61vV+BE2fVTpuE+Ex964CLAJ5rP5YzqSe3mQ==" saltValue="p7GJTfikvqxmW3i2lFevy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D50:E50"/>
    <mergeCell ref="A59:M60"/>
    <mergeCell ref="N265:T265"/>
    <mergeCell ref="D408:E408"/>
    <mergeCell ref="N79:R79"/>
    <mergeCell ref="A417:X417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D395:E395"/>
    <mergeCell ref="N361:T361"/>
    <mergeCell ref="D470:D471"/>
    <mergeCell ref="F470:F471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N439:R439"/>
    <mergeCell ref="N233:R233"/>
    <mergeCell ref="P469:Q469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136:R136"/>
    <mergeCell ref="N185:R185"/>
    <mergeCell ref="J9:L9"/>
    <mergeCell ref="R5:S5"/>
    <mergeCell ref="N27:R27"/>
    <mergeCell ref="N83:R83"/>
    <mergeCell ref="N325:R325"/>
    <mergeCell ref="N390:R390"/>
    <mergeCell ref="D262:E262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D29:E29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344:R344"/>
    <mergeCell ref="N319:R319"/>
    <mergeCell ref="D216:E216"/>
    <mergeCell ref="D252:E252"/>
    <mergeCell ref="A372:M373"/>
    <mergeCell ref="A40:M41"/>
    <mergeCell ref="A338:M339"/>
    <mergeCell ref="N204:R204"/>
    <mergeCell ref="N375:R375"/>
    <mergeCell ref="M17:M18"/>
    <mergeCell ref="N67:R67"/>
    <mergeCell ref="N131:T131"/>
    <mergeCell ref="N429:T429"/>
    <mergeCell ref="G469:M46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Q470:Q471"/>
    <mergeCell ref="N43:R43"/>
    <mergeCell ref="N469:O469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T470:T471"/>
    <mergeCell ref="N447:T447"/>
    <mergeCell ref="N465:T465"/>
    <mergeCell ref="N437:T437"/>
    <mergeCell ref="A398:X398"/>
    <mergeCell ref="N289:T289"/>
    <mergeCell ref="N440:R440"/>
    <mergeCell ref="R470:R471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D459:E459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D202:E202"/>
    <mergeCell ref="N283:R283"/>
    <mergeCell ref="D84:E84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S469:T469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A458:X458"/>
    <mergeCell ref="N114:R114"/>
    <mergeCell ref="D299:E299"/>
    <mergeCell ref="N35:R35"/>
    <mergeCell ref="N206:R206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A301:M302"/>
    <mergeCell ref="N167:R167"/>
    <mergeCell ref="D222:E222"/>
    <mergeCell ref="G17:G18"/>
    <mergeCell ref="A316:X316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H10:L10"/>
    <mergeCell ref="A105:X105"/>
    <mergeCell ref="A162:M163"/>
    <mergeCell ref="A9:C9"/>
    <mergeCell ref="D58:E58"/>
    <mergeCell ref="D6:L6"/>
    <mergeCell ref="D22:E22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N217:T217"/>
    <mergeCell ref="A51:M52"/>
    <mergeCell ref="N160:R160"/>
    <mergeCell ref="A164:X164"/>
    <mergeCell ref="N246:R246"/>
    <mergeCell ref="N285:T285"/>
    <mergeCell ref="D237:E237"/>
    <mergeCell ref="H17:H18"/>
    <mergeCell ref="N161:R161"/>
    <mergeCell ref="N332:R332"/>
    <mergeCell ref="D204:E204"/>
    <mergeCell ref="N459:R459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108:R108"/>
    <mergeCell ref="A197:X197"/>
    <mergeCell ref="J470:J471"/>
    <mergeCell ref="N392:T392"/>
    <mergeCell ref="N95:R95"/>
    <mergeCell ref="N70:R70"/>
    <mergeCell ref="D138:E138"/>
    <mergeCell ref="N457:T457"/>
    <mergeCell ref="N331:R331"/>
    <mergeCell ref="D203:E203"/>
    <mergeCell ref="A462:M467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N323:T323"/>
    <mergeCell ref="N123:R123"/>
    <mergeCell ref="N421:R421"/>
    <mergeCell ref="A451:M452"/>
    <mergeCell ref="N408:R408"/>
    <mergeCell ref="D7:L7"/>
    <mergeCell ref="A378:X378"/>
    <mergeCell ref="N269:T269"/>
    <mergeCell ref="B470:B471"/>
    <mergeCell ref="N121:R121"/>
    <mergeCell ref="N315:T315"/>
    <mergeCell ref="N115:R115"/>
    <mergeCell ref="A345:M346"/>
    <mergeCell ref="N238:R238"/>
    <mergeCell ref="A139:M140"/>
    <mergeCell ref="N302:T302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304:R304"/>
    <mergeCell ref="D176:E176"/>
    <mergeCell ref="N264:T264"/>
    <mergeCell ref="D114:E114"/>
    <mergeCell ref="A234:M235"/>
    <mergeCell ref="N274:T274"/>
    <mergeCell ref="D295:E295"/>
    <mergeCell ref="D178:E178"/>
    <mergeCell ref="A370:X370"/>
    <mergeCell ref="N26:R26"/>
    <mergeCell ref="D172:E172"/>
    <mergeCell ref="N467:T467"/>
    <mergeCell ref="S470:S471"/>
    <mergeCell ref="N40:T40"/>
    <mergeCell ref="N338:T338"/>
    <mergeCell ref="A118:X118"/>
    <mergeCell ref="N405:R405"/>
    <mergeCell ref="N380:R380"/>
    <mergeCell ref="N184:R184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H470:H471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N90:T90"/>
    <mergeCell ref="D111:E111"/>
    <mergeCell ref="D233:E233"/>
    <mergeCell ref="D409:E409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C470:C47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D251:E251"/>
    <mergeCell ref="N99:R99"/>
    <mergeCell ref="D343:E343"/>
    <mergeCell ref="N145:R145"/>
    <mergeCell ref="D182:E182"/>
    <mergeCell ref="N101:R101"/>
    <mergeCell ref="D109:E109"/>
    <mergeCell ref="N138:R138"/>
    <mergeCell ref="I470:I471"/>
    <mergeCell ref="N327:T327"/>
    <mergeCell ref="A213:M214"/>
    <mergeCell ref="A151:M152"/>
    <mergeCell ref="D371:E371"/>
    <mergeCell ref="N450:R450"/>
    <mergeCell ref="D414:E414"/>
    <mergeCell ref="N464:T464"/>
    <mergeCell ref="D352:E352"/>
    <mergeCell ref="A424:M425"/>
    <mergeCell ref="A342:X342"/>
    <mergeCell ref="D156:E156"/>
    <mergeCell ref="N377:T377"/>
    <mergeCell ref="N37:T37"/>
    <mergeCell ref="A62:X62"/>
    <mergeCell ref="A44:M45"/>
    <mergeCell ref="N74:R74"/>
    <mergeCell ref="N76:R76"/>
    <mergeCell ref="D43:E43"/>
    <mergeCell ref="N200:R200"/>
    <mergeCell ref="N229:R229"/>
    <mergeCell ref="N387:R387"/>
    <mergeCell ref="D137:E137"/>
    <mergeCell ref="D422:E422"/>
    <mergeCell ref="A361:M362"/>
    <mergeCell ref="N87:R87"/>
    <mergeCell ref="N151:T151"/>
    <mergeCell ref="D74:E74"/>
    <mergeCell ref="D130:E130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29:R29"/>
    <mergeCell ref="N31:R31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A5:C5"/>
    <mergeCell ref="N71:R71"/>
    <mergeCell ref="N306:T306"/>
    <mergeCell ref="A410:M411"/>
    <mergeCell ref="N58:R58"/>
    <mergeCell ref="D179:E179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A236:X236"/>
    <mergeCell ref="N369:T369"/>
    <mergeCell ref="D390:E390"/>
    <mergeCell ref="N225:T225"/>
    <mergeCell ref="A394:X394"/>
    <mergeCell ref="N137:R137"/>
    <mergeCell ref="D180:E180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D9:E9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N470:N471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N425:T425"/>
    <mergeCell ref="A470:A471"/>
    <mergeCell ref="A191:X191"/>
    <mergeCell ref="N253:T253"/>
    <mergeCell ref="N240:T240"/>
    <mergeCell ref="N86:R86"/>
    <mergeCell ref="D63:E63"/>
    <mergeCell ref="D330:E330"/>
    <mergeCell ref="N449:R449"/>
    <mergeCell ref="A453:X453"/>
    <mergeCell ref="N150:R150"/>
    <mergeCell ref="A429:M430"/>
    <mergeCell ref="D1:F1"/>
    <mergeCell ref="N117:T117"/>
    <mergeCell ref="A392:M393"/>
    <mergeCell ref="N210:R210"/>
    <mergeCell ref="J17:J18"/>
    <mergeCell ref="L17:L18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D31:E31"/>
    <mergeCell ref="A103:M104"/>
    <mergeCell ref="D8:L8"/>
    <mergeCell ref="L470:L471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N442:T442"/>
    <mergeCell ref="A317:X317"/>
    <mergeCell ref="N357:R357"/>
    <mergeCell ref="D229:E229"/>
    <mergeCell ref="D77:E77"/>
    <mergeCell ref="D108:E108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N335:T335"/>
    <mergeCell ref="N75:R75"/>
    <mergeCell ref="D356:E356"/>
    <mergeCell ref="N298:R298"/>
    <mergeCell ref="N102:R102"/>
    <mergeCell ref="N273:R273"/>
    <mergeCell ref="D145:E145"/>
    <mergeCell ref="D387:E387"/>
    <mergeCell ref="D210:E210"/>
    <mergeCell ref="D381:E381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00:E300"/>
    <mergeCell ref="N124:T124"/>
    <mergeCell ref="A154:X154"/>
    <mergeCell ref="N45:T45"/>
    <mergeCell ref="A341:X341"/>
    <mergeCell ref="N281:T281"/>
    <mergeCell ref="N280:T280"/>
    <mergeCell ref="W17:W18"/>
    <mergeCell ref="A460:M461"/>
    <mergeCell ref="M470:M471"/>
    <mergeCell ref="N178:R178"/>
    <mergeCell ref="O470:O471"/>
    <mergeCell ref="D110:E110"/>
    <mergeCell ref="N396:T396"/>
    <mergeCell ref="N461:T461"/>
    <mergeCell ref="N49:R49"/>
    <mergeCell ref="D129:E129"/>
    <mergeCell ref="N359:R359"/>
    <mergeCell ref="A448:X448"/>
    <mergeCell ref="D366:E366"/>
    <mergeCell ref="N410:T410"/>
    <mergeCell ref="D406:E406"/>
    <mergeCell ref="N424:T424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H5:L5"/>
    <mergeCell ref="N409:R409"/>
    <mergeCell ref="N190:T190"/>
    <mergeCell ref="N257:R257"/>
    <mergeCell ref="N175:R175"/>
    <mergeCell ref="N466:T466"/>
    <mergeCell ref="G470:G471"/>
    <mergeCell ref="A157:M158"/>
    <mergeCell ref="B17:B18"/>
    <mergeCell ref="A284:M285"/>
    <mergeCell ref="N321:R321"/>
    <mergeCell ref="P470:P47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:T44"/>
    <mergeCell ref="A340:X340"/>
    <mergeCell ref="A141:X141"/>
    <mergeCell ref="N381:R381"/>
    <mergeCell ref="N181:R181"/>
    <mergeCell ref="A135:X135"/>
    <mergeCell ref="N32:T32"/>
    <mergeCell ref="D351:E351"/>
    <mergeCell ref="N147:R147"/>
    <mergeCell ref="D326:E326"/>
    <mergeCell ref="N128:R128"/>
    <mergeCell ref="D313:E313"/>
    <mergeCell ref="N364:R364"/>
    <mergeCell ref="E470:E471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144:R144"/>
    <mergeCell ref="D187:E187"/>
    <mergeCell ref="A196:X196"/>
    <mergeCell ref="A256:X256"/>
    <mergeCell ref="D423:E423"/>
    <mergeCell ref="D174:E174"/>
    <mergeCell ref="N451:T451"/>
    <mergeCell ref="C469:F469"/>
    <mergeCell ref="A36:M37"/>
    <mergeCell ref="A133:X133"/>
    <mergeCell ref="A334:M335"/>
    <mergeCell ref="N446:T446"/>
    <mergeCell ref="A433:X433"/>
    <mergeCell ref="N220:R220"/>
    <mergeCell ref="N413:R413"/>
    <mergeCell ref="D55:E55"/>
    <mergeCell ref="N444:R444"/>
    <mergeCell ref="D375:E375"/>
    <mergeCell ref="N223:R223"/>
    <mergeCell ref="N350:R350"/>
    <mergeCell ref="N139:T139"/>
    <mergeCell ref="D160:E160"/>
    <mergeCell ref="D96:E96"/>
    <mergeCell ref="N326:R32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52"/>
    </row>
    <row r="3" spans="2:8" x14ac:dyDescent="0.2">
      <c r="B3" s="47" t="s">
        <v>638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639</v>
      </c>
      <c r="D6" s="47" t="s">
        <v>640</v>
      </c>
      <c r="E6" s="47"/>
    </row>
    <row r="7" spans="2:8" x14ac:dyDescent="0.2">
      <c r="B7" s="47" t="s">
        <v>641</v>
      </c>
      <c r="C7" s="47" t="s">
        <v>642</v>
      </c>
      <c r="D7" s="47" t="s">
        <v>643</v>
      </c>
      <c r="E7" s="47"/>
    </row>
    <row r="9" spans="2:8" x14ac:dyDescent="0.2">
      <c r="B9" s="47" t="s">
        <v>644</v>
      </c>
      <c r="C9" s="47" t="s">
        <v>639</v>
      </c>
      <c r="D9" s="47"/>
      <c r="E9" s="47"/>
    </row>
    <row r="11" spans="2:8" x14ac:dyDescent="0.2">
      <c r="B11" s="47" t="s">
        <v>645</v>
      </c>
      <c r="C11" s="47" t="s">
        <v>642</v>
      </c>
      <c r="D11" s="47"/>
      <c r="E11" s="47"/>
    </row>
    <row r="13" spans="2:8" x14ac:dyDescent="0.2">
      <c r="B13" s="47" t="s">
        <v>646</v>
      </c>
      <c r="C13" s="47"/>
      <c r="D13" s="47"/>
      <c r="E13" s="47"/>
    </row>
    <row r="14" spans="2:8" x14ac:dyDescent="0.2">
      <c r="B14" s="47" t="s">
        <v>647</v>
      </c>
      <c r="C14" s="47"/>
      <c r="D14" s="47"/>
      <c r="E14" s="47"/>
    </row>
    <row r="15" spans="2:8" x14ac:dyDescent="0.2">
      <c r="B15" s="47" t="s">
        <v>648</v>
      </c>
      <c r="C15" s="47"/>
      <c r="D15" s="47"/>
      <c r="E15" s="47"/>
    </row>
    <row r="16" spans="2:8" x14ac:dyDescent="0.2">
      <c r="B16" s="47" t="s">
        <v>649</v>
      </c>
      <c r="C16" s="47"/>
      <c r="D16" s="47"/>
      <c r="E16" s="47"/>
    </row>
    <row r="17" spans="2:5" x14ac:dyDescent="0.2">
      <c r="B17" s="47" t="s">
        <v>650</v>
      </c>
      <c r="C17" s="47"/>
      <c r="D17" s="47"/>
      <c r="E17" s="47"/>
    </row>
    <row r="18" spans="2:5" x14ac:dyDescent="0.2">
      <c r="B18" s="47" t="s">
        <v>651</v>
      </c>
      <c r="C18" s="47"/>
      <c r="D18" s="47"/>
      <c r="E18" s="47"/>
    </row>
    <row r="19" spans="2:5" x14ac:dyDescent="0.2">
      <c r="B19" s="47" t="s">
        <v>652</v>
      </c>
      <c r="C19" s="47"/>
      <c r="D19" s="47"/>
      <c r="E19" s="47"/>
    </row>
    <row r="20" spans="2:5" x14ac:dyDescent="0.2">
      <c r="B20" s="47" t="s">
        <v>653</v>
      </c>
      <c r="C20" s="47"/>
      <c r="D20" s="47"/>
      <c r="E20" s="47"/>
    </row>
    <row r="21" spans="2:5" x14ac:dyDescent="0.2">
      <c r="B21" s="47" t="s">
        <v>654</v>
      </c>
      <c r="C21" s="47"/>
      <c r="D21" s="47"/>
      <c r="E21" s="47"/>
    </row>
    <row r="22" spans="2:5" x14ac:dyDescent="0.2">
      <c r="B22" s="47" t="s">
        <v>655</v>
      </c>
      <c r="C22" s="47"/>
      <c r="D22" s="47"/>
      <c r="E22" s="47"/>
    </row>
    <row r="23" spans="2:5" x14ac:dyDescent="0.2">
      <c r="B23" s="47" t="s">
        <v>656</v>
      </c>
      <c r="C23" s="47"/>
      <c r="D23" s="47"/>
      <c r="E23" s="47"/>
    </row>
  </sheetData>
  <sheetProtection algorithmName="SHA-512" hashValue="zEc+z8jLScrihtyrRnQ8wPhRLDBbRW3AP0M36fVZ97Jv0DDJmWMyLkDJw+0ul6Nv30VuZ6wzj9qvNmEQtLZlfA==" saltValue="CbgTai3e+A6oOTmHq2iI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2023-11-10T10:52:55Z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