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1,11,23 КИ\"/>
    </mc:Choice>
  </mc:AlternateContent>
  <xr:revisionPtr revIDLastSave="0" documentId="13_ncr:1_{54A4289E-FCDE-4C6A-A2BF-A25C53ABC2D1}" xr6:coauthVersionLast="45" xr6:coauthVersionMax="45" xr10:uidLastSave="{00000000-0000-0000-0000-000000000000}"/>
  <bookViews>
    <workbookView xWindow="-120" yWindow="-120" windowWidth="29040" windowHeight="15840" tabRatio="272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TDSheet!$A$3:$W$59</definedName>
    <definedName name="_xlnm._FilterDatabase" localSheetId="1" hidden="1">Лист1!$A$1:$F$55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" l="1"/>
  <c r="V13" i="1" l="1"/>
  <c r="V17" i="1"/>
  <c r="V23" i="1"/>
  <c r="V33" i="1"/>
  <c r="V34" i="1"/>
  <c r="V35" i="1"/>
  <c r="V36" i="1"/>
  <c r="V40" i="1"/>
  <c r="V41" i="1"/>
  <c r="V42" i="1"/>
  <c r="V43" i="1"/>
  <c r="V44" i="1"/>
  <c r="V47" i="1"/>
  <c r="V6" i="1"/>
  <c r="M7" i="1"/>
  <c r="M8" i="1"/>
  <c r="M9" i="1"/>
  <c r="M10" i="1"/>
  <c r="M11" i="1"/>
  <c r="M13" i="1"/>
  <c r="M14" i="1"/>
  <c r="M15" i="1"/>
  <c r="M16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" i="1"/>
  <c r="N6" i="1" s="1"/>
  <c r="G21" i="1"/>
  <c r="G15" i="1"/>
  <c r="G13" i="1"/>
  <c r="G36" i="1"/>
  <c r="F36" i="1"/>
  <c r="M36" i="1" s="1"/>
  <c r="F17" i="1"/>
  <c r="M17" i="1" s="1"/>
  <c r="F12" i="1"/>
  <c r="M12" i="1" s="1"/>
  <c r="F18" i="1"/>
  <c r="M18" i="1" s="1"/>
  <c r="G18" i="1"/>
  <c r="G17" i="1"/>
  <c r="G12" i="1"/>
  <c r="R12" i="1" s="1"/>
  <c r="C12" i="1"/>
  <c r="C13" i="1"/>
  <c r="C15" i="1"/>
  <c r="C17" i="1"/>
  <c r="C18" i="1"/>
  <c r="C21" i="1"/>
  <c r="C22" i="1"/>
  <c r="C23" i="1"/>
  <c r="C30" i="1"/>
  <c r="C31" i="1"/>
  <c r="C32" i="1"/>
  <c r="C33" i="1"/>
  <c r="C34" i="1"/>
  <c r="C35" i="1"/>
  <c r="C36" i="1"/>
  <c r="C38" i="1"/>
  <c r="C40" i="1"/>
  <c r="C41" i="1"/>
  <c r="C42" i="1"/>
  <c r="C43" i="1"/>
  <c r="C44" i="1"/>
  <c r="C47" i="1"/>
  <c r="C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1" i="1"/>
  <c r="H7" i="1"/>
  <c r="W7" i="1" s="1"/>
  <c r="H8" i="1"/>
  <c r="W8" i="1" s="1"/>
  <c r="H9" i="1"/>
  <c r="W9" i="1" s="1"/>
  <c r="H10" i="1"/>
  <c r="W10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W54" i="1" s="1"/>
  <c r="H55" i="1"/>
  <c r="W55" i="1" s="1"/>
  <c r="H56" i="1"/>
  <c r="W56" i="1" s="1"/>
  <c r="H57" i="1"/>
  <c r="W57" i="1" s="1"/>
  <c r="H58" i="1"/>
  <c r="W58" i="1" s="1"/>
  <c r="H59" i="1"/>
  <c r="W59" i="1" s="1"/>
  <c r="H6" i="1"/>
  <c r="W6" i="1" l="1"/>
  <c r="Q18" i="1"/>
  <c r="R18" i="1"/>
  <c r="R13" i="1"/>
  <c r="Q13" i="1"/>
  <c r="R21" i="1"/>
  <c r="Q21" i="1"/>
  <c r="Q59" i="1"/>
  <c r="R59" i="1"/>
  <c r="R57" i="1"/>
  <c r="Q57" i="1"/>
  <c r="Q55" i="1"/>
  <c r="R55" i="1"/>
  <c r="R53" i="1"/>
  <c r="Q53" i="1"/>
  <c r="R51" i="1"/>
  <c r="R49" i="1"/>
  <c r="Q49" i="1"/>
  <c r="Q47" i="1"/>
  <c r="R47" i="1"/>
  <c r="R45" i="1"/>
  <c r="Q45" i="1"/>
  <c r="Q43" i="1"/>
  <c r="R43" i="1"/>
  <c r="R41" i="1"/>
  <c r="Q41" i="1"/>
  <c r="Q39" i="1"/>
  <c r="R39" i="1"/>
  <c r="R37" i="1"/>
  <c r="Q37" i="1"/>
  <c r="Q34" i="1"/>
  <c r="R34" i="1"/>
  <c r="R32" i="1"/>
  <c r="Q32" i="1"/>
  <c r="Q30" i="1"/>
  <c r="R30" i="1"/>
  <c r="R28" i="1"/>
  <c r="R26" i="1"/>
  <c r="R24" i="1"/>
  <c r="Q22" i="1"/>
  <c r="R22" i="1"/>
  <c r="R20" i="1"/>
  <c r="R16" i="1"/>
  <c r="R14" i="1"/>
  <c r="Q11" i="1"/>
  <c r="R11" i="1"/>
  <c r="Q9" i="1"/>
  <c r="R9" i="1"/>
  <c r="Q7" i="1"/>
  <c r="R7" i="1"/>
  <c r="R17" i="1"/>
  <c r="Q17" i="1"/>
  <c r="Q36" i="1"/>
  <c r="R36" i="1"/>
  <c r="Q15" i="1"/>
  <c r="R15" i="1"/>
  <c r="R6" i="1"/>
  <c r="Q6" i="1"/>
  <c r="Q58" i="1"/>
  <c r="R58" i="1"/>
  <c r="R56" i="1"/>
  <c r="Q56" i="1"/>
  <c r="Q54" i="1"/>
  <c r="R54" i="1"/>
  <c r="R52" i="1"/>
  <c r="Q52" i="1"/>
  <c r="R50" i="1"/>
  <c r="Q48" i="1"/>
  <c r="R48" i="1"/>
  <c r="Q46" i="1"/>
  <c r="R46" i="1"/>
  <c r="Q44" i="1"/>
  <c r="R44" i="1"/>
  <c r="Q42" i="1"/>
  <c r="R42" i="1"/>
  <c r="R40" i="1"/>
  <c r="Q40" i="1"/>
  <c r="Q38" i="1"/>
  <c r="R38" i="1"/>
  <c r="Q35" i="1"/>
  <c r="R35" i="1"/>
  <c r="R33" i="1"/>
  <c r="Q33" i="1"/>
  <c r="Q31" i="1"/>
  <c r="R31" i="1"/>
  <c r="R29" i="1"/>
  <c r="R27" i="1"/>
  <c r="R25" i="1"/>
  <c r="Q23" i="1"/>
  <c r="R23" i="1"/>
  <c r="R19" i="1"/>
  <c r="R10" i="1"/>
  <c r="R8" i="1"/>
  <c r="Q8" i="1"/>
  <c r="F5" i="1"/>
  <c r="G5" i="1"/>
  <c r="Q10" i="1" l="1"/>
  <c r="Q19" i="1"/>
  <c r="Q27" i="1"/>
  <c r="Q50" i="1"/>
  <c r="Q14" i="1"/>
  <c r="Q20" i="1"/>
  <c r="Q24" i="1"/>
  <c r="Q26" i="1"/>
  <c r="Q28" i="1"/>
  <c r="Q51" i="1"/>
  <c r="Q25" i="1"/>
  <c r="Q29" i="1"/>
  <c r="Q16" i="1"/>
  <c r="Q12" i="1"/>
  <c r="W5" i="1" l="1"/>
  <c r="U5" i="1"/>
  <c r="T5" i="1"/>
  <c r="S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<sst xmlns="http://schemas.openxmlformats.org/spreadsheetml/2006/main" count="246" uniqueCount="81">
  <si>
    <t>Период: 25.10.2023 - 01.11.2023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</si>
  <si>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</si>
  <si>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</si>
  <si>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</si>
  <si>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</si>
  <si>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</si>
  <si>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</si>
  <si>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</si>
  <si>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</si>
  <si>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</si>
  <si>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</si>
  <si>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</si>
  <si>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</si>
  <si>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</si>
  <si>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</si>
  <si>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</si>
  <si>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</si>
  <si>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</si>
  <si>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</si>
  <si>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</si>
  <si>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</si>
  <si>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</si>
  <si>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</si>
  <si>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</si>
  <si>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</si>
  <si>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</si>
  <si>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</si>
  <si>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</si>
  <si>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</si>
  <si>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</si>
  <si>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</si>
  <si>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</si>
  <si>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</si>
  <si>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</si>
  <si>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</si>
  <si>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</si>
  <si>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</si>
  <si>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</si>
  <si>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</si>
  <si>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</si>
  <si>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</si>
  <si>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</si>
  <si>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</si>
  <si>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</si>
  <si>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</si>
  <si>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</si>
  <si>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</si>
  <si>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</si>
  <si>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</si>
  <si>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</si>
  <si>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</si>
  <si>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</si>
  <si>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</si>
  <si>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</si>
  <si>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</si>
  <si>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</si>
  <si>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</si>
  <si>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</si>
  <si>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</si>
  <si>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</si>
  <si>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</si>
  <si>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</si>
  <si>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</si>
  <si>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</si>
  <si>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</si>
  <si>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</si>
  <si>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</si>
  <si>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</si>
  <si>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</si>
  <si>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</si>
  <si>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</si>
  <si>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</si>
  <si>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11,10</t>
  </si>
  <si>
    <t>ср 18,10</t>
  </si>
  <si>
    <t>коментарий</t>
  </si>
  <si>
    <t>вес</t>
  </si>
  <si>
    <t>от филиала</t>
  </si>
  <si>
    <t>комментарий филиала</t>
  </si>
  <si>
    <t>ср 25,10</t>
  </si>
  <si>
    <t>АКЦИЯ</t>
  </si>
  <si>
    <t>вывод (дир. филиала)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</si>
</sst>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0" fillId="9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5,10,23%20&#1050;&#1048;/&#1076;&#1074;%2025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18.10.2023 - 25.10.2023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04,10</v>
          </cell>
          <cell r="U3" t="str">
            <v>ср 11,10</v>
          </cell>
          <cell r="V3" t="str">
            <v>ср 18,10</v>
          </cell>
          <cell r="W3" t="str">
            <v>пометки</v>
          </cell>
          <cell r="X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P4" t="str">
            <v>от филиала</v>
          </cell>
          <cell r="Q4" t="str">
            <v>комментарий филиала</v>
          </cell>
        </row>
        <row r="5">
          <cell r="G5">
            <v>10341.748000000001</v>
          </cell>
          <cell r="H5">
            <v>15404.146999999999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2068.3496</v>
          </cell>
          <cell r="O5">
            <v>12180</v>
          </cell>
          <cell r="P5">
            <v>0</v>
          </cell>
          <cell r="T5">
            <v>2637.7768000000001</v>
          </cell>
          <cell r="U5">
            <v>2524.5863999999997</v>
          </cell>
          <cell r="V5">
            <v>2435.9104000000007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Окт</v>
          </cell>
          <cell r="D6" t="str">
            <v>Нояб</v>
          </cell>
          <cell r="E6">
            <v>32.292000000000002</v>
          </cell>
          <cell r="F6">
            <v>32.146999999999998</v>
          </cell>
          <cell r="G6">
            <v>26.937999999999999</v>
          </cell>
          <cell r="H6">
            <v>32.146999999999998</v>
          </cell>
          <cell r="I6">
            <v>1</v>
          </cell>
          <cell r="N6">
            <v>5.3875999999999999</v>
          </cell>
          <cell r="O6">
            <v>35</v>
          </cell>
          <cell r="R6">
            <v>12.463248942014996</v>
          </cell>
          <cell r="S6">
            <v>5.9668498032519119</v>
          </cell>
          <cell r="T6">
            <v>6.5175999999999998</v>
          </cell>
          <cell r="U6">
            <v>3.2648000000000001</v>
          </cell>
          <cell r="V6">
            <v>2.6726000000000001</v>
          </cell>
          <cell r="X6" t="str">
            <v>акция/нет в матрице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E7">
            <v>53.372999999999998</v>
          </cell>
          <cell r="F7">
            <v>120.149</v>
          </cell>
          <cell r="G7">
            <v>43.162999999999997</v>
          </cell>
          <cell r="H7">
            <v>120.149</v>
          </cell>
          <cell r="I7">
            <v>1</v>
          </cell>
          <cell r="N7">
            <v>8.6326000000000001</v>
          </cell>
          <cell r="R7">
            <v>13.918054815466951</v>
          </cell>
          <cell r="S7">
            <v>13.918054815466951</v>
          </cell>
          <cell r="T7">
            <v>10.214600000000001</v>
          </cell>
          <cell r="U7">
            <v>7.4914000000000005</v>
          </cell>
          <cell r="V7">
            <v>14.938599999999999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E8">
            <v>138.35599999999999</v>
          </cell>
          <cell r="G8">
            <v>119.004</v>
          </cell>
          <cell r="H8">
            <v>17.95</v>
          </cell>
          <cell r="I8">
            <v>1</v>
          </cell>
          <cell r="N8">
            <v>23.800800000000002</v>
          </cell>
          <cell r="O8">
            <v>180</v>
          </cell>
          <cell r="R8">
            <v>8.3169473295015273</v>
          </cell>
          <cell r="S8">
            <v>0.75417633020738784</v>
          </cell>
          <cell r="T8">
            <v>7.8751999999999995</v>
          </cell>
          <cell r="U8">
            <v>18.423200000000001</v>
          </cell>
          <cell r="V8">
            <v>5.0072000000000001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  <cell r="E9">
            <v>247</v>
          </cell>
          <cell r="F9">
            <v>184</v>
          </cell>
          <cell r="G9">
            <v>107</v>
          </cell>
          <cell r="H9">
            <v>294</v>
          </cell>
          <cell r="I9">
            <v>0.45</v>
          </cell>
          <cell r="N9">
            <v>21.4</v>
          </cell>
          <cell r="R9">
            <v>13.738317757009346</v>
          </cell>
          <cell r="S9">
            <v>13.738317757009346</v>
          </cell>
          <cell r="T9">
            <v>21</v>
          </cell>
          <cell r="U9">
            <v>29.2</v>
          </cell>
          <cell r="V9">
            <v>22.6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E10">
            <v>232</v>
          </cell>
          <cell r="F10">
            <v>90</v>
          </cell>
          <cell r="G10">
            <v>93</v>
          </cell>
          <cell r="H10">
            <v>74</v>
          </cell>
          <cell r="I10">
            <v>0.45</v>
          </cell>
          <cell r="N10">
            <v>18.600000000000001</v>
          </cell>
          <cell r="O10">
            <v>140</v>
          </cell>
          <cell r="R10">
            <v>11.50537634408602</v>
          </cell>
          <cell r="S10">
            <v>3.9784946236559136</v>
          </cell>
          <cell r="T10">
            <v>28</v>
          </cell>
          <cell r="U10">
            <v>33.799999999999997</v>
          </cell>
          <cell r="V10">
            <v>26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  <cell r="E11">
            <v>24</v>
          </cell>
          <cell r="G11">
            <v>2</v>
          </cell>
          <cell r="H11">
            <v>22</v>
          </cell>
          <cell r="I11">
            <v>0.4</v>
          </cell>
          <cell r="N11">
            <v>0.4</v>
          </cell>
          <cell r="R11">
            <v>55</v>
          </cell>
          <cell r="S11">
            <v>55</v>
          </cell>
          <cell r="T11">
            <v>-1.2</v>
          </cell>
          <cell r="U11">
            <v>-0.8</v>
          </cell>
          <cell r="V11">
            <v>0.4</v>
          </cell>
        </row>
        <row r="12">
          <cell r="A12" t="str">
            <v>095  Сосиски Баварские,  0.42кг, БАВАРУШКИ ПОКОМ</v>
          </cell>
          <cell r="B12" t="str">
            <v>шт</v>
          </cell>
          <cell r="E12">
            <v>7</v>
          </cell>
          <cell r="I12">
            <v>0</v>
          </cell>
          <cell r="N12">
            <v>0</v>
          </cell>
          <cell r="R12" t="e">
            <v>#DIV/0!</v>
          </cell>
          <cell r="S12" t="e">
            <v>#DIV/0!</v>
          </cell>
          <cell r="T12">
            <v>0</v>
          </cell>
          <cell r="U12">
            <v>0</v>
          </cell>
          <cell r="V12">
            <v>7.4</v>
          </cell>
          <cell r="X12" t="str">
            <v>вместо 096  Сосиски Баварские,  0.42кг,ПОКОМ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D13" t="str">
            <v>бонус_Н</v>
          </cell>
          <cell r="F13">
            <v>72</v>
          </cell>
          <cell r="H13">
            <v>65</v>
          </cell>
          <cell r="I13">
            <v>0.42</v>
          </cell>
          <cell r="N13">
            <v>0</v>
          </cell>
          <cell r="R13" t="e">
            <v>#DIV/0!</v>
          </cell>
          <cell r="S13" t="e">
            <v>#DIV/0!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 t="str">
            <v>Нояб</v>
          </cell>
          <cell r="E14">
            <v>183.245</v>
          </cell>
          <cell r="F14">
            <v>31.756</v>
          </cell>
          <cell r="G14">
            <v>141.80199999999999</v>
          </cell>
          <cell r="H14">
            <v>51.170999999999999</v>
          </cell>
          <cell r="I14">
            <v>1</v>
          </cell>
          <cell r="N14">
            <v>28.360399999999998</v>
          </cell>
          <cell r="O14">
            <v>110</v>
          </cell>
          <cell r="R14">
            <v>5.6829593376680156</v>
          </cell>
          <cell r="S14">
            <v>1.8043116458159971</v>
          </cell>
          <cell r="T14">
            <v>17.617599999999999</v>
          </cell>
          <cell r="U14">
            <v>21.640999999999998</v>
          </cell>
          <cell r="V14">
            <v>24.846799999999998</v>
          </cell>
          <cell r="W14">
            <v>100</v>
          </cell>
          <cell r="X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E15">
            <v>2897.2849999999999</v>
          </cell>
          <cell r="F15">
            <v>2012.07</v>
          </cell>
          <cell r="G15">
            <v>1685.14</v>
          </cell>
          <cell r="H15">
            <v>2832.1689999999999</v>
          </cell>
          <cell r="I15">
            <v>1</v>
          </cell>
          <cell r="N15">
            <v>337.02800000000002</v>
          </cell>
          <cell r="O15">
            <v>1700</v>
          </cell>
          <cell r="R15">
            <v>13.447455404298751</v>
          </cell>
          <cell r="S15">
            <v>8.40336411218059</v>
          </cell>
          <cell r="T15">
            <v>326.59859999999998</v>
          </cell>
          <cell r="U15">
            <v>374.29340000000002</v>
          </cell>
          <cell r="V15">
            <v>406.8134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 t="str">
            <v>Нояб</v>
          </cell>
          <cell r="E16">
            <v>107.76600000000001</v>
          </cell>
          <cell r="F16">
            <v>53.216000000000001</v>
          </cell>
          <cell r="G16">
            <v>119.679</v>
          </cell>
          <cell r="H16">
            <v>23.693999999999999</v>
          </cell>
          <cell r="I16">
            <v>1</v>
          </cell>
          <cell r="N16">
            <v>23.9358</v>
          </cell>
          <cell r="O16">
            <v>75</v>
          </cell>
          <cell r="R16">
            <v>4.1232797733938282</v>
          </cell>
          <cell r="S16">
            <v>0.9898979770887123</v>
          </cell>
          <cell r="T16">
            <v>73.079599999999999</v>
          </cell>
          <cell r="U16">
            <v>17.606400000000001</v>
          </cell>
          <cell r="V16">
            <v>21.79</v>
          </cell>
          <cell r="W16">
            <v>100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E17">
            <v>2228.0749999999998</v>
          </cell>
          <cell r="F17">
            <v>1109.98</v>
          </cell>
          <cell r="G17">
            <v>1523.1880000000001</v>
          </cell>
          <cell r="H17">
            <v>1525.4280000000001</v>
          </cell>
          <cell r="I17">
            <v>1</v>
          </cell>
          <cell r="N17">
            <v>304.63760000000002</v>
          </cell>
          <cell r="O17">
            <v>2600</v>
          </cell>
          <cell r="R17">
            <v>13.542084102553329</v>
          </cell>
          <cell r="S17">
            <v>5.0073529991045094</v>
          </cell>
          <cell r="T17">
            <v>251.8058</v>
          </cell>
          <cell r="U17">
            <v>287.27100000000002</v>
          </cell>
          <cell r="V17">
            <v>303.52679999999998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 t="str">
            <v>Нояб</v>
          </cell>
          <cell r="E18">
            <v>357.649</v>
          </cell>
          <cell r="G18">
            <v>48.843000000000004</v>
          </cell>
          <cell r="H18">
            <v>265.83699999999999</v>
          </cell>
          <cell r="I18">
            <v>1</v>
          </cell>
          <cell r="N18">
            <v>9.7686000000000011</v>
          </cell>
          <cell r="R18">
            <v>27.21341850418688</v>
          </cell>
          <cell r="S18">
            <v>27.21341850418688</v>
          </cell>
          <cell r="T18">
            <v>3.3448000000000002</v>
          </cell>
          <cell r="U18">
            <v>24.8932</v>
          </cell>
          <cell r="V18">
            <v>9.7035999999999998</v>
          </cell>
          <cell r="W18">
            <v>100</v>
          </cell>
          <cell r="X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 t="str">
            <v>Нояб</v>
          </cell>
          <cell r="E19">
            <v>-8.7870000000000008</v>
          </cell>
          <cell r="F19">
            <v>108.99</v>
          </cell>
          <cell r="H19">
            <v>99.347000000000008</v>
          </cell>
          <cell r="I19">
            <v>1</v>
          </cell>
          <cell r="N19">
            <v>0</v>
          </cell>
          <cell r="O19">
            <v>20</v>
          </cell>
          <cell r="R19" t="e">
            <v>#DIV/0!</v>
          </cell>
          <cell r="S19" t="e">
            <v>#DIV/0!</v>
          </cell>
          <cell r="T19">
            <v>13.5678</v>
          </cell>
          <cell r="U19">
            <v>10.3674</v>
          </cell>
          <cell r="V19">
            <v>10.0144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E20">
            <v>1919.385</v>
          </cell>
          <cell r="F20">
            <v>1197.98</v>
          </cell>
          <cell r="G20">
            <v>1206.588</v>
          </cell>
          <cell r="H20">
            <v>1664.1949999999999</v>
          </cell>
          <cell r="I20">
            <v>1</v>
          </cell>
          <cell r="N20">
            <v>241.3176</v>
          </cell>
          <cell r="O20">
            <v>1600</v>
          </cell>
          <cell r="R20">
            <v>13.526551730996827</v>
          </cell>
          <cell r="S20">
            <v>6.8962852274347162</v>
          </cell>
          <cell r="T20">
            <v>213.17579999999998</v>
          </cell>
          <cell r="U20">
            <v>247.035</v>
          </cell>
          <cell r="V20">
            <v>261.63679999999999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E21">
            <v>1813.547</v>
          </cell>
          <cell r="F21">
            <v>1505.1</v>
          </cell>
          <cell r="G21">
            <v>1140.454</v>
          </cell>
          <cell r="H21">
            <v>1917.82</v>
          </cell>
          <cell r="I21">
            <v>1</v>
          </cell>
          <cell r="N21">
            <v>228.0908</v>
          </cell>
          <cell r="O21">
            <v>1200</v>
          </cell>
          <cell r="R21">
            <v>13.669205421700479</v>
          </cell>
          <cell r="S21">
            <v>8.4081427221089147</v>
          </cell>
          <cell r="T21">
            <v>236.28319999999999</v>
          </cell>
          <cell r="U21">
            <v>248.8228</v>
          </cell>
          <cell r="V21">
            <v>290.18020000000001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 t="str">
            <v>Нояб</v>
          </cell>
          <cell r="E22">
            <v>506.13799999999998</v>
          </cell>
          <cell r="G22">
            <v>152.14599999999999</v>
          </cell>
          <cell r="H22">
            <v>336.39100000000002</v>
          </cell>
          <cell r="I22">
            <v>1</v>
          </cell>
          <cell r="N22">
            <v>30.429199999999998</v>
          </cell>
          <cell r="R22">
            <v>11.05487492277155</v>
          </cell>
          <cell r="S22">
            <v>11.05487492277155</v>
          </cell>
          <cell r="T22">
            <v>31.066000000000003</v>
          </cell>
          <cell r="U22">
            <v>33.885199999999998</v>
          </cell>
          <cell r="V22">
            <v>36.456400000000002</v>
          </cell>
          <cell r="W22">
            <v>97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 t="str">
            <v>Нояб</v>
          </cell>
          <cell r="E23">
            <v>454.488</v>
          </cell>
          <cell r="G23">
            <v>57.643000000000001</v>
          </cell>
          <cell r="H23">
            <v>379.36200000000002</v>
          </cell>
          <cell r="I23">
            <v>1</v>
          </cell>
          <cell r="N23">
            <v>11.528600000000001</v>
          </cell>
          <cell r="R23">
            <v>32.906163801328866</v>
          </cell>
          <cell r="S23">
            <v>32.906163801328866</v>
          </cell>
          <cell r="T23">
            <v>18.5274</v>
          </cell>
          <cell r="U23">
            <v>14.6752</v>
          </cell>
          <cell r="V23">
            <v>21.5016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 t="str">
            <v>Нояб</v>
          </cell>
          <cell r="E24">
            <v>92.406999999999996</v>
          </cell>
          <cell r="F24">
            <v>58.012</v>
          </cell>
          <cell r="G24">
            <v>62.457999999999998</v>
          </cell>
          <cell r="H24">
            <v>80.923000000000002</v>
          </cell>
          <cell r="I24">
            <v>1</v>
          </cell>
          <cell r="N24">
            <v>12.4916</v>
          </cell>
          <cell r="O24">
            <v>75</v>
          </cell>
          <cell r="R24">
            <v>12.482228057254476</v>
          </cell>
          <cell r="S24">
            <v>6.4781933459284637</v>
          </cell>
          <cell r="T24">
            <v>10.353199999999999</v>
          </cell>
          <cell r="U24">
            <v>12.094799999999999</v>
          </cell>
          <cell r="V24">
            <v>10.673</v>
          </cell>
          <cell r="X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E25">
            <v>278.67500000000001</v>
          </cell>
          <cell r="F25">
            <v>55.109000000000002</v>
          </cell>
          <cell r="G25">
            <v>176.63200000000001</v>
          </cell>
          <cell r="H25">
            <v>127.821</v>
          </cell>
          <cell r="I25">
            <v>1</v>
          </cell>
          <cell r="N25">
            <v>35.3264</v>
          </cell>
          <cell r="O25">
            <v>270</v>
          </cell>
          <cell r="R25">
            <v>11.261294669142625</v>
          </cell>
          <cell r="S25">
            <v>3.6182854748856381</v>
          </cell>
          <cell r="T25">
            <v>21.003999999999998</v>
          </cell>
          <cell r="U25">
            <v>40.1736</v>
          </cell>
          <cell r="V25">
            <v>23.726400000000002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E26">
            <v>281.07499999999999</v>
          </cell>
          <cell r="F26">
            <v>157.078</v>
          </cell>
          <cell r="G26">
            <v>175.28700000000001</v>
          </cell>
          <cell r="H26">
            <v>214.59</v>
          </cell>
          <cell r="I26">
            <v>1</v>
          </cell>
          <cell r="N26">
            <v>35.057400000000001</v>
          </cell>
          <cell r="O26">
            <v>215</v>
          </cell>
          <cell r="R26">
            <v>12.253903598099118</v>
          </cell>
          <cell r="S26">
            <v>6.1211042461791232</v>
          </cell>
          <cell r="T26">
            <v>26.5916</v>
          </cell>
          <cell r="U26">
            <v>42.1676</v>
          </cell>
          <cell r="V26">
            <v>28.657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E27">
            <v>238.136</v>
          </cell>
          <cell r="F27">
            <v>226.822</v>
          </cell>
          <cell r="G27">
            <v>224.35300000000001</v>
          </cell>
          <cell r="H27">
            <v>226.952</v>
          </cell>
          <cell r="I27">
            <v>1</v>
          </cell>
          <cell r="N27">
            <v>44.870600000000003</v>
          </cell>
          <cell r="O27">
            <v>320</v>
          </cell>
          <cell r="R27">
            <v>12.189540590052284</v>
          </cell>
          <cell r="S27">
            <v>5.0579221138117161</v>
          </cell>
          <cell r="T27">
            <v>27.699599999999997</v>
          </cell>
          <cell r="U27">
            <v>35.394600000000004</v>
          </cell>
          <cell r="V27">
            <v>34.330399999999997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E28">
            <v>139.16999999999999</v>
          </cell>
          <cell r="F28">
            <v>57.874000000000002</v>
          </cell>
          <cell r="G28">
            <v>90.94</v>
          </cell>
          <cell r="H28">
            <v>95.084000000000003</v>
          </cell>
          <cell r="I28">
            <v>1</v>
          </cell>
          <cell r="N28">
            <v>18.187999999999999</v>
          </cell>
          <cell r="O28">
            <v>130</v>
          </cell>
          <cell r="R28">
            <v>12.37541235979767</v>
          </cell>
          <cell r="S28">
            <v>5.2278425335385972</v>
          </cell>
          <cell r="T28">
            <v>9.8727999999999998</v>
          </cell>
          <cell r="U28">
            <v>19.183399999999999</v>
          </cell>
          <cell r="V28">
            <v>11.0838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E29">
            <v>793.51400000000001</v>
          </cell>
          <cell r="F29">
            <v>601.29499999999996</v>
          </cell>
          <cell r="G29">
            <v>524.72799999999995</v>
          </cell>
          <cell r="H29">
            <v>758.197</v>
          </cell>
          <cell r="I29">
            <v>1</v>
          </cell>
          <cell r="N29">
            <v>104.94559999999998</v>
          </cell>
          <cell r="O29">
            <v>520</v>
          </cell>
          <cell r="R29">
            <v>12.179614962418627</v>
          </cell>
          <cell r="S29">
            <v>7.2246668750285874</v>
          </cell>
          <cell r="T29">
            <v>106.81120000000001</v>
          </cell>
          <cell r="U29">
            <v>107.32260000000001</v>
          </cell>
          <cell r="V29">
            <v>119.9032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E30">
            <v>576.005</v>
          </cell>
          <cell r="F30">
            <v>102.437</v>
          </cell>
          <cell r="G30">
            <v>383.904</v>
          </cell>
          <cell r="H30">
            <v>221.82400000000001</v>
          </cell>
          <cell r="I30">
            <v>1</v>
          </cell>
          <cell r="N30">
            <v>76.780799999999999</v>
          </cell>
          <cell r="O30">
            <v>560</v>
          </cell>
          <cell r="R30">
            <v>10.182545636409102</v>
          </cell>
          <cell r="S30">
            <v>2.8890555972326415</v>
          </cell>
          <cell r="T30">
            <v>20.9788</v>
          </cell>
          <cell r="U30">
            <v>78.132599999999996</v>
          </cell>
          <cell r="V30">
            <v>40.882400000000004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 t="str">
            <v>Нояб</v>
          </cell>
          <cell r="E31">
            <v>206</v>
          </cell>
          <cell r="F31">
            <v>451</v>
          </cell>
          <cell r="G31">
            <v>100</v>
          </cell>
          <cell r="H31">
            <v>444</v>
          </cell>
          <cell r="I31">
            <v>0.4</v>
          </cell>
          <cell r="N31">
            <v>20</v>
          </cell>
          <cell r="R31">
            <v>22.2</v>
          </cell>
          <cell r="S31">
            <v>22.2</v>
          </cell>
          <cell r="T31">
            <v>54.2</v>
          </cell>
          <cell r="U31">
            <v>45.8</v>
          </cell>
          <cell r="V31">
            <v>86.4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D32" t="str">
            <v>Нояб</v>
          </cell>
          <cell r="E32">
            <v>204</v>
          </cell>
          <cell r="F32">
            <v>23</v>
          </cell>
          <cell r="G32">
            <v>106</v>
          </cell>
          <cell r="H32">
            <v>20</v>
          </cell>
          <cell r="I32">
            <v>0.4</v>
          </cell>
          <cell r="N32">
            <v>21.2</v>
          </cell>
          <cell r="O32">
            <v>160</v>
          </cell>
          <cell r="R32">
            <v>8.4905660377358494</v>
          </cell>
          <cell r="S32">
            <v>0.94339622641509435</v>
          </cell>
          <cell r="T32">
            <v>221.2</v>
          </cell>
          <cell r="U32">
            <v>224.6</v>
          </cell>
          <cell r="V32">
            <v>-82.2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 t="str">
            <v>Нояб</v>
          </cell>
          <cell r="E33">
            <v>182</v>
          </cell>
          <cell r="F33">
            <v>705</v>
          </cell>
          <cell r="G33">
            <v>98</v>
          </cell>
          <cell r="H33">
            <v>676</v>
          </cell>
          <cell r="I33">
            <v>0.4</v>
          </cell>
          <cell r="N33">
            <v>19.600000000000001</v>
          </cell>
          <cell r="R33">
            <v>34.489795918367342</v>
          </cell>
          <cell r="S33">
            <v>34.489795918367342</v>
          </cell>
          <cell r="T33">
            <v>215</v>
          </cell>
          <cell r="U33">
            <v>79.8</v>
          </cell>
          <cell r="V33">
            <v>96.2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 t="str">
            <v>Нояб</v>
          </cell>
          <cell r="E34">
            <v>424</v>
          </cell>
          <cell r="F34">
            <v>160</v>
          </cell>
          <cell r="G34">
            <v>338</v>
          </cell>
          <cell r="H34">
            <v>147</v>
          </cell>
          <cell r="I34">
            <v>0.4</v>
          </cell>
          <cell r="N34">
            <v>67.599999999999994</v>
          </cell>
          <cell r="O34">
            <v>470</v>
          </cell>
          <cell r="R34">
            <v>9.1272189349112427</v>
          </cell>
          <cell r="S34">
            <v>2.1745562130177518</v>
          </cell>
          <cell r="T34">
            <v>63.4</v>
          </cell>
          <cell r="U34">
            <v>59.6</v>
          </cell>
          <cell r="V34">
            <v>41.6</v>
          </cell>
          <cell r="X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 t="str">
            <v>Нояб</v>
          </cell>
          <cell r="E35">
            <v>32.393999999999998</v>
          </cell>
          <cell r="F35">
            <v>21.658999999999999</v>
          </cell>
          <cell r="G35">
            <v>24.318999999999999</v>
          </cell>
          <cell r="H35">
            <v>21.62</v>
          </cell>
          <cell r="I35">
            <v>1</v>
          </cell>
          <cell r="N35">
            <v>4.8637999999999995</v>
          </cell>
          <cell r="O35">
            <v>35</v>
          </cell>
          <cell r="R35">
            <v>11.641103663801967</v>
          </cell>
          <cell r="S35">
            <v>4.4450840906287272</v>
          </cell>
          <cell r="T35">
            <v>8.6262000000000008</v>
          </cell>
          <cell r="U35">
            <v>1.6232</v>
          </cell>
          <cell r="V35">
            <v>2.8662000000000001</v>
          </cell>
          <cell r="X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 t="str">
            <v>Нояб</v>
          </cell>
          <cell r="E36">
            <v>21.68</v>
          </cell>
          <cell r="F36">
            <v>32.725000000000001</v>
          </cell>
          <cell r="G36">
            <v>17.603999999999999</v>
          </cell>
          <cell r="H36">
            <v>32.725000000000001</v>
          </cell>
          <cell r="I36">
            <v>1</v>
          </cell>
          <cell r="N36">
            <v>3.5207999999999999</v>
          </cell>
          <cell r="O36">
            <v>15</v>
          </cell>
          <cell r="R36">
            <v>13.555157918654851</v>
          </cell>
          <cell r="S36">
            <v>9.2947625539650094</v>
          </cell>
          <cell r="T36">
            <v>6.3220000000000001</v>
          </cell>
          <cell r="U36">
            <v>3.3009999999999997</v>
          </cell>
          <cell r="V36">
            <v>2.9762</v>
          </cell>
          <cell r="X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 t="str">
            <v>Нояб</v>
          </cell>
          <cell r="E37">
            <v>118.86499999999999</v>
          </cell>
          <cell r="F37">
            <v>66.709999999999994</v>
          </cell>
          <cell r="G37">
            <v>80.557000000000002</v>
          </cell>
          <cell r="H37">
            <v>73.438999999999993</v>
          </cell>
          <cell r="I37">
            <v>1</v>
          </cell>
          <cell r="N37">
            <v>16.1114</v>
          </cell>
          <cell r="O37">
            <v>130</v>
          </cell>
          <cell r="R37">
            <v>12.627021860297678</v>
          </cell>
          <cell r="S37">
            <v>4.5582010253609244</v>
          </cell>
          <cell r="T37">
            <v>7.0952000000000002</v>
          </cell>
          <cell r="U37">
            <v>15.243600000000001</v>
          </cell>
          <cell r="V37">
            <v>17.722000000000001</v>
          </cell>
          <cell r="X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E38">
            <v>290.363</v>
          </cell>
          <cell r="F38">
            <v>407.77199999999999</v>
          </cell>
          <cell r="G38">
            <v>175.947</v>
          </cell>
          <cell r="H38">
            <v>407.77199999999999</v>
          </cell>
          <cell r="I38">
            <v>1</v>
          </cell>
          <cell r="N38">
            <v>35.189399999999999</v>
          </cell>
          <cell r="O38">
            <v>50</v>
          </cell>
          <cell r="R38">
            <v>13.008803787504192</v>
          </cell>
          <cell r="S38">
            <v>11.587921362683081</v>
          </cell>
          <cell r="T38">
            <v>39.493600000000001</v>
          </cell>
          <cell r="U38">
            <v>41.269999999999996</v>
          </cell>
          <cell r="V38">
            <v>57.569399999999995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 t="str">
            <v>Нояб</v>
          </cell>
          <cell r="E39">
            <v>263</v>
          </cell>
          <cell r="F39">
            <v>478</v>
          </cell>
          <cell r="G39">
            <v>222</v>
          </cell>
          <cell r="H39">
            <v>429</v>
          </cell>
          <cell r="I39">
            <v>0.4</v>
          </cell>
          <cell r="N39">
            <v>44.4</v>
          </cell>
          <cell r="O39">
            <v>120</v>
          </cell>
          <cell r="R39">
            <v>12.364864864864865</v>
          </cell>
          <cell r="S39">
            <v>9.6621621621621632</v>
          </cell>
          <cell r="T39">
            <v>61</v>
          </cell>
          <cell r="U39">
            <v>50.2</v>
          </cell>
          <cell r="V39">
            <v>88</v>
          </cell>
        </row>
        <row r="40">
          <cell r="A40" t="str">
            <v>322 Сосиски Сочинки с сыром ТМ Стародворье в оболочке  ПОКОМ</v>
          </cell>
          <cell r="B40" t="str">
            <v>кг</v>
          </cell>
          <cell r="E40">
            <v>2</v>
          </cell>
          <cell r="H40">
            <v>2</v>
          </cell>
          <cell r="I40">
            <v>0</v>
          </cell>
          <cell r="N40">
            <v>0</v>
          </cell>
          <cell r="R40" t="e">
            <v>#DIV/0!</v>
          </cell>
          <cell r="S40" t="e">
            <v>#DIV/0!</v>
          </cell>
          <cell r="T40">
            <v>0</v>
          </cell>
          <cell r="U40">
            <v>0</v>
          </cell>
          <cell r="V40">
            <v>-0.4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 t="str">
            <v>Нояб</v>
          </cell>
          <cell r="E41">
            <v>150</v>
          </cell>
          <cell r="F41">
            <v>7</v>
          </cell>
          <cell r="G41">
            <v>155</v>
          </cell>
          <cell r="H41">
            <v>-6</v>
          </cell>
          <cell r="I41">
            <v>0.4</v>
          </cell>
          <cell r="N41">
            <v>31</v>
          </cell>
          <cell r="O41">
            <v>240</v>
          </cell>
          <cell r="R41">
            <v>7.5483870967741939</v>
          </cell>
          <cell r="S41">
            <v>-0.19354838709677419</v>
          </cell>
          <cell r="T41">
            <v>36.200000000000003</v>
          </cell>
          <cell r="U41">
            <v>9.4</v>
          </cell>
          <cell r="V41">
            <v>2</v>
          </cell>
          <cell r="X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 t="str">
            <v>Нояб</v>
          </cell>
          <cell r="E42">
            <v>76.069999999999993</v>
          </cell>
          <cell r="F42">
            <v>32.270000000000003</v>
          </cell>
          <cell r="G42">
            <v>72.656000000000006</v>
          </cell>
          <cell r="H42">
            <v>31.706</v>
          </cell>
          <cell r="I42">
            <v>1</v>
          </cell>
          <cell r="N42">
            <v>14.531200000000002</v>
          </cell>
          <cell r="O42">
            <v>110</v>
          </cell>
          <cell r="R42">
            <v>9.7518443074212708</v>
          </cell>
          <cell r="S42">
            <v>2.1819257872715259</v>
          </cell>
          <cell r="T42">
            <v>3.2372000000000001</v>
          </cell>
          <cell r="U42">
            <v>8.1534000000000013</v>
          </cell>
          <cell r="V42">
            <v>8.3732000000000006</v>
          </cell>
          <cell r="X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D43" t="str">
            <v>Нояб</v>
          </cell>
          <cell r="E43">
            <v>32.798000000000002</v>
          </cell>
          <cell r="G43">
            <v>24.640999999999998</v>
          </cell>
          <cell r="H43">
            <v>1.3169999999999999</v>
          </cell>
          <cell r="I43">
            <v>1</v>
          </cell>
          <cell r="N43">
            <v>4.9281999999999995</v>
          </cell>
          <cell r="O43">
            <v>40</v>
          </cell>
          <cell r="R43">
            <v>8.3837912422385461</v>
          </cell>
          <cell r="S43">
            <v>0.26723753094436103</v>
          </cell>
          <cell r="T43">
            <v>0.54880000000000007</v>
          </cell>
          <cell r="U43">
            <v>0.25159999999999999</v>
          </cell>
          <cell r="V43">
            <v>1.3679999999999999</v>
          </cell>
          <cell r="X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 t="str">
            <v>Нояб</v>
          </cell>
          <cell r="E44">
            <v>7</v>
          </cell>
          <cell r="F44">
            <v>322</v>
          </cell>
          <cell r="G44">
            <v>1</v>
          </cell>
          <cell r="H44">
            <v>310</v>
          </cell>
          <cell r="I44">
            <v>0.4</v>
          </cell>
          <cell r="N44">
            <v>0.2</v>
          </cell>
          <cell r="O44">
            <v>100</v>
          </cell>
          <cell r="R44">
            <v>2050</v>
          </cell>
          <cell r="S44">
            <v>1550</v>
          </cell>
          <cell r="T44">
            <v>185.6</v>
          </cell>
          <cell r="U44">
            <v>50.2</v>
          </cell>
          <cell r="V44">
            <v>46.8</v>
          </cell>
          <cell r="X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 t="str">
            <v>Нояб</v>
          </cell>
          <cell r="E45">
            <v>525</v>
          </cell>
          <cell r="F45">
            <v>302</v>
          </cell>
          <cell r="G45">
            <v>336</v>
          </cell>
          <cell r="H45">
            <v>428</v>
          </cell>
          <cell r="I45">
            <v>0.4</v>
          </cell>
          <cell r="N45">
            <v>67.2</v>
          </cell>
          <cell r="O45">
            <v>400</v>
          </cell>
          <cell r="R45">
            <v>12.321428571428571</v>
          </cell>
          <cell r="S45">
            <v>6.3690476190476186</v>
          </cell>
          <cell r="T45">
            <v>35.6</v>
          </cell>
          <cell r="U45">
            <v>105.6</v>
          </cell>
          <cell r="V45">
            <v>160.19999999999999</v>
          </cell>
          <cell r="X45" t="str">
            <v>акция/нет в матрице</v>
          </cell>
        </row>
        <row r="46">
          <cell r="A46" t="str">
            <v>376  Сардельки Сочинки с сочным окороком ТМ Стародворье полиамид мгс ф/в 0,4 кг СК3</v>
          </cell>
          <cell r="B46" t="str">
            <v>шт</v>
          </cell>
          <cell r="E46">
            <v>1</v>
          </cell>
          <cell r="F46">
            <v>2</v>
          </cell>
          <cell r="G46">
            <v>-2</v>
          </cell>
          <cell r="H46">
            <v>2</v>
          </cell>
          <cell r="I46">
            <v>0</v>
          </cell>
          <cell r="N46">
            <v>-0.4</v>
          </cell>
          <cell r="R46">
            <v>-5</v>
          </cell>
          <cell r="S46">
            <v>-5</v>
          </cell>
          <cell r="T46">
            <v>0</v>
          </cell>
          <cell r="U46">
            <v>0</v>
          </cell>
          <cell r="V46">
            <v>-0.2</v>
          </cell>
        </row>
        <row r="47">
          <cell r="A47" t="str">
            <v>378 Ветчина Балыкбургская ТМ Баварушка в оболочке фиброуз в вакуумной упаковке.  ПОКОМ</v>
          </cell>
          <cell r="B47" t="str">
            <v>кг</v>
          </cell>
          <cell r="E47">
            <v>1.3</v>
          </cell>
          <cell r="H47">
            <v>1.3</v>
          </cell>
          <cell r="I47">
            <v>0</v>
          </cell>
          <cell r="N47">
            <v>0</v>
          </cell>
          <cell r="R47" t="e">
            <v>#DIV/0!</v>
          </cell>
          <cell r="S47" t="e">
            <v>#DIV/0!</v>
          </cell>
          <cell r="T47">
            <v>6.8554000000000004</v>
          </cell>
          <cell r="U47">
            <v>13.636799999999999</v>
          </cell>
          <cell r="V47">
            <v>14.497999999999999</v>
          </cell>
        </row>
        <row r="48">
          <cell r="A48" t="str">
            <v>381  Сардельки Сочинки 0,4кг ТМ Стародворье  ПОКОМ</v>
          </cell>
          <cell r="B48" t="str">
            <v>шт</v>
          </cell>
          <cell r="C48" t="str">
            <v>Окт</v>
          </cell>
          <cell r="D48" t="str">
            <v>Нояб</v>
          </cell>
          <cell r="F48">
            <v>240</v>
          </cell>
          <cell r="H48">
            <v>240</v>
          </cell>
          <cell r="I48">
            <v>0.4</v>
          </cell>
          <cell r="N48">
            <v>0</v>
          </cell>
          <cell r="R48" t="e">
            <v>#DIV/0!</v>
          </cell>
          <cell r="S48" t="e">
            <v>#DIV/0!</v>
          </cell>
          <cell r="T48">
            <v>164</v>
          </cell>
          <cell r="U48">
            <v>37.4</v>
          </cell>
          <cell r="V48">
            <v>79.8</v>
          </cell>
          <cell r="X48" t="str">
            <v>акция/нет в матрице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B49" t="str">
            <v>кг</v>
          </cell>
          <cell r="E49">
            <v>157.011</v>
          </cell>
          <cell r="F49">
            <v>24.184000000000001</v>
          </cell>
          <cell r="G49">
            <v>133.22399999999999</v>
          </cell>
          <cell r="H49">
            <v>24.184000000000001</v>
          </cell>
          <cell r="I49">
            <v>1</v>
          </cell>
          <cell r="N49">
            <v>26.644799999999996</v>
          </cell>
          <cell r="O49">
            <v>200</v>
          </cell>
          <cell r="R49">
            <v>8.413799315438661</v>
          </cell>
          <cell r="S49">
            <v>0.90764426830000622</v>
          </cell>
          <cell r="T49">
            <v>0.33160000000000001</v>
          </cell>
          <cell r="U49">
            <v>21.662399999999998</v>
          </cell>
          <cell r="V49">
            <v>9.2951999999999995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B50" t="str">
            <v>кг</v>
          </cell>
          <cell r="E50">
            <v>162.10300000000001</v>
          </cell>
          <cell r="F50">
            <v>24.193000000000001</v>
          </cell>
          <cell r="G50">
            <v>139.02199999999999</v>
          </cell>
          <cell r="H50">
            <v>24.193000000000001</v>
          </cell>
          <cell r="I50">
            <v>1</v>
          </cell>
          <cell r="N50">
            <v>27.804399999999998</v>
          </cell>
          <cell r="O50">
            <v>210</v>
          </cell>
          <cell r="R50">
            <v>8.4228755161053659</v>
          </cell>
          <cell r="S50">
            <v>0.87011408266317569</v>
          </cell>
          <cell r="T50">
            <v>0</v>
          </cell>
          <cell r="U50">
            <v>24.057400000000001</v>
          </cell>
          <cell r="V50">
            <v>11.363</v>
          </cell>
        </row>
        <row r="51">
          <cell r="A51" t="str">
            <v>389 Колбаса вареная Мусульманская Халяль ТМ Вязанка Халяль оболочка вектор 0,4 кг АК.  Поком</v>
          </cell>
          <cell r="B51" t="str">
            <v>шт</v>
          </cell>
          <cell r="E51">
            <v>231</v>
          </cell>
          <cell r="F51">
            <v>8</v>
          </cell>
          <cell r="G51">
            <v>27</v>
          </cell>
          <cell r="H51">
            <v>189</v>
          </cell>
          <cell r="I51">
            <v>0.4</v>
          </cell>
          <cell r="N51">
            <v>5.4</v>
          </cell>
          <cell r="R51">
            <v>35</v>
          </cell>
          <cell r="S51">
            <v>35</v>
          </cell>
          <cell r="T51">
            <v>0</v>
          </cell>
          <cell r="U51">
            <v>0</v>
          </cell>
          <cell r="V51">
            <v>9.6</v>
          </cell>
        </row>
        <row r="52">
          <cell r="A52" t="str">
            <v>390 Сосиски Восточные Халяль ТМ Вязанка в оболочке полиамид в вакуумной упаковке 0,33 кг  Поком</v>
          </cell>
          <cell r="B52" t="str">
            <v>шт</v>
          </cell>
          <cell r="E52">
            <v>158</v>
          </cell>
          <cell r="F52">
            <v>32</v>
          </cell>
          <cell r="G52">
            <v>90</v>
          </cell>
          <cell r="H52">
            <v>66</v>
          </cell>
          <cell r="I52">
            <v>0.33</v>
          </cell>
          <cell r="N52">
            <v>18</v>
          </cell>
          <cell r="O52">
            <v>150</v>
          </cell>
          <cell r="R52">
            <v>12</v>
          </cell>
          <cell r="S52">
            <v>3.6666666666666665</v>
          </cell>
          <cell r="T52">
            <v>0</v>
          </cell>
          <cell r="U52">
            <v>0</v>
          </cell>
          <cell r="V52">
            <v>13.6</v>
          </cell>
        </row>
        <row r="53">
          <cell r="A53" t="str">
            <v>БОНУС_096  Сосиски Баварские,  0.42кг,ПОКОМ</v>
          </cell>
          <cell r="B53" t="str">
            <v>шт</v>
          </cell>
          <cell r="F53">
            <v>48</v>
          </cell>
          <cell r="G53">
            <v>33</v>
          </cell>
          <cell r="H53">
            <v>-7</v>
          </cell>
          <cell r="I53">
            <v>0</v>
          </cell>
          <cell r="N53">
            <v>6.6</v>
          </cell>
          <cell r="R53">
            <v>-1.0606060606060606</v>
          </cell>
          <cell r="S53">
            <v>-1.0606060606060606</v>
          </cell>
          <cell r="T53">
            <v>36.799999999999997</v>
          </cell>
          <cell r="U53">
            <v>15</v>
          </cell>
          <cell r="V53">
            <v>18.8</v>
          </cell>
        </row>
        <row r="54">
          <cell r="A54" t="str">
            <v>БОНУС_225  Колбаса Дугушка со шпиком, ВЕС, ТМ Стародворье   ПОКОМ</v>
          </cell>
          <cell r="B54" t="str">
            <v>кг</v>
          </cell>
          <cell r="E54">
            <v>7.585</v>
          </cell>
          <cell r="F54">
            <v>21.559000000000001</v>
          </cell>
          <cell r="G54">
            <v>27.405999999999999</v>
          </cell>
          <cell r="H54">
            <v>-0.90400000000000003</v>
          </cell>
          <cell r="I54">
            <v>0</v>
          </cell>
          <cell r="N54">
            <v>5.4811999999999994</v>
          </cell>
          <cell r="R54">
            <v>-0.16492738816317598</v>
          </cell>
          <cell r="S54">
            <v>-0.16492738816317598</v>
          </cell>
          <cell r="T54">
            <v>6.8584000000000005</v>
          </cell>
          <cell r="U54">
            <v>4.1866000000000003</v>
          </cell>
          <cell r="V54">
            <v>5.8</v>
          </cell>
        </row>
        <row r="55">
          <cell r="A55" t="str">
            <v>БОНУС_229  Колбаса Молочная Дугушка, в/у, ВЕС, ТМ Стародворье   ПОКОМ</v>
          </cell>
          <cell r="B55" t="str">
            <v>кг</v>
          </cell>
          <cell r="E55">
            <v>25.439</v>
          </cell>
          <cell r="F55">
            <v>15.071</v>
          </cell>
          <cell r="G55">
            <v>23.943999999999999</v>
          </cell>
          <cell r="H55">
            <v>-0.85599999999999998</v>
          </cell>
          <cell r="I55">
            <v>0</v>
          </cell>
          <cell r="N55">
            <v>4.7888000000000002</v>
          </cell>
          <cell r="R55">
            <v>-0.1787504176411627</v>
          </cell>
          <cell r="S55">
            <v>-0.1787504176411627</v>
          </cell>
          <cell r="T55">
            <v>0</v>
          </cell>
          <cell r="U55">
            <v>5.0811999999999999</v>
          </cell>
          <cell r="V55">
            <v>6.6778000000000004</v>
          </cell>
        </row>
        <row r="56">
          <cell r="A56" t="str">
            <v>БОНУС_314 Колбаса вареная Филейская ТМ Вязанка ТС Классическая в оболочке полиамид.  ПОКОМ</v>
          </cell>
          <cell r="B56" t="str">
            <v>кг</v>
          </cell>
          <cell r="E56">
            <v>-0.10299999999999999</v>
          </cell>
          <cell r="F56">
            <v>16.597000000000001</v>
          </cell>
          <cell r="G56">
            <v>10.901999999999999</v>
          </cell>
          <cell r="H56">
            <v>4.2359999999999998</v>
          </cell>
          <cell r="I56">
            <v>0</v>
          </cell>
          <cell r="N56">
            <v>2.1803999999999997</v>
          </cell>
          <cell r="R56">
            <v>1.9427627958172815</v>
          </cell>
          <cell r="S56">
            <v>1.9427627958172815</v>
          </cell>
          <cell r="T56">
            <v>4.6231999999999998</v>
          </cell>
          <cell r="U56">
            <v>2.1800000000000002</v>
          </cell>
          <cell r="V56">
            <v>2.4568000000000003</v>
          </cell>
        </row>
        <row r="57">
          <cell r="A57" t="str">
            <v>П_200  Ветчина Дугушка ТМ Стародворье, вектор в/у    ПОКОМ</v>
          </cell>
          <cell r="B57" t="str">
            <v>кг</v>
          </cell>
          <cell r="E57">
            <v>100</v>
          </cell>
          <cell r="H57">
            <v>100</v>
          </cell>
          <cell r="I57">
            <v>0</v>
          </cell>
          <cell r="N57">
            <v>0</v>
          </cell>
          <cell r="R57" t="e">
            <v>#DIV/0!</v>
          </cell>
          <cell r="S57" t="e">
            <v>#DIV/0!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П_217  Колбаса Докторская Дугушка, ВЕС, НЕ ГОСТ, ТМ Стародворье ПОКОМ</v>
          </cell>
          <cell r="B58" t="str">
            <v>кг</v>
          </cell>
          <cell r="E58">
            <v>100</v>
          </cell>
          <cell r="H58">
            <v>100</v>
          </cell>
          <cell r="I58">
            <v>0</v>
          </cell>
          <cell r="N58">
            <v>0</v>
          </cell>
          <cell r="R58" t="e">
            <v>#DIV/0!</v>
          </cell>
          <cell r="S58" t="e">
            <v>#DIV/0!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П_225  Колбаса Дугушка со шпиком, ВЕС, ТМ Стародворье   ПОКОМ</v>
          </cell>
          <cell r="B59" t="str">
            <v>кг</v>
          </cell>
          <cell r="E59">
            <v>100</v>
          </cell>
          <cell r="H59">
            <v>100</v>
          </cell>
          <cell r="I59">
            <v>0</v>
          </cell>
          <cell r="N59">
            <v>0</v>
          </cell>
          <cell r="R59" t="e">
            <v>#DIV/0!</v>
          </cell>
          <cell r="S59" t="e">
            <v>#DIV/0!</v>
          </cell>
          <cell r="T59">
            <v>0</v>
          </cell>
          <cell r="U59">
            <v>0</v>
          </cell>
          <cell r="V59">
            <v>0</v>
          </cell>
        </row>
        <row r="60">
          <cell r="A60" t="str">
            <v>П_236  Колбаса Рубленая ЗАПЕЧ. Дугушка ТМ Стародворье, вектор, в/к    ПОКОМ</v>
          </cell>
          <cell r="B60" t="str">
            <v>кг</v>
          </cell>
          <cell r="E60">
            <v>100</v>
          </cell>
          <cell r="G60">
            <v>2.6360000000000001</v>
          </cell>
          <cell r="H60">
            <v>97.364000000000004</v>
          </cell>
          <cell r="I60">
            <v>0</v>
          </cell>
          <cell r="N60">
            <v>0.5272</v>
          </cell>
          <cell r="R60">
            <v>184.68133535660093</v>
          </cell>
          <cell r="S60">
            <v>184.68133535660093</v>
          </cell>
          <cell r="T60">
            <v>0</v>
          </cell>
          <cell r="U60">
            <v>0</v>
          </cell>
          <cell r="V6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59"/>
  <sheetViews>
    <sheetView tabSelected="1" workbookViewId="0">
      <pane ySplit="5" topLeftCell="A6" activePane="bottomLeft" state="frozen"/>
      <selection pane="bottomLeft" activeCell="Y14" sqref="Y14"/>
    </sheetView>
  </sheetViews>
  <sheetFormatPr defaultColWidth="10.5" defaultRowHeight="11.45" customHeight="1" outlineLevelRow="2" x14ac:dyDescent="0.2"/>
  <cols>
    <col min="1" max="1" width="68.5" style="1" customWidth="1"/>
    <col min="2" max="2" width="5" style="1" customWidth="1"/>
    <col min="3" max="3" width="8.83203125" style="1" customWidth="1"/>
    <col min="4" max="7" width="8.1640625" style="1" customWidth="1"/>
    <col min="8" max="8" width="5.33203125" style="16" customWidth="1"/>
    <col min="9" max="12" width="1" style="2" customWidth="1"/>
    <col min="13" max="13" width="7.33203125" style="2" customWidth="1"/>
    <col min="14" max="15" width="10.5" style="2"/>
    <col min="16" max="16" width="18.5" style="2" customWidth="1"/>
    <col min="17" max="18" width="6.33203125" style="2" customWidth="1"/>
    <col min="19" max="21" width="7.6640625" style="2" customWidth="1"/>
    <col min="22" max="22" width="20.33203125" style="2" customWidth="1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</row>
    <row r="3" spans="1:23" ht="26.1" customHeight="1" x14ac:dyDescent="0.2">
      <c r="A3" s="4" t="s">
        <v>1</v>
      </c>
      <c r="B3" s="4" t="s">
        <v>2</v>
      </c>
      <c r="C3" s="18" t="s">
        <v>79</v>
      </c>
      <c r="D3" s="4" t="s">
        <v>3</v>
      </c>
      <c r="E3" s="4"/>
      <c r="F3" s="4"/>
      <c r="G3" s="4"/>
      <c r="H3" s="9" t="s">
        <v>64</v>
      </c>
      <c r="I3" s="10" t="s">
        <v>65</v>
      </c>
      <c r="J3" s="10" t="s">
        <v>66</v>
      </c>
      <c r="K3" s="10" t="s">
        <v>67</v>
      </c>
      <c r="L3" s="10" t="s">
        <v>67</v>
      </c>
      <c r="M3" s="10" t="s">
        <v>68</v>
      </c>
      <c r="N3" s="10" t="s">
        <v>67</v>
      </c>
      <c r="O3" s="11" t="s">
        <v>69</v>
      </c>
      <c r="P3" s="12"/>
      <c r="Q3" s="10" t="s">
        <v>70</v>
      </c>
      <c r="R3" s="10" t="s">
        <v>71</v>
      </c>
      <c r="S3" s="13" t="s">
        <v>72</v>
      </c>
      <c r="T3" s="13" t="s">
        <v>73</v>
      </c>
      <c r="U3" s="13" t="s">
        <v>78</v>
      </c>
      <c r="V3" s="10" t="s">
        <v>74</v>
      </c>
      <c r="W3" s="10" t="s">
        <v>75</v>
      </c>
    </row>
    <row r="4" spans="1:23" ht="26.1" customHeight="1" x14ac:dyDescent="0.2">
      <c r="A4" s="4" t="s">
        <v>1</v>
      </c>
      <c r="B4" s="4" t="s">
        <v>2</v>
      </c>
      <c r="C4" s="18" t="s">
        <v>79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1" t="s">
        <v>76</v>
      </c>
      <c r="P4" s="12" t="s">
        <v>77</v>
      </c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5"/>
      <c r="B5" s="5"/>
      <c r="C5" s="5"/>
      <c r="D5" s="6"/>
      <c r="E5" s="6"/>
      <c r="F5" s="14">
        <f t="shared" ref="F5:G5" si="0">SUM(F6:F73)</f>
        <v>11220.740999999998</v>
      </c>
      <c r="G5" s="14">
        <f t="shared" si="0"/>
        <v>17484.345000000005</v>
      </c>
      <c r="H5" s="9"/>
      <c r="I5" s="14">
        <f t="shared" ref="I5:O5" si="1">SUM(I6:I73)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2244.1481999999996</v>
      </c>
      <c r="N5" s="14">
        <f t="shared" si="1"/>
        <v>10720.0342</v>
      </c>
      <c r="O5" s="14">
        <f t="shared" si="1"/>
        <v>0</v>
      </c>
      <c r="P5" s="15"/>
      <c r="Q5" s="10"/>
      <c r="R5" s="10"/>
      <c r="S5" s="14">
        <f>SUM(S6:S73)</f>
        <v>2524.5863999999997</v>
      </c>
      <c r="T5" s="14">
        <f>SUM(T6:T73)</f>
        <v>2428.5104000000006</v>
      </c>
      <c r="U5" s="14">
        <f>SUM(U6:U73)</f>
        <v>2068.3496</v>
      </c>
      <c r="V5" s="10"/>
      <c r="W5" s="14">
        <f>SUM(W6:W73)</f>
        <v>8814.8842000000004</v>
      </c>
    </row>
    <row r="6" spans="1:23" ht="11.1" customHeight="1" outlineLevel="2" x14ac:dyDescent="0.2">
      <c r="A6" s="7" t="s">
        <v>8</v>
      </c>
      <c r="B6" s="7" t="s">
        <v>9</v>
      </c>
      <c r="C6" s="19" t="str">
        <f>VLOOKUP(A6,[1]TDSheet!$A:$D,4,0)</f>
        <v>Нояб</v>
      </c>
      <c r="D6" s="8">
        <v>32.146999999999998</v>
      </c>
      <c r="E6" s="8">
        <v>43.53</v>
      </c>
      <c r="F6" s="8">
        <v>32.142000000000003</v>
      </c>
      <c r="G6" s="8">
        <v>43.534999999999997</v>
      </c>
      <c r="H6" s="16">
        <f>VLOOKUP(A6,[1]TDSheet!$A:$I,9,0)</f>
        <v>1</v>
      </c>
      <c r="M6" s="2">
        <f>F6/5</f>
        <v>6.4284000000000008</v>
      </c>
      <c r="N6" s="17">
        <f>13*M6-G6</f>
        <v>40.034200000000013</v>
      </c>
      <c r="O6" s="17"/>
      <c r="Q6" s="2">
        <f>(G6+N6)/M6</f>
        <v>13</v>
      </c>
      <c r="R6" s="2">
        <f>G6/M6</f>
        <v>6.772291705556591</v>
      </c>
      <c r="S6" s="2">
        <f>VLOOKUP(A6,[1]TDSheet!$A:$U,21,0)</f>
        <v>3.2648000000000001</v>
      </c>
      <c r="T6" s="2">
        <f>VLOOKUP(A6,[1]TDSheet!$A:$V,22,0)</f>
        <v>2.6726000000000001</v>
      </c>
      <c r="U6" s="2">
        <f>VLOOKUP(A6,[1]TDSheet!$A:$N,14,0)</f>
        <v>5.3875999999999999</v>
      </c>
      <c r="V6" s="23" t="str">
        <f>VLOOKUP(A6,[1]TDSheet!$A:$X,24,0)</f>
        <v>акция/нет в матрице</v>
      </c>
      <c r="W6" s="2">
        <f>N6*H6</f>
        <v>40.034200000000013</v>
      </c>
    </row>
    <row r="7" spans="1:23" ht="11.1" customHeight="1" outlineLevel="2" x14ac:dyDescent="0.2">
      <c r="A7" s="7" t="s">
        <v>10</v>
      </c>
      <c r="B7" s="7" t="s">
        <v>9</v>
      </c>
      <c r="C7" s="7"/>
      <c r="D7" s="8">
        <v>120.149</v>
      </c>
      <c r="E7" s="8"/>
      <c r="F7" s="8">
        <v>93.287999999999997</v>
      </c>
      <c r="G7" s="8">
        <v>26.861000000000001</v>
      </c>
      <c r="H7" s="16">
        <f>VLOOKUP(A7,[1]TDSheet!$A:$I,9,0)</f>
        <v>1</v>
      </c>
      <c r="M7" s="2">
        <f t="shared" ref="M7:M59" si="2">F7/5</f>
        <v>18.657599999999999</v>
      </c>
      <c r="N7" s="17">
        <v>130</v>
      </c>
      <c r="O7" s="17"/>
      <c r="Q7" s="2">
        <f t="shared" ref="Q7:Q59" si="3">(G7+N7)/M7</f>
        <v>8.4073514278363781</v>
      </c>
      <c r="R7" s="2">
        <f t="shared" ref="R7:R59" si="4">G7/M7</f>
        <v>1.4396814166881058</v>
      </c>
      <c r="S7" s="2">
        <f>VLOOKUP(A7,[1]TDSheet!$A:$U,21,0)</f>
        <v>7.4914000000000005</v>
      </c>
      <c r="T7" s="2">
        <f>VLOOKUP(A7,[1]TDSheet!$A:$V,22,0)</f>
        <v>14.938599999999999</v>
      </c>
      <c r="U7" s="2">
        <f>VLOOKUP(A7,[1]TDSheet!$A:$N,14,0)</f>
        <v>8.6326000000000001</v>
      </c>
      <c r="W7" s="2">
        <f t="shared" ref="W7:W59" si="5">N7*H7</f>
        <v>130</v>
      </c>
    </row>
    <row r="8" spans="1:23" ht="11.1" customHeight="1" outlineLevel="2" x14ac:dyDescent="0.2">
      <c r="A8" s="7" t="s">
        <v>11</v>
      </c>
      <c r="B8" s="7" t="s">
        <v>9</v>
      </c>
      <c r="C8" s="7"/>
      <c r="D8" s="8">
        <v>24.994</v>
      </c>
      <c r="E8" s="8">
        <v>187.77</v>
      </c>
      <c r="F8" s="8">
        <v>37.665999999999997</v>
      </c>
      <c r="G8" s="8">
        <v>175.09800000000001</v>
      </c>
      <c r="H8" s="16">
        <f>VLOOKUP(A8,[1]TDSheet!$A:$I,9,0)</f>
        <v>1</v>
      </c>
      <c r="M8" s="2">
        <f t="shared" si="2"/>
        <v>7.533199999999999</v>
      </c>
      <c r="N8" s="17"/>
      <c r="O8" s="17"/>
      <c r="Q8" s="2">
        <f t="shared" si="3"/>
        <v>23.243508734667873</v>
      </c>
      <c r="R8" s="2">
        <f t="shared" si="4"/>
        <v>23.243508734667873</v>
      </c>
      <c r="S8" s="2">
        <f>VLOOKUP(A8,[1]TDSheet!$A:$U,21,0)</f>
        <v>18.423200000000001</v>
      </c>
      <c r="T8" s="2">
        <f>VLOOKUP(A8,[1]TDSheet!$A:$V,22,0)</f>
        <v>5.0072000000000001</v>
      </c>
      <c r="U8" s="2">
        <f>VLOOKUP(A8,[1]TDSheet!$A:$N,14,0)</f>
        <v>23.800800000000002</v>
      </c>
      <c r="W8" s="2">
        <f t="shared" si="5"/>
        <v>0</v>
      </c>
    </row>
    <row r="9" spans="1:23" ht="11.1" customHeight="1" outlineLevel="2" x14ac:dyDescent="0.2">
      <c r="A9" s="7" t="s">
        <v>18</v>
      </c>
      <c r="B9" s="7" t="s">
        <v>19</v>
      </c>
      <c r="C9" s="7"/>
      <c r="D9" s="8">
        <v>303</v>
      </c>
      <c r="E9" s="8"/>
      <c r="F9" s="8">
        <v>178</v>
      </c>
      <c r="G9" s="8">
        <v>95</v>
      </c>
      <c r="H9" s="16">
        <f>VLOOKUP(A9,[1]TDSheet!$A:$I,9,0)</f>
        <v>0.45</v>
      </c>
      <c r="M9" s="2">
        <f t="shared" si="2"/>
        <v>35.6</v>
      </c>
      <c r="N9" s="17">
        <v>280</v>
      </c>
      <c r="O9" s="17"/>
      <c r="Q9" s="2">
        <f t="shared" si="3"/>
        <v>10.533707865168539</v>
      </c>
      <c r="R9" s="2">
        <f t="shared" si="4"/>
        <v>2.6685393258426964</v>
      </c>
      <c r="S9" s="2">
        <f>VLOOKUP(A9,[1]TDSheet!$A:$U,21,0)</f>
        <v>29.2</v>
      </c>
      <c r="T9" s="2">
        <f>VLOOKUP(A9,[1]TDSheet!$A:$V,22,0)</f>
        <v>22.6</v>
      </c>
      <c r="U9" s="2">
        <f>VLOOKUP(A9,[1]TDSheet!$A:$N,14,0)</f>
        <v>21.4</v>
      </c>
      <c r="W9" s="2">
        <f t="shared" si="5"/>
        <v>126</v>
      </c>
    </row>
    <row r="10" spans="1:23" ht="11.1" customHeight="1" outlineLevel="2" x14ac:dyDescent="0.2">
      <c r="A10" s="7" t="s">
        <v>20</v>
      </c>
      <c r="B10" s="7" t="s">
        <v>19</v>
      </c>
      <c r="C10" s="7"/>
      <c r="D10" s="8">
        <v>74</v>
      </c>
      <c r="E10" s="8">
        <v>144</v>
      </c>
      <c r="F10" s="8">
        <v>73</v>
      </c>
      <c r="G10" s="8">
        <v>121</v>
      </c>
      <c r="H10" s="16">
        <f>VLOOKUP(A10,[1]TDSheet!$A:$I,9,0)</f>
        <v>0.45</v>
      </c>
      <c r="M10" s="2">
        <f t="shared" si="2"/>
        <v>14.6</v>
      </c>
      <c r="N10" s="17">
        <v>60</v>
      </c>
      <c r="O10" s="17"/>
      <c r="Q10" s="2">
        <f t="shared" si="3"/>
        <v>12.397260273972604</v>
      </c>
      <c r="R10" s="2">
        <f t="shared" si="4"/>
        <v>8.287671232876713</v>
      </c>
      <c r="S10" s="2">
        <f>VLOOKUP(A10,[1]TDSheet!$A:$U,21,0)</f>
        <v>33.799999999999997</v>
      </c>
      <c r="T10" s="2">
        <f>VLOOKUP(A10,[1]TDSheet!$A:$V,22,0)</f>
        <v>26</v>
      </c>
      <c r="U10" s="2">
        <f>VLOOKUP(A10,[1]TDSheet!$A:$N,14,0)</f>
        <v>18.600000000000001</v>
      </c>
      <c r="W10" s="2">
        <f t="shared" si="5"/>
        <v>27</v>
      </c>
    </row>
    <row r="11" spans="1:23" ht="21.95" customHeight="1" outlineLevel="2" x14ac:dyDescent="0.2">
      <c r="A11" s="7" t="s">
        <v>51</v>
      </c>
      <c r="B11" s="7" t="s">
        <v>19</v>
      </c>
      <c r="C11" s="7"/>
      <c r="D11" s="8">
        <v>22</v>
      </c>
      <c r="E11" s="8"/>
      <c r="F11" s="8">
        <v>16</v>
      </c>
      <c r="G11" s="8">
        <v>6</v>
      </c>
      <c r="H11" s="16">
        <v>0</v>
      </c>
      <c r="M11" s="2">
        <f t="shared" si="2"/>
        <v>3.2</v>
      </c>
      <c r="N11" s="17"/>
      <c r="O11" s="17"/>
      <c r="Q11" s="2">
        <f t="shared" si="3"/>
        <v>1.875</v>
      </c>
      <c r="R11" s="2">
        <f t="shared" si="4"/>
        <v>1.875</v>
      </c>
      <c r="S11" s="2">
        <f>VLOOKUP(A11,[1]TDSheet!$A:$U,21,0)</f>
        <v>-0.8</v>
      </c>
      <c r="T11" s="2">
        <f>VLOOKUP(A11,[1]TDSheet!$A:$V,22,0)</f>
        <v>0.4</v>
      </c>
      <c r="U11" s="2">
        <f>VLOOKUP(A11,[1]TDSheet!$A:$N,14,0)</f>
        <v>0.4</v>
      </c>
      <c r="V11" s="22" t="s">
        <v>80</v>
      </c>
      <c r="W11" s="2">
        <f t="shared" si="5"/>
        <v>0</v>
      </c>
    </row>
    <row r="12" spans="1:23" ht="11.1" customHeight="1" outlineLevel="2" x14ac:dyDescent="0.2">
      <c r="A12" s="7" t="s">
        <v>52</v>
      </c>
      <c r="B12" s="7" t="s">
        <v>19</v>
      </c>
      <c r="C12" s="19" t="str">
        <f>VLOOKUP(A12,[1]TDSheet!$A:$D,4,0)</f>
        <v>бонус_Н</v>
      </c>
      <c r="D12" s="8">
        <v>72</v>
      </c>
      <c r="E12" s="8"/>
      <c r="F12" s="21">
        <f>-3+F52</f>
        <v>61</v>
      </c>
      <c r="G12" s="21">
        <f>G52</f>
        <v>-13</v>
      </c>
      <c r="H12" s="16">
        <f>VLOOKUP(A12,[1]TDSheet!$A:$I,9,0)</f>
        <v>0.42</v>
      </c>
      <c r="M12" s="2">
        <f t="shared" si="2"/>
        <v>12.2</v>
      </c>
      <c r="N12" s="17">
        <v>120</v>
      </c>
      <c r="O12" s="17"/>
      <c r="Q12" s="2">
        <f t="shared" si="3"/>
        <v>8.7704918032786896</v>
      </c>
      <c r="R12" s="2">
        <f t="shared" si="4"/>
        <v>-1.0655737704918034</v>
      </c>
      <c r="S12" s="2">
        <f>VLOOKUP(A12,[1]TDSheet!$A:$U,21,0)</f>
        <v>0</v>
      </c>
      <c r="T12" s="2">
        <f>VLOOKUP(A12,[1]TDSheet!$A:$V,22,0)</f>
        <v>0</v>
      </c>
      <c r="U12" s="2">
        <f>VLOOKUP(A12,[1]TDSheet!$A:$N,14,0)</f>
        <v>0</v>
      </c>
      <c r="W12" s="2">
        <f t="shared" si="5"/>
        <v>50.4</v>
      </c>
    </row>
    <row r="13" spans="1:23" ht="11.1" customHeight="1" outlineLevel="2" x14ac:dyDescent="0.2">
      <c r="A13" s="7" t="s">
        <v>23</v>
      </c>
      <c r="B13" s="7" t="s">
        <v>9</v>
      </c>
      <c r="C13" s="19" t="str">
        <f>VLOOKUP(A13,[1]TDSheet!$A:$D,4,0)</f>
        <v>Нояб</v>
      </c>
      <c r="D13" s="8">
        <v>56.460999999999999</v>
      </c>
      <c r="E13" s="8">
        <v>206.22</v>
      </c>
      <c r="F13" s="8">
        <v>71.343000000000004</v>
      </c>
      <c r="G13" s="21">
        <f>189.578+G56</f>
        <v>187.81200000000001</v>
      </c>
      <c r="H13" s="16">
        <f>VLOOKUP(A13,[1]TDSheet!$A:$I,9,0)</f>
        <v>1</v>
      </c>
      <c r="M13" s="2">
        <f t="shared" si="2"/>
        <v>14.268600000000001</v>
      </c>
      <c r="N13" s="17"/>
      <c r="O13" s="17"/>
      <c r="Q13" s="2">
        <f t="shared" si="3"/>
        <v>13.162608805348807</v>
      </c>
      <c r="R13" s="2">
        <f t="shared" si="4"/>
        <v>13.162608805348807</v>
      </c>
      <c r="S13" s="2">
        <f>VLOOKUP(A13,[1]TDSheet!$A:$U,21,0)</f>
        <v>21.640999999999998</v>
      </c>
      <c r="T13" s="2">
        <f>VLOOKUP(A13,[1]TDSheet!$A:$V,22,0)</f>
        <v>24.846799999999998</v>
      </c>
      <c r="U13" s="2">
        <f>VLOOKUP(A13,[1]TDSheet!$A:$N,14,0)</f>
        <v>28.360399999999998</v>
      </c>
      <c r="V13" s="23" t="str">
        <f>VLOOKUP(A13,[1]TDSheet!$A:$X,24,0)</f>
        <v>акция/нет в матрице</v>
      </c>
      <c r="W13" s="2">
        <f t="shared" si="5"/>
        <v>0</v>
      </c>
    </row>
    <row r="14" spans="1:23" ht="21.95" customHeight="1" outlineLevel="2" x14ac:dyDescent="0.2">
      <c r="A14" s="7" t="s">
        <v>24</v>
      </c>
      <c r="B14" s="7" t="s">
        <v>9</v>
      </c>
      <c r="C14" s="7"/>
      <c r="D14" s="8">
        <v>3061.5909999999999</v>
      </c>
      <c r="E14" s="8">
        <v>1711.34</v>
      </c>
      <c r="F14" s="8">
        <v>1818.623</v>
      </c>
      <c r="G14" s="8">
        <v>2954.308</v>
      </c>
      <c r="H14" s="16">
        <f>VLOOKUP(A14,[1]TDSheet!$A:$I,9,0)</f>
        <v>1</v>
      </c>
      <c r="M14" s="2">
        <f t="shared" si="2"/>
        <v>363.72460000000001</v>
      </c>
      <c r="N14" s="17">
        <v>1600</v>
      </c>
      <c r="O14" s="17"/>
      <c r="Q14" s="2">
        <f t="shared" si="3"/>
        <v>12.521308704442866</v>
      </c>
      <c r="R14" s="2">
        <f t="shared" si="4"/>
        <v>8.1223761054380148</v>
      </c>
      <c r="S14" s="2">
        <f>VLOOKUP(A14,[1]TDSheet!$A:$U,21,0)</f>
        <v>374.29340000000002</v>
      </c>
      <c r="T14" s="2">
        <f>VLOOKUP(A14,[1]TDSheet!$A:$V,22,0)</f>
        <v>406.8134</v>
      </c>
      <c r="U14" s="2">
        <f>VLOOKUP(A14,[1]TDSheet!$A:$N,14,0)</f>
        <v>337.02800000000002</v>
      </c>
      <c r="W14" s="2">
        <f t="shared" si="5"/>
        <v>1600</v>
      </c>
    </row>
    <row r="15" spans="1:23" ht="11.1" customHeight="1" outlineLevel="2" x14ac:dyDescent="0.2">
      <c r="A15" s="7" t="s">
        <v>25</v>
      </c>
      <c r="B15" s="7" t="s">
        <v>9</v>
      </c>
      <c r="C15" s="19" t="str">
        <f>VLOOKUP(A15,[1]TDSheet!$A:$D,4,0)</f>
        <v>Нояб</v>
      </c>
      <c r="D15" s="8">
        <v>26.350999999999999</v>
      </c>
      <c r="E15" s="8">
        <v>177.744</v>
      </c>
      <c r="F15" s="8">
        <v>54.667999999999999</v>
      </c>
      <c r="G15" s="21">
        <f>149.427+G57</f>
        <v>147.679</v>
      </c>
      <c r="H15" s="16">
        <f>VLOOKUP(A15,[1]TDSheet!$A:$I,9,0)</f>
        <v>1</v>
      </c>
      <c r="M15" s="2">
        <f t="shared" si="2"/>
        <v>10.9336</v>
      </c>
      <c r="N15" s="17"/>
      <c r="O15" s="17"/>
      <c r="Q15" s="2">
        <f t="shared" si="3"/>
        <v>13.506896173264067</v>
      </c>
      <c r="R15" s="2">
        <f t="shared" si="4"/>
        <v>13.506896173264067</v>
      </c>
      <c r="S15" s="2">
        <f>VLOOKUP(A15,[1]TDSheet!$A:$U,21,0)</f>
        <v>17.606400000000001</v>
      </c>
      <c r="T15" s="2">
        <f>VLOOKUP(A15,[1]TDSheet!$A:$V,22,0)</f>
        <v>21.79</v>
      </c>
      <c r="U15" s="2">
        <f>VLOOKUP(A15,[1]TDSheet!$A:$N,14,0)</f>
        <v>23.9358</v>
      </c>
      <c r="W15" s="2">
        <f t="shared" si="5"/>
        <v>0</v>
      </c>
    </row>
    <row r="16" spans="1:23" ht="11.1" customHeight="1" outlineLevel="2" x14ac:dyDescent="0.2">
      <c r="A16" s="7" t="s">
        <v>26</v>
      </c>
      <c r="B16" s="7" t="s">
        <v>9</v>
      </c>
      <c r="C16" s="7"/>
      <c r="D16" s="8">
        <v>1724.0319999999999</v>
      </c>
      <c r="E16" s="8">
        <v>2623.6</v>
      </c>
      <c r="F16" s="8">
        <v>1501.126</v>
      </c>
      <c r="G16" s="8">
        <v>2836.2060000000001</v>
      </c>
      <c r="H16" s="16">
        <f>VLOOKUP(A16,[1]TDSheet!$A:$I,9,0)</f>
        <v>1</v>
      </c>
      <c r="M16" s="2">
        <f t="shared" si="2"/>
        <v>300.22519999999997</v>
      </c>
      <c r="N16" s="17">
        <v>1000</v>
      </c>
      <c r="O16" s="17"/>
      <c r="Q16" s="2">
        <f t="shared" si="3"/>
        <v>12.777761493705393</v>
      </c>
      <c r="R16" s="2">
        <f t="shared" si="4"/>
        <v>9.4469285056684136</v>
      </c>
      <c r="S16" s="2">
        <f>VLOOKUP(A16,[1]TDSheet!$A:$U,21,0)</f>
        <v>287.27100000000002</v>
      </c>
      <c r="T16" s="2">
        <f>VLOOKUP(A16,[1]TDSheet!$A:$V,22,0)</f>
        <v>303.52679999999998</v>
      </c>
      <c r="U16" s="2">
        <f>VLOOKUP(A16,[1]TDSheet!$A:$N,14,0)</f>
        <v>304.63760000000002</v>
      </c>
      <c r="W16" s="2">
        <f t="shared" si="5"/>
        <v>1000</v>
      </c>
    </row>
    <row r="17" spans="1:23" ht="21.95" customHeight="1" outlineLevel="2" x14ac:dyDescent="0.2">
      <c r="A17" s="7" t="s">
        <v>27</v>
      </c>
      <c r="B17" s="7" t="s">
        <v>9</v>
      </c>
      <c r="C17" s="19" t="str">
        <f>VLOOKUP(A17,[1]TDSheet!$A:$D,4,0)</f>
        <v>Нояб</v>
      </c>
      <c r="D17" s="8">
        <v>280.96699999999998</v>
      </c>
      <c r="E17" s="8">
        <v>100</v>
      </c>
      <c r="F17" s="21">
        <f>15.962+F53</f>
        <v>25.740000000000002</v>
      </c>
      <c r="G17" s="21">
        <f>352.641+G53</f>
        <v>342.863</v>
      </c>
      <c r="H17" s="16">
        <f>VLOOKUP(A17,[1]TDSheet!$A:$I,9,0)</f>
        <v>1</v>
      </c>
      <c r="M17" s="2">
        <f t="shared" si="2"/>
        <v>5.1480000000000006</v>
      </c>
      <c r="N17" s="17"/>
      <c r="O17" s="17"/>
      <c r="Q17" s="2">
        <f t="shared" si="3"/>
        <v>66.601204351204345</v>
      </c>
      <c r="R17" s="2">
        <f t="shared" si="4"/>
        <v>66.601204351204345</v>
      </c>
      <c r="S17" s="2">
        <f>VLOOKUP(A17,[1]TDSheet!$A:$U,21,0)</f>
        <v>24.8932</v>
      </c>
      <c r="T17" s="2">
        <f>VLOOKUP(A17,[1]TDSheet!$A:$V,22,0)</f>
        <v>9.7035999999999998</v>
      </c>
      <c r="U17" s="2">
        <f>VLOOKUP(A17,[1]TDSheet!$A:$N,14,0)</f>
        <v>9.7686000000000011</v>
      </c>
      <c r="V17" s="23" t="str">
        <f>VLOOKUP(A17,[1]TDSheet!$A:$X,24,0)</f>
        <v>акция/нет в матрице</v>
      </c>
      <c r="W17" s="2">
        <f t="shared" si="5"/>
        <v>0</v>
      </c>
    </row>
    <row r="18" spans="1:23" ht="21.95" customHeight="1" outlineLevel="2" x14ac:dyDescent="0.2">
      <c r="A18" s="7" t="s">
        <v>28</v>
      </c>
      <c r="B18" s="7" t="s">
        <v>9</v>
      </c>
      <c r="C18" s="19" t="str">
        <f>VLOOKUP(A18,[1]TDSheet!$A:$D,4,0)</f>
        <v>Нояб</v>
      </c>
      <c r="D18" s="8">
        <v>100.203</v>
      </c>
      <c r="E18" s="8">
        <v>21.123999999999999</v>
      </c>
      <c r="F18" s="21">
        <f>91.452+F54</f>
        <v>112.55199999999999</v>
      </c>
      <c r="G18" s="21">
        <f>29.875+G54</f>
        <v>8.7749999999999986</v>
      </c>
      <c r="H18" s="16">
        <f>VLOOKUP(A18,[1]TDSheet!$A:$I,9,0)</f>
        <v>1</v>
      </c>
      <c r="M18" s="2">
        <f t="shared" si="2"/>
        <v>22.510399999999997</v>
      </c>
      <c r="N18" s="17">
        <v>200</v>
      </c>
      <c r="O18" s="17"/>
      <c r="Q18" s="2">
        <f t="shared" si="3"/>
        <v>9.2746019617598989</v>
      </c>
      <c r="R18" s="2">
        <f t="shared" si="4"/>
        <v>0.3898198166180965</v>
      </c>
      <c r="S18" s="2">
        <f>VLOOKUP(A18,[1]TDSheet!$A:$U,21,0)</f>
        <v>10.3674</v>
      </c>
      <c r="T18" s="2">
        <f>VLOOKUP(A18,[1]TDSheet!$A:$V,22,0)</f>
        <v>10.0144</v>
      </c>
      <c r="U18" s="2">
        <f>VLOOKUP(A18,[1]TDSheet!$A:$N,14,0)</f>
        <v>0</v>
      </c>
      <c r="W18" s="2">
        <f t="shared" si="5"/>
        <v>200</v>
      </c>
    </row>
    <row r="19" spans="1:23" ht="11.1" customHeight="1" outlineLevel="2" x14ac:dyDescent="0.2">
      <c r="A19" s="7" t="s">
        <v>29</v>
      </c>
      <c r="B19" s="7" t="s">
        <v>9</v>
      </c>
      <c r="C19" s="7"/>
      <c r="D19" s="8">
        <v>1794.1890000000001</v>
      </c>
      <c r="E19" s="8">
        <v>1610.2049999999999</v>
      </c>
      <c r="F19" s="8">
        <v>1210.4179999999999</v>
      </c>
      <c r="G19" s="8">
        <v>2193.9760000000001</v>
      </c>
      <c r="H19" s="16">
        <f>VLOOKUP(A19,[1]TDSheet!$A:$I,9,0)</f>
        <v>1</v>
      </c>
      <c r="M19" s="2">
        <f t="shared" si="2"/>
        <v>242.08359999999999</v>
      </c>
      <c r="N19" s="17">
        <v>900</v>
      </c>
      <c r="O19" s="17"/>
      <c r="Q19" s="2">
        <f t="shared" si="3"/>
        <v>12.780609673682976</v>
      </c>
      <c r="R19" s="2">
        <f t="shared" si="4"/>
        <v>9.0628857138608332</v>
      </c>
      <c r="S19" s="2">
        <f>VLOOKUP(A19,[1]TDSheet!$A:$U,21,0)</f>
        <v>247.035</v>
      </c>
      <c r="T19" s="2">
        <f>VLOOKUP(A19,[1]TDSheet!$A:$V,22,0)</f>
        <v>261.63679999999999</v>
      </c>
      <c r="U19" s="2">
        <f>VLOOKUP(A19,[1]TDSheet!$A:$N,14,0)</f>
        <v>241.3176</v>
      </c>
      <c r="W19" s="2">
        <f t="shared" si="5"/>
        <v>900</v>
      </c>
    </row>
    <row r="20" spans="1:23" ht="11.1" customHeight="1" outlineLevel="2" x14ac:dyDescent="0.2">
      <c r="A20" s="7" t="s">
        <v>30</v>
      </c>
      <c r="B20" s="7" t="s">
        <v>9</v>
      </c>
      <c r="C20" s="7"/>
      <c r="D20" s="8">
        <v>2060.6170000000002</v>
      </c>
      <c r="E20" s="8">
        <v>1196.7449999999999</v>
      </c>
      <c r="F20" s="8">
        <v>1310.355</v>
      </c>
      <c r="G20" s="8">
        <v>1947.0070000000001</v>
      </c>
      <c r="H20" s="16">
        <f>VLOOKUP(A20,[1]TDSheet!$A:$I,9,0)</f>
        <v>1</v>
      </c>
      <c r="M20" s="2">
        <f t="shared" si="2"/>
        <v>262.07100000000003</v>
      </c>
      <c r="N20" s="17">
        <v>1400</v>
      </c>
      <c r="O20" s="17"/>
      <c r="Q20" s="2">
        <f t="shared" si="3"/>
        <v>12.771374932747232</v>
      </c>
      <c r="R20" s="2">
        <f t="shared" si="4"/>
        <v>7.4293111408740371</v>
      </c>
      <c r="S20" s="2">
        <f>VLOOKUP(A20,[1]TDSheet!$A:$U,21,0)</f>
        <v>248.8228</v>
      </c>
      <c r="T20" s="2">
        <f>VLOOKUP(A20,[1]TDSheet!$A:$V,22,0)</f>
        <v>290.18020000000001</v>
      </c>
      <c r="U20" s="2">
        <f>VLOOKUP(A20,[1]TDSheet!$A:$N,14,0)</f>
        <v>228.0908</v>
      </c>
      <c r="W20" s="2">
        <f t="shared" si="5"/>
        <v>1400</v>
      </c>
    </row>
    <row r="21" spans="1:23" ht="11.1" customHeight="1" outlineLevel="2" x14ac:dyDescent="0.2">
      <c r="A21" s="7" t="s">
        <v>31</v>
      </c>
      <c r="B21" s="7" t="s">
        <v>9</v>
      </c>
      <c r="C21" s="19" t="str">
        <f>VLOOKUP(A21,[1]TDSheet!$A:$D,4,0)</f>
        <v>Нояб</v>
      </c>
      <c r="D21" s="8">
        <v>346.05200000000002</v>
      </c>
      <c r="E21" s="8">
        <v>89.460999999999999</v>
      </c>
      <c r="F21" s="8">
        <v>100.33199999999999</v>
      </c>
      <c r="G21" s="21">
        <f>335.181+G59</f>
        <v>333.423</v>
      </c>
      <c r="H21" s="16">
        <f>VLOOKUP(A21,[1]TDSheet!$A:$I,9,0)</f>
        <v>1</v>
      </c>
      <c r="M21" s="2">
        <f t="shared" si="2"/>
        <v>20.066399999999998</v>
      </c>
      <c r="N21" s="17"/>
      <c r="O21" s="17"/>
      <c r="Q21" s="2">
        <f t="shared" si="3"/>
        <v>16.615984930032294</v>
      </c>
      <c r="R21" s="2">
        <f t="shared" si="4"/>
        <v>16.615984930032294</v>
      </c>
      <c r="S21" s="2">
        <f>VLOOKUP(A21,[1]TDSheet!$A:$U,21,0)</f>
        <v>33.885199999999998</v>
      </c>
      <c r="T21" s="2">
        <f>VLOOKUP(A21,[1]TDSheet!$A:$V,22,0)</f>
        <v>36.456400000000002</v>
      </c>
      <c r="U21" s="2">
        <f>VLOOKUP(A21,[1]TDSheet!$A:$N,14,0)</f>
        <v>30.429199999999998</v>
      </c>
      <c r="W21" s="2">
        <f t="shared" si="5"/>
        <v>0</v>
      </c>
    </row>
    <row r="22" spans="1:23" ht="11.1" customHeight="1" outlineLevel="2" x14ac:dyDescent="0.2">
      <c r="A22" s="7" t="s">
        <v>32</v>
      </c>
      <c r="B22" s="7" t="s">
        <v>9</v>
      </c>
      <c r="C22" s="19" t="str">
        <f>VLOOKUP(A22,[1]TDSheet!$A:$D,4,0)</f>
        <v>Нояб</v>
      </c>
      <c r="D22" s="8">
        <v>381.10300000000001</v>
      </c>
      <c r="E22" s="8"/>
      <c r="F22" s="8">
        <v>37.706000000000003</v>
      </c>
      <c r="G22" s="8">
        <v>343.39699999999999</v>
      </c>
      <c r="H22" s="16">
        <f>VLOOKUP(A22,[1]TDSheet!$A:$I,9,0)</f>
        <v>1</v>
      </c>
      <c r="M22" s="2">
        <f t="shared" si="2"/>
        <v>7.5412000000000008</v>
      </c>
      <c r="N22" s="17"/>
      <c r="O22" s="17"/>
      <c r="Q22" s="2">
        <f t="shared" si="3"/>
        <v>45.536121572163573</v>
      </c>
      <c r="R22" s="2">
        <f t="shared" si="4"/>
        <v>45.536121572163573</v>
      </c>
      <c r="S22" s="2">
        <f>VLOOKUP(A22,[1]TDSheet!$A:$U,21,0)</f>
        <v>14.6752</v>
      </c>
      <c r="T22" s="2">
        <f>VLOOKUP(A22,[1]TDSheet!$A:$V,22,0)</f>
        <v>21.5016</v>
      </c>
      <c r="U22" s="2">
        <f>VLOOKUP(A22,[1]TDSheet!$A:$N,14,0)</f>
        <v>11.528600000000001</v>
      </c>
      <c r="W22" s="2">
        <f t="shared" si="5"/>
        <v>0</v>
      </c>
    </row>
    <row r="23" spans="1:23" ht="11.1" customHeight="1" outlineLevel="2" x14ac:dyDescent="0.2">
      <c r="A23" s="7" t="s">
        <v>33</v>
      </c>
      <c r="B23" s="7" t="s">
        <v>9</v>
      </c>
      <c r="C23" s="19" t="str">
        <f>VLOOKUP(A23,[1]TDSheet!$A:$D,4,0)</f>
        <v>Нояб</v>
      </c>
      <c r="D23" s="8">
        <v>83.575000000000003</v>
      </c>
      <c r="E23" s="8">
        <v>84.137</v>
      </c>
      <c r="F23" s="8">
        <v>42.262999999999998</v>
      </c>
      <c r="G23" s="8">
        <v>125.449</v>
      </c>
      <c r="H23" s="16">
        <f>VLOOKUP(A23,[1]TDSheet!$A:$I,9,0)</f>
        <v>1</v>
      </c>
      <c r="M23" s="2">
        <f t="shared" si="2"/>
        <v>8.4526000000000003</v>
      </c>
      <c r="N23" s="17"/>
      <c r="O23" s="17"/>
      <c r="Q23" s="2">
        <f t="shared" si="3"/>
        <v>14.841468897144074</v>
      </c>
      <c r="R23" s="2">
        <f t="shared" si="4"/>
        <v>14.841468897144074</v>
      </c>
      <c r="S23" s="2">
        <f>VLOOKUP(A23,[1]TDSheet!$A:$U,21,0)</f>
        <v>12.094799999999999</v>
      </c>
      <c r="T23" s="2">
        <f>VLOOKUP(A23,[1]TDSheet!$A:$V,22,0)</f>
        <v>10.673</v>
      </c>
      <c r="U23" s="2">
        <f>VLOOKUP(A23,[1]TDSheet!$A:$N,14,0)</f>
        <v>12.4916</v>
      </c>
      <c r="V23" s="23" t="str">
        <f>VLOOKUP(A23,[1]TDSheet!$A:$X,24,0)</f>
        <v>акция/нет в матрице</v>
      </c>
      <c r="W23" s="2">
        <f t="shared" si="5"/>
        <v>0</v>
      </c>
    </row>
    <row r="24" spans="1:23" ht="11.1" customHeight="1" outlineLevel="2" x14ac:dyDescent="0.2">
      <c r="A24" s="7" t="s">
        <v>34</v>
      </c>
      <c r="B24" s="7" t="s">
        <v>9</v>
      </c>
      <c r="C24" s="7"/>
      <c r="D24" s="8">
        <v>147.006</v>
      </c>
      <c r="E24" s="8">
        <v>275.13499999999999</v>
      </c>
      <c r="F24" s="8">
        <v>170.48</v>
      </c>
      <c r="G24" s="8">
        <v>249.09899999999999</v>
      </c>
      <c r="H24" s="16">
        <f>VLOOKUP(A24,[1]TDSheet!$A:$I,9,0)</f>
        <v>1</v>
      </c>
      <c r="M24" s="2">
        <f t="shared" si="2"/>
        <v>34.095999999999997</v>
      </c>
      <c r="N24" s="17">
        <v>170</v>
      </c>
      <c r="O24" s="17"/>
      <c r="Q24" s="2">
        <f t="shared" si="3"/>
        <v>12.291735100891602</v>
      </c>
      <c r="R24" s="2">
        <f t="shared" si="4"/>
        <v>7.3058129985922102</v>
      </c>
      <c r="S24" s="2">
        <f>VLOOKUP(A24,[1]TDSheet!$A:$U,21,0)</f>
        <v>40.1736</v>
      </c>
      <c r="T24" s="2">
        <f>VLOOKUP(A24,[1]TDSheet!$A:$V,22,0)</f>
        <v>23.726400000000002</v>
      </c>
      <c r="U24" s="2">
        <f>VLOOKUP(A24,[1]TDSheet!$A:$N,14,0)</f>
        <v>35.3264</v>
      </c>
      <c r="W24" s="2">
        <f t="shared" si="5"/>
        <v>170</v>
      </c>
    </row>
    <row r="25" spans="1:23" ht="11.1" customHeight="1" outlineLevel="2" x14ac:dyDescent="0.2">
      <c r="A25" s="7" t="s">
        <v>35</v>
      </c>
      <c r="B25" s="7" t="s">
        <v>9</v>
      </c>
      <c r="C25" s="7"/>
      <c r="D25" s="8">
        <v>231.55</v>
      </c>
      <c r="E25" s="8">
        <v>220.79499999999999</v>
      </c>
      <c r="F25" s="8">
        <v>186.21700000000001</v>
      </c>
      <c r="G25" s="8">
        <v>261.94600000000003</v>
      </c>
      <c r="H25" s="16">
        <f>VLOOKUP(A25,[1]TDSheet!$A:$I,9,0)</f>
        <v>1</v>
      </c>
      <c r="M25" s="2">
        <f t="shared" si="2"/>
        <v>37.243400000000001</v>
      </c>
      <c r="N25" s="17">
        <v>190</v>
      </c>
      <c r="O25" s="17"/>
      <c r="Q25" s="2">
        <f t="shared" si="3"/>
        <v>12.134928604799777</v>
      </c>
      <c r="R25" s="2">
        <f t="shared" si="4"/>
        <v>7.0333535606308777</v>
      </c>
      <c r="S25" s="2">
        <f>VLOOKUP(A25,[1]TDSheet!$A:$U,21,0)</f>
        <v>42.1676</v>
      </c>
      <c r="T25" s="2">
        <f>VLOOKUP(A25,[1]TDSheet!$A:$V,22,0)</f>
        <v>28.657</v>
      </c>
      <c r="U25" s="2">
        <f>VLOOKUP(A25,[1]TDSheet!$A:$N,14,0)</f>
        <v>35.057400000000001</v>
      </c>
      <c r="W25" s="2">
        <f t="shared" si="5"/>
        <v>190</v>
      </c>
    </row>
    <row r="26" spans="1:23" ht="11.1" customHeight="1" outlineLevel="2" x14ac:dyDescent="0.2">
      <c r="A26" s="7" t="s">
        <v>36</v>
      </c>
      <c r="B26" s="7" t="s">
        <v>9</v>
      </c>
      <c r="C26" s="7"/>
      <c r="D26" s="8">
        <v>263.858</v>
      </c>
      <c r="E26" s="8">
        <v>327.11799999999999</v>
      </c>
      <c r="F26" s="8">
        <v>287.61799999999999</v>
      </c>
      <c r="G26" s="8">
        <v>302.09699999999998</v>
      </c>
      <c r="H26" s="16">
        <f>VLOOKUP(A26,[1]TDSheet!$A:$I,9,0)</f>
        <v>1</v>
      </c>
      <c r="M26" s="2">
        <f t="shared" si="2"/>
        <v>57.523600000000002</v>
      </c>
      <c r="N26" s="17">
        <v>400</v>
      </c>
      <c r="O26" s="17"/>
      <c r="Q26" s="2">
        <f t="shared" si="3"/>
        <v>12.205373099041088</v>
      </c>
      <c r="R26" s="2">
        <f t="shared" si="4"/>
        <v>5.2517053870063757</v>
      </c>
      <c r="S26" s="2">
        <f>VLOOKUP(A26,[1]TDSheet!$A:$U,21,0)</f>
        <v>35.394600000000004</v>
      </c>
      <c r="T26" s="2">
        <f>VLOOKUP(A26,[1]TDSheet!$A:$V,22,0)</f>
        <v>34.330399999999997</v>
      </c>
      <c r="U26" s="2">
        <f>VLOOKUP(A26,[1]TDSheet!$A:$N,14,0)</f>
        <v>44.870600000000003</v>
      </c>
      <c r="W26" s="2">
        <f t="shared" si="5"/>
        <v>400</v>
      </c>
    </row>
    <row r="27" spans="1:23" ht="11.1" customHeight="1" outlineLevel="2" x14ac:dyDescent="0.2">
      <c r="A27" s="7" t="s">
        <v>37</v>
      </c>
      <c r="B27" s="7" t="s">
        <v>9</v>
      </c>
      <c r="C27" s="7"/>
      <c r="D27" s="8">
        <v>103.48399999999999</v>
      </c>
      <c r="E27" s="8">
        <v>139.41999999999999</v>
      </c>
      <c r="F27" s="8">
        <v>111.06</v>
      </c>
      <c r="G27" s="8">
        <v>131.84399999999999</v>
      </c>
      <c r="H27" s="16">
        <f>VLOOKUP(A27,[1]TDSheet!$A:$I,9,0)</f>
        <v>1</v>
      </c>
      <c r="M27" s="2">
        <f t="shared" si="2"/>
        <v>22.212</v>
      </c>
      <c r="N27" s="17">
        <v>140</v>
      </c>
      <c r="O27" s="17"/>
      <c r="Q27" s="2">
        <f t="shared" si="3"/>
        <v>12.238609760489826</v>
      </c>
      <c r="R27" s="2">
        <f t="shared" si="4"/>
        <v>5.9357104267963265</v>
      </c>
      <c r="S27" s="2">
        <f>VLOOKUP(A27,[1]TDSheet!$A:$U,21,0)</f>
        <v>19.183399999999999</v>
      </c>
      <c r="T27" s="2">
        <f>VLOOKUP(A27,[1]TDSheet!$A:$V,22,0)</f>
        <v>11.0838</v>
      </c>
      <c r="U27" s="2">
        <f>VLOOKUP(A27,[1]TDSheet!$A:$N,14,0)</f>
        <v>18.187999999999999</v>
      </c>
      <c r="W27" s="2">
        <f t="shared" si="5"/>
        <v>140</v>
      </c>
    </row>
    <row r="28" spans="1:23" ht="11.1" customHeight="1" outlineLevel="2" x14ac:dyDescent="0.2">
      <c r="A28" s="7" t="s">
        <v>38</v>
      </c>
      <c r="B28" s="7" t="s">
        <v>9</v>
      </c>
      <c r="C28" s="7"/>
      <c r="D28" s="8">
        <v>822.31299999999999</v>
      </c>
      <c r="E28" s="8">
        <v>521.32399999999996</v>
      </c>
      <c r="F28" s="8">
        <v>560.42399999999998</v>
      </c>
      <c r="G28" s="8">
        <v>777.52700000000004</v>
      </c>
      <c r="H28" s="16">
        <f>VLOOKUP(A28,[1]TDSheet!$A:$I,9,0)</f>
        <v>1</v>
      </c>
      <c r="M28" s="2">
        <f t="shared" si="2"/>
        <v>112.0848</v>
      </c>
      <c r="N28" s="17">
        <v>580</v>
      </c>
      <c r="O28" s="17"/>
      <c r="Q28" s="2">
        <f t="shared" si="3"/>
        <v>12.111606569311807</v>
      </c>
      <c r="R28" s="2">
        <f t="shared" si="4"/>
        <v>6.936953092658416</v>
      </c>
      <c r="S28" s="2">
        <f>VLOOKUP(A28,[1]TDSheet!$A:$U,21,0)</f>
        <v>107.32260000000001</v>
      </c>
      <c r="T28" s="2">
        <f>VLOOKUP(A28,[1]TDSheet!$A:$V,22,0)</f>
        <v>119.9032</v>
      </c>
      <c r="U28" s="2">
        <f>VLOOKUP(A28,[1]TDSheet!$A:$N,14,0)</f>
        <v>104.94559999999998</v>
      </c>
      <c r="W28" s="2">
        <f t="shared" si="5"/>
        <v>580</v>
      </c>
    </row>
    <row r="29" spans="1:23" ht="11.1" customHeight="1" outlineLevel="2" x14ac:dyDescent="0.2">
      <c r="A29" s="7" t="s">
        <v>39</v>
      </c>
      <c r="B29" s="7" t="s">
        <v>9</v>
      </c>
      <c r="C29" s="7"/>
      <c r="D29" s="8">
        <v>260.43700000000001</v>
      </c>
      <c r="E29" s="8">
        <v>566.346</v>
      </c>
      <c r="F29" s="8">
        <v>308.45400000000001</v>
      </c>
      <c r="G29" s="8">
        <v>513.32100000000003</v>
      </c>
      <c r="H29" s="16">
        <f>VLOOKUP(A29,[1]TDSheet!$A:$I,9,0)</f>
        <v>1</v>
      </c>
      <c r="M29" s="2">
        <f t="shared" si="2"/>
        <v>61.690800000000003</v>
      </c>
      <c r="N29" s="17">
        <v>240</v>
      </c>
      <c r="O29" s="17"/>
      <c r="Q29" s="2">
        <f t="shared" si="3"/>
        <v>12.211237331984671</v>
      </c>
      <c r="R29" s="2">
        <f t="shared" si="4"/>
        <v>8.3208679414110378</v>
      </c>
      <c r="S29" s="2">
        <f>VLOOKUP(A29,[1]TDSheet!$A:$U,21,0)</f>
        <v>78.132599999999996</v>
      </c>
      <c r="T29" s="2">
        <f>VLOOKUP(A29,[1]TDSheet!$A:$V,22,0)</f>
        <v>40.882400000000004</v>
      </c>
      <c r="U29" s="2">
        <f>VLOOKUP(A29,[1]TDSheet!$A:$N,14,0)</f>
        <v>76.780799999999999</v>
      </c>
      <c r="W29" s="2">
        <f t="shared" si="5"/>
        <v>240</v>
      </c>
    </row>
    <row r="30" spans="1:23" ht="11.1" customHeight="1" outlineLevel="2" x14ac:dyDescent="0.2">
      <c r="A30" s="7" t="s">
        <v>53</v>
      </c>
      <c r="B30" s="7" t="s">
        <v>19</v>
      </c>
      <c r="C30" s="19" t="str">
        <f>VLOOKUP(A30,[1]TDSheet!$A:$D,4,0)</f>
        <v>Нояб</v>
      </c>
      <c r="D30" s="8">
        <v>454</v>
      </c>
      <c r="E30" s="8"/>
      <c r="F30" s="8">
        <v>350</v>
      </c>
      <c r="G30" s="8">
        <v>76</v>
      </c>
      <c r="H30" s="16">
        <f>VLOOKUP(A30,[1]TDSheet!$A:$I,9,0)</f>
        <v>0.4</v>
      </c>
      <c r="M30" s="2">
        <f t="shared" si="2"/>
        <v>70</v>
      </c>
      <c r="N30" s="17">
        <v>560</v>
      </c>
      <c r="O30" s="17"/>
      <c r="Q30" s="2">
        <f t="shared" si="3"/>
        <v>9.0857142857142854</v>
      </c>
      <c r="R30" s="2">
        <f t="shared" si="4"/>
        <v>1.0857142857142856</v>
      </c>
      <c r="S30" s="2">
        <f>VLOOKUP(A30,[1]TDSheet!$A:$U,21,0)</f>
        <v>45.8</v>
      </c>
      <c r="T30" s="2">
        <f>VLOOKUP(A30,[1]TDSheet!$A:$V,22,0)</f>
        <v>86.4</v>
      </c>
      <c r="U30" s="2">
        <f>VLOOKUP(A30,[1]TDSheet!$A:$N,14,0)</f>
        <v>20</v>
      </c>
      <c r="W30" s="2">
        <f t="shared" si="5"/>
        <v>224</v>
      </c>
    </row>
    <row r="31" spans="1:23" ht="11.1" customHeight="1" outlineLevel="2" x14ac:dyDescent="0.2">
      <c r="A31" s="7" t="s">
        <v>54</v>
      </c>
      <c r="B31" s="7" t="s">
        <v>19</v>
      </c>
      <c r="C31" s="19" t="str">
        <f>VLOOKUP(A31,[1]TDSheet!$A:$D,4,0)</f>
        <v>Нояб</v>
      </c>
      <c r="D31" s="8">
        <v>22</v>
      </c>
      <c r="E31" s="8">
        <v>162</v>
      </c>
      <c r="F31" s="8">
        <v>40</v>
      </c>
      <c r="G31" s="8">
        <v>119</v>
      </c>
      <c r="H31" s="16">
        <f>VLOOKUP(A31,[1]TDSheet!$A:$I,9,0)</f>
        <v>0.4</v>
      </c>
      <c r="M31" s="2">
        <f t="shared" si="2"/>
        <v>8</v>
      </c>
      <c r="N31" s="17"/>
      <c r="O31" s="17"/>
      <c r="Q31" s="2">
        <f t="shared" si="3"/>
        <v>14.875</v>
      </c>
      <c r="R31" s="2">
        <f t="shared" si="4"/>
        <v>14.875</v>
      </c>
      <c r="S31" s="2">
        <f>VLOOKUP(A31,[1]TDSheet!$A:$U,21,0)</f>
        <v>224.6</v>
      </c>
      <c r="T31" s="2">
        <f>VLOOKUP(A31,[1]TDSheet!$A:$V,22,0)</f>
        <v>-82.2</v>
      </c>
      <c r="U31" s="2">
        <f>VLOOKUP(A31,[1]TDSheet!$A:$N,14,0)</f>
        <v>21.2</v>
      </c>
      <c r="W31" s="2">
        <f t="shared" si="5"/>
        <v>0</v>
      </c>
    </row>
    <row r="32" spans="1:23" ht="21.95" customHeight="1" outlineLevel="2" x14ac:dyDescent="0.2">
      <c r="A32" s="7" t="s">
        <v>55</v>
      </c>
      <c r="B32" s="7" t="s">
        <v>19</v>
      </c>
      <c r="C32" s="19" t="str">
        <f>VLOOKUP(A32,[1]TDSheet!$A:$D,4,0)</f>
        <v>Нояб</v>
      </c>
      <c r="D32" s="8">
        <v>707</v>
      </c>
      <c r="E32" s="8"/>
      <c r="F32" s="8">
        <v>374</v>
      </c>
      <c r="G32" s="8">
        <v>300</v>
      </c>
      <c r="H32" s="16">
        <f>VLOOKUP(A32,[1]TDSheet!$A:$I,9,0)</f>
        <v>0.4</v>
      </c>
      <c r="M32" s="2">
        <f t="shared" si="2"/>
        <v>74.8</v>
      </c>
      <c r="N32" s="17">
        <v>610</v>
      </c>
      <c r="O32" s="17"/>
      <c r="Q32" s="2">
        <f t="shared" si="3"/>
        <v>12.165775401069519</v>
      </c>
      <c r="R32" s="2">
        <f t="shared" si="4"/>
        <v>4.0106951871657754</v>
      </c>
      <c r="S32" s="2">
        <f>VLOOKUP(A32,[1]TDSheet!$A:$U,21,0)</f>
        <v>79.8</v>
      </c>
      <c r="T32" s="2">
        <f>VLOOKUP(A32,[1]TDSheet!$A:$V,22,0)</f>
        <v>96.2</v>
      </c>
      <c r="U32" s="2">
        <f>VLOOKUP(A32,[1]TDSheet!$A:$N,14,0)</f>
        <v>19.600000000000001</v>
      </c>
      <c r="W32" s="2">
        <f t="shared" si="5"/>
        <v>244</v>
      </c>
    </row>
    <row r="33" spans="1:23" ht="11.1" customHeight="1" outlineLevel="2" x14ac:dyDescent="0.2">
      <c r="A33" s="7" t="s">
        <v>56</v>
      </c>
      <c r="B33" s="7" t="s">
        <v>19</v>
      </c>
      <c r="C33" s="19" t="str">
        <f>VLOOKUP(A33,[1]TDSheet!$A:$D,4,0)</f>
        <v>Нояб</v>
      </c>
      <c r="D33" s="8">
        <v>181</v>
      </c>
      <c r="E33" s="8">
        <v>474</v>
      </c>
      <c r="F33" s="8">
        <v>147</v>
      </c>
      <c r="G33" s="8">
        <v>462</v>
      </c>
      <c r="H33" s="16">
        <f>VLOOKUP(A33,[1]TDSheet!$A:$I,9,0)</f>
        <v>0.4</v>
      </c>
      <c r="M33" s="2">
        <f t="shared" si="2"/>
        <v>29.4</v>
      </c>
      <c r="N33" s="17"/>
      <c r="O33" s="17"/>
      <c r="Q33" s="2">
        <f t="shared" si="3"/>
        <v>15.714285714285715</v>
      </c>
      <c r="R33" s="2">
        <f t="shared" si="4"/>
        <v>15.714285714285715</v>
      </c>
      <c r="S33" s="2">
        <f>VLOOKUP(A33,[1]TDSheet!$A:$U,21,0)</f>
        <v>59.6</v>
      </c>
      <c r="T33" s="2">
        <f>VLOOKUP(A33,[1]TDSheet!$A:$V,22,0)</f>
        <v>41.6</v>
      </c>
      <c r="U33" s="2">
        <f>VLOOKUP(A33,[1]TDSheet!$A:$N,14,0)</f>
        <v>67.599999999999994</v>
      </c>
      <c r="V33" s="23" t="str">
        <f>VLOOKUP(A33,[1]TDSheet!$A:$X,24,0)</f>
        <v>акция/нет в матрице</v>
      </c>
      <c r="W33" s="2">
        <f t="shared" si="5"/>
        <v>0</v>
      </c>
    </row>
    <row r="34" spans="1:23" ht="11.1" customHeight="1" outlineLevel="2" x14ac:dyDescent="0.2">
      <c r="A34" s="7" t="s">
        <v>12</v>
      </c>
      <c r="B34" s="7" t="s">
        <v>9</v>
      </c>
      <c r="C34" s="19" t="str">
        <f>VLOOKUP(A34,[1]TDSheet!$A:$D,4,0)</f>
        <v>Нояб</v>
      </c>
      <c r="D34" s="8">
        <v>21.62</v>
      </c>
      <c r="E34" s="8">
        <v>43.216000000000001</v>
      </c>
      <c r="F34" s="8">
        <v>20.248000000000001</v>
      </c>
      <c r="G34" s="8">
        <v>43.216000000000001</v>
      </c>
      <c r="H34" s="16">
        <f>VLOOKUP(A34,[1]TDSheet!$A:$I,9,0)</f>
        <v>1</v>
      </c>
      <c r="M34" s="2">
        <f t="shared" si="2"/>
        <v>4.0495999999999999</v>
      </c>
      <c r="N34" s="17">
        <v>10</v>
      </c>
      <c r="O34" s="17"/>
      <c r="Q34" s="2">
        <f t="shared" si="3"/>
        <v>13.14105096799684</v>
      </c>
      <c r="R34" s="2">
        <f t="shared" si="4"/>
        <v>10.671671276175426</v>
      </c>
      <c r="S34" s="2">
        <f>VLOOKUP(A34,[1]TDSheet!$A:$U,21,0)</f>
        <v>1.6232</v>
      </c>
      <c r="T34" s="2">
        <f>VLOOKUP(A34,[1]TDSheet!$A:$V,22,0)</f>
        <v>2.8662000000000001</v>
      </c>
      <c r="U34" s="2">
        <f>VLOOKUP(A34,[1]TDSheet!$A:$N,14,0)</f>
        <v>4.8637999999999995</v>
      </c>
      <c r="V34" s="23" t="str">
        <f>VLOOKUP(A34,[1]TDSheet!$A:$X,24,0)</f>
        <v>акция/нет в матрице</v>
      </c>
      <c r="W34" s="2">
        <f t="shared" si="5"/>
        <v>10</v>
      </c>
    </row>
    <row r="35" spans="1:23" ht="11.1" customHeight="1" outlineLevel="2" x14ac:dyDescent="0.2">
      <c r="A35" s="7" t="s">
        <v>13</v>
      </c>
      <c r="B35" s="7" t="s">
        <v>9</v>
      </c>
      <c r="C35" s="19" t="str">
        <f>VLOOKUP(A35,[1]TDSheet!$A:$D,4,0)</f>
        <v>Нояб</v>
      </c>
      <c r="D35" s="8">
        <v>32.725000000000001</v>
      </c>
      <c r="E35" s="8">
        <v>32.29</v>
      </c>
      <c r="F35" s="8">
        <v>31.428000000000001</v>
      </c>
      <c r="G35" s="8">
        <v>33.587000000000003</v>
      </c>
      <c r="H35" s="16">
        <f>VLOOKUP(A35,[1]TDSheet!$A:$I,9,0)</f>
        <v>1</v>
      </c>
      <c r="M35" s="2">
        <f t="shared" si="2"/>
        <v>6.2856000000000005</v>
      </c>
      <c r="N35" s="17">
        <v>50</v>
      </c>
      <c r="O35" s="17"/>
      <c r="Q35" s="2">
        <f t="shared" si="3"/>
        <v>13.298173603156421</v>
      </c>
      <c r="R35" s="2">
        <f t="shared" si="4"/>
        <v>5.3434835178821434</v>
      </c>
      <c r="S35" s="2">
        <f>VLOOKUP(A35,[1]TDSheet!$A:$U,21,0)</f>
        <v>3.3009999999999997</v>
      </c>
      <c r="T35" s="2">
        <f>VLOOKUP(A35,[1]TDSheet!$A:$V,22,0)</f>
        <v>2.9762</v>
      </c>
      <c r="U35" s="2">
        <f>VLOOKUP(A35,[1]TDSheet!$A:$N,14,0)</f>
        <v>3.5207999999999999</v>
      </c>
      <c r="V35" s="23" t="str">
        <f>VLOOKUP(A35,[1]TDSheet!$A:$X,24,0)</f>
        <v>акция/нет в матрице</v>
      </c>
      <c r="W35" s="2">
        <f t="shared" si="5"/>
        <v>50</v>
      </c>
    </row>
    <row r="36" spans="1:23" ht="21.95" customHeight="1" outlineLevel="2" x14ac:dyDescent="0.2">
      <c r="A36" s="7" t="s">
        <v>14</v>
      </c>
      <c r="B36" s="7" t="s">
        <v>9</v>
      </c>
      <c r="C36" s="19" t="str">
        <f>VLOOKUP(A36,[1]TDSheet!$A:$D,4,0)</f>
        <v>Нояб</v>
      </c>
      <c r="D36" s="8">
        <v>80.296000000000006</v>
      </c>
      <c r="E36" s="8">
        <v>145.875</v>
      </c>
      <c r="F36" s="21">
        <f>41.255+F55</f>
        <v>49.483000000000004</v>
      </c>
      <c r="G36" s="21">
        <f>184.916+G55</f>
        <v>180.92400000000001</v>
      </c>
      <c r="H36" s="16">
        <f>VLOOKUP(A36,[1]TDSheet!$A:$I,9,0)</f>
        <v>1</v>
      </c>
      <c r="M36" s="2">
        <f t="shared" si="2"/>
        <v>9.8966000000000012</v>
      </c>
      <c r="N36" s="17"/>
      <c r="O36" s="17"/>
      <c r="Q36" s="2">
        <f t="shared" si="3"/>
        <v>18.281429986055816</v>
      </c>
      <c r="R36" s="2">
        <f t="shared" si="4"/>
        <v>18.281429986055816</v>
      </c>
      <c r="S36" s="2">
        <f>VLOOKUP(A36,[1]TDSheet!$A:$U,21,0)</f>
        <v>15.243600000000001</v>
      </c>
      <c r="T36" s="2">
        <f>VLOOKUP(A36,[1]TDSheet!$A:$V,22,0)</f>
        <v>17.722000000000001</v>
      </c>
      <c r="U36" s="2">
        <f>VLOOKUP(A36,[1]TDSheet!$A:$N,14,0)</f>
        <v>16.1114</v>
      </c>
      <c r="V36" s="23" t="str">
        <f>VLOOKUP(A36,[1]TDSheet!$A:$X,24,0)</f>
        <v>акция/нет в матрице</v>
      </c>
      <c r="W36" s="2">
        <f t="shared" si="5"/>
        <v>0</v>
      </c>
    </row>
    <row r="37" spans="1:23" ht="11.1" customHeight="1" outlineLevel="2" x14ac:dyDescent="0.2">
      <c r="A37" s="7" t="s">
        <v>40</v>
      </c>
      <c r="B37" s="7" t="s">
        <v>9</v>
      </c>
      <c r="C37" s="7"/>
      <c r="D37" s="8">
        <v>407.77199999999999</v>
      </c>
      <c r="E37" s="8">
        <v>56.51</v>
      </c>
      <c r="F37" s="8">
        <v>307.971</v>
      </c>
      <c r="G37" s="8">
        <v>156.31100000000001</v>
      </c>
      <c r="H37" s="16">
        <f>VLOOKUP(A37,[1]TDSheet!$A:$I,9,0)</f>
        <v>1</v>
      </c>
      <c r="M37" s="2">
        <f t="shared" si="2"/>
        <v>61.594200000000001</v>
      </c>
      <c r="N37" s="17">
        <v>470</v>
      </c>
      <c r="O37" s="17"/>
      <c r="Q37" s="2">
        <f t="shared" si="3"/>
        <v>10.168343772627942</v>
      </c>
      <c r="R37" s="2">
        <f t="shared" si="4"/>
        <v>2.5377551782473025</v>
      </c>
      <c r="S37" s="2">
        <f>VLOOKUP(A37,[1]TDSheet!$A:$U,21,0)</f>
        <v>41.269999999999996</v>
      </c>
      <c r="T37" s="2">
        <f>VLOOKUP(A37,[1]TDSheet!$A:$V,22,0)</f>
        <v>57.569399999999995</v>
      </c>
      <c r="U37" s="2">
        <f>VLOOKUP(A37,[1]TDSheet!$A:$N,14,0)</f>
        <v>35.189399999999999</v>
      </c>
      <c r="W37" s="2">
        <f t="shared" si="5"/>
        <v>470</v>
      </c>
    </row>
    <row r="38" spans="1:23" ht="21.95" customHeight="1" outlineLevel="2" x14ac:dyDescent="0.2">
      <c r="A38" s="7" t="s">
        <v>57</v>
      </c>
      <c r="B38" s="7" t="s">
        <v>19</v>
      </c>
      <c r="C38" s="19" t="str">
        <f>VLOOKUP(A38,[1]TDSheet!$A:$D,4,0)</f>
        <v>Нояб</v>
      </c>
      <c r="D38" s="8">
        <v>469</v>
      </c>
      <c r="E38" s="8">
        <v>120</v>
      </c>
      <c r="F38" s="8">
        <v>403</v>
      </c>
      <c r="G38" s="8">
        <v>174</v>
      </c>
      <c r="H38" s="16">
        <f>VLOOKUP(A38,[1]TDSheet!$A:$I,9,0)</f>
        <v>0.4</v>
      </c>
      <c r="M38" s="2">
        <f t="shared" si="2"/>
        <v>80.599999999999994</v>
      </c>
      <c r="N38" s="17">
        <v>650</v>
      </c>
      <c r="O38" s="17"/>
      <c r="Q38" s="2">
        <f t="shared" si="3"/>
        <v>10.223325062034741</v>
      </c>
      <c r="R38" s="2">
        <f t="shared" si="4"/>
        <v>2.1588089330024816</v>
      </c>
      <c r="S38" s="2">
        <f>VLOOKUP(A38,[1]TDSheet!$A:$U,21,0)</f>
        <v>50.2</v>
      </c>
      <c r="T38" s="2">
        <f>VLOOKUP(A38,[1]TDSheet!$A:$V,22,0)</f>
        <v>88</v>
      </c>
      <c r="U38" s="2">
        <f>VLOOKUP(A38,[1]TDSheet!$A:$N,14,0)</f>
        <v>44.4</v>
      </c>
      <c r="W38" s="2">
        <f t="shared" si="5"/>
        <v>260</v>
      </c>
    </row>
    <row r="39" spans="1:23" ht="21.95" customHeight="1" outlineLevel="2" x14ac:dyDescent="0.2">
      <c r="A39" s="7" t="s">
        <v>41</v>
      </c>
      <c r="B39" s="7" t="s">
        <v>9</v>
      </c>
      <c r="C39" s="7"/>
      <c r="D39" s="8">
        <v>2</v>
      </c>
      <c r="E39" s="8"/>
      <c r="F39" s="8"/>
      <c r="G39" s="8"/>
      <c r="H39" s="16">
        <f>VLOOKUP(A39,[1]TDSheet!$A:$I,9,0)</f>
        <v>0</v>
      </c>
      <c r="M39" s="2">
        <f t="shared" si="2"/>
        <v>0</v>
      </c>
      <c r="N39" s="17"/>
      <c r="O39" s="17"/>
      <c r="Q39" s="2" t="e">
        <f t="shared" si="3"/>
        <v>#DIV/0!</v>
      </c>
      <c r="R39" s="2" t="e">
        <f t="shared" si="4"/>
        <v>#DIV/0!</v>
      </c>
      <c r="S39" s="2">
        <f>VLOOKUP(A39,[1]TDSheet!$A:$U,21,0)</f>
        <v>0</v>
      </c>
      <c r="T39" s="2">
        <f>VLOOKUP(A39,[1]TDSheet!$A:$V,22,0)</f>
        <v>-0.4</v>
      </c>
      <c r="U39" s="2">
        <f>VLOOKUP(A39,[1]TDSheet!$A:$N,14,0)</f>
        <v>0</v>
      </c>
      <c r="W39" s="2">
        <f t="shared" si="5"/>
        <v>0</v>
      </c>
    </row>
    <row r="40" spans="1:23" ht="21.95" customHeight="1" outlineLevel="2" x14ac:dyDescent="0.2">
      <c r="A40" s="7" t="s">
        <v>58</v>
      </c>
      <c r="B40" s="7" t="s">
        <v>19</v>
      </c>
      <c r="C40" s="19" t="str">
        <f>VLOOKUP(A40,[1]TDSheet!$A:$D,4,0)</f>
        <v>Нояб</v>
      </c>
      <c r="D40" s="8">
        <v>-1</v>
      </c>
      <c r="E40" s="8">
        <v>246</v>
      </c>
      <c r="F40" s="8">
        <v>12</v>
      </c>
      <c r="G40" s="8">
        <v>232</v>
      </c>
      <c r="H40" s="16">
        <f>VLOOKUP(A40,[1]TDSheet!$A:$I,9,0)</f>
        <v>0.4</v>
      </c>
      <c r="M40" s="2">
        <f t="shared" si="2"/>
        <v>2.4</v>
      </c>
      <c r="N40" s="17"/>
      <c r="O40" s="17"/>
      <c r="Q40" s="2">
        <f t="shared" si="3"/>
        <v>96.666666666666671</v>
      </c>
      <c r="R40" s="2">
        <f t="shared" si="4"/>
        <v>96.666666666666671</v>
      </c>
      <c r="S40" s="2">
        <f>VLOOKUP(A40,[1]TDSheet!$A:$U,21,0)</f>
        <v>9.4</v>
      </c>
      <c r="T40" s="2">
        <f>VLOOKUP(A40,[1]TDSheet!$A:$V,22,0)</f>
        <v>2</v>
      </c>
      <c r="U40" s="2">
        <f>VLOOKUP(A40,[1]TDSheet!$A:$N,14,0)</f>
        <v>31</v>
      </c>
      <c r="V40" s="23" t="str">
        <f>VLOOKUP(A40,[1]TDSheet!$A:$X,24,0)</f>
        <v>акция/нет в матрице</v>
      </c>
      <c r="W40" s="2">
        <f t="shared" si="5"/>
        <v>0</v>
      </c>
    </row>
    <row r="41" spans="1:23" ht="11.1" customHeight="1" outlineLevel="2" x14ac:dyDescent="0.2">
      <c r="A41" s="7" t="s">
        <v>15</v>
      </c>
      <c r="B41" s="7" t="s">
        <v>9</v>
      </c>
      <c r="C41" s="19" t="str">
        <f>VLOOKUP(A41,[1]TDSheet!$A:$D,4,0)</f>
        <v>Нояб</v>
      </c>
      <c r="D41" s="8">
        <v>39.694000000000003</v>
      </c>
      <c r="E41" s="8">
        <v>128.905</v>
      </c>
      <c r="F41" s="8">
        <v>32.292000000000002</v>
      </c>
      <c r="G41" s="8">
        <v>136.30699999999999</v>
      </c>
      <c r="H41" s="16">
        <f>VLOOKUP(A41,[1]TDSheet!$A:$I,9,0)</f>
        <v>1</v>
      </c>
      <c r="M41" s="2">
        <f t="shared" si="2"/>
        <v>6.4584000000000001</v>
      </c>
      <c r="N41" s="17"/>
      <c r="O41" s="17"/>
      <c r="Q41" s="2">
        <f t="shared" si="3"/>
        <v>21.10538213799083</v>
      </c>
      <c r="R41" s="2">
        <f t="shared" si="4"/>
        <v>21.10538213799083</v>
      </c>
      <c r="S41" s="2">
        <f>VLOOKUP(A41,[1]TDSheet!$A:$U,21,0)</f>
        <v>8.1534000000000013</v>
      </c>
      <c r="T41" s="2">
        <f>VLOOKUP(A41,[1]TDSheet!$A:$V,22,0)</f>
        <v>8.3732000000000006</v>
      </c>
      <c r="U41" s="2">
        <f>VLOOKUP(A41,[1]TDSheet!$A:$N,14,0)</f>
        <v>14.531200000000002</v>
      </c>
      <c r="V41" s="23" t="str">
        <f>VLOOKUP(A41,[1]TDSheet!$A:$X,24,0)</f>
        <v>акция/нет в матрице</v>
      </c>
      <c r="W41" s="2">
        <f t="shared" si="5"/>
        <v>0</v>
      </c>
    </row>
    <row r="42" spans="1:23" ht="11.1" customHeight="1" outlineLevel="2" x14ac:dyDescent="0.2">
      <c r="A42" s="7" t="s">
        <v>16</v>
      </c>
      <c r="B42" s="7" t="s">
        <v>9</v>
      </c>
      <c r="C42" s="19" t="str">
        <f>VLOOKUP(A42,[1]TDSheet!$A:$D,4,0)</f>
        <v>Нояб</v>
      </c>
      <c r="D42" s="8">
        <v>4.0460000000000003</v>
      </c>
      <c r="E42" s="8">
        <v>43.734000000000002</v>
      </c>
      <c r="F42" s="8">
        <v>6.8419999999999996</v>
      </c>
      <c r="G42" s="8">
        <v>40.938000000000002</v>
      </c>
      <c r="H42" s="16">
        <f>VLOOKUP(A42,[1]TDSheet!$A:$I,9,0)</f>
        <v>1</v>
      </c>
      <c r="M42" s="2">
        <f t="shared" si="2"/>
        <v>1.3683999999999998</v>
      </c>
      <c r="N42" s="17"/>
      <c r="O42" s="17"/>
      <c r="Q42" s="2">
        <f t="shared" si="3"/>
        <v>29.916691026015791</v>
      </c>
      <c r="R42" s="2">
        <f t="shared" si="4"/>
        <v>29.916691026015791</v>
      </c>
      <c r="S42" s="2">
        <f>VLOOKUP(A42,[1]TDSheet!$A:$U,21,0)</f>
        <v>0.25159999999999999</v>
      </c>
      <c r="T42" s="2">
        <f>VLOOKUP(A42,[1]TDSheet!$A:$V,22,0)</f>
        <v>1.3679999999999999</v>
      </c>
      <c r="U42" s="2">
        <f>VLOOKUP(A42,[1]TDSheet!$A:$N,14,0)</f>
        <v>4.9281999999999995</v>
      </c>
      <c r="V42" s="23" t="str">
        <f>VLOOKUP(A42,[1]TDSheet!$A:$X,24,0)</f>
        <v>акция/нет в матрице</v>
      </c>
      <c r="W42" s="2">
        <f t="shared" si="5"/>
        <v>0</v>
      </c>
    </row>
    <row r="43" spans="1:23" ht="11.1" customHeight="1" outlineLevel="2" x14ac:dyDescent="0.2">
      <c r="A43" s="7" t="s">
        <v>59</v>
      </c>
      <c r="B43" s="7" t="s">
        <v>19</v>
      </c>
      <c r="C43" s="19" t="str">
        <f>VLOOKUP(A43,[1]TDSheet!$A:$D,4,0)</f>
        <v>Нояб</v>
      </c>
      <c r="D43" s="8">
        <v>314</v>
      </c>
      <c r="E43" s="8">
        <v>102</v>
      </c>
      <c r="F43" s="8">
        <v>292</v>
      </c>
      <c r="G43" s="8">
        <v>87</v>
      </c>
      <c r="H43" s="16">
        <f>VLOOKUP(A43,[1]TDSheet!$A:$I,9,0)</f>
        <v>0.4</v>
      </c>
      <c r="M43" s="2">
        <f t="shared" si="2"/>
        <v>58.4</v>
      </c>
      <c r="N43" s="17">
        <v>450</v>
      </c>
      <c r="O43" s="17"/>
      <c r="Q43" s="2">
        <f t="shared" si="3"/>
        <v>9.1952054794520546</v>
      </c>
      <c r="R43" s="2">
        <f t="shared" si="4"/>
        <v>1.4897260273972603</v>
      </c>
      <c r="S43" s="2">
        <f>VLOOKUP(A43,[1]TDSheet!$A:$U,21,0)</f>
        <v>50.2</v>
      </c>
      <c r="T43" s="2">
        <f>VLOOKUP(A43,[1]TDSheet!$A:$V,22,0)</f>
        <v>46.8</v>
      </c>
      <c r="U43" s="2">
        <f>VLOOKUP(A43,[1]TDSheet!$A:$N,14,0)</f>
        <v>0.2</v>
      </c>
      <c r="V43" s="23" t="str">
        <f>VLOOKUP(A43,[1]TDSheet!$A:$X,24,0)</f>
        <v>акция/нет в матрице</v>
      </c>
      <c r="W43" s="2">
        <f t="shared" si="5"/>
        <v>180</v>
      </c>
    </row>
    <row r="44" spans="1:23" ht="11.1" customHeight="1" outlineLevel="2" x14ac:dyDescent="0.2">
      <c r="A44" s="7" t="s">
        <v>60</v>
      </c>
      <c r="B44" s="7" t="s">
        <v>19</v>
      </c>
      <c r="C44" s="19" t="str">
        <f>VLOOKUP(A44,[1]TDSheet!$A:$D,4,0)</f>
        <v>Нояб</v>
      </c>
      <c r="D44" s="8">
        <v>496</v>
      </c>
      <c r="E44" s="8">
        <v>402</v>
      </c>
      <c r="F44" s="8">
        <v>314</v>
      </c>
      <c r="G44" s="8">
        <v>570</v>
      </c>
      <c r="H44" s="16">
        <f>VLOOKUP(A44,[1]TDSheet!$A:$I,9,0)</f>
        <v>0.4</v>
      </c>
      <c r="M44" s="2">
        <f t="shared" si="2"/>
        <v>62.8</v>
      </c>
      <c r="N44" s="17">
        <v>260</v>
      </c>
      <c r="O44" s="17"/>
      <c r="Q44" s="2">
        <f t="shared" si="3"/>
        <v>13.216560509554141</v>
      </c>
      <c r="R44" s="2">
        <f t="shared" si="4"/>
        <v>9.0764331210191092</v>
      </c>
      <c r="S44" s="2">
        <f>VLOOKUP(A44,[1]TDSheet!$A:$U,21,0)</f>
        <v>105.6</v>
      </c>
      <c r="T44" s="2">
        <f>VLOOKUP(A44,[1]TDSheet!$A:$V,22,0)</f>
        <v>160.19999999999999</v>
      </c>
      <c r="U44" s="2">
        <f>VLOOKUP(A44,[1]TDSheet!$A:$N,14,0)</f>
        <v>67.2</v>
      </c>
      <c r="V44" s="23" t="str">
        <f>VLOOKUP(A44,[1]TDSheet!$A:$X,24,0)</f>
        <v>акция/нет в матрице</v>
      </c>
      <c r="W44" s="2">
        <f t="shared" si="5"/>
        <v>104</v>
      </c>
    </row>
    <row r="45" spans="1:23" ht="11.1" customHeight="1" outlineLevel="2" x14ac:dyDescent="0.2">
      <c r="A45" s="7" t="s">
        <v>61</v>
      </c>
      <c r="B45" s="7" t="s">
        <v>19</v>
      </c>
      <c r="C45" s="7"/>
      <c r="D45" s="8">
        <v>2</v>
      </c>
      <c r="E45" s="8">
        <v>1</v>
      </c>
      <c r="F45" s="8">
        <v>1</v>
      </c>
      <c r="G45" s="8"/>
      <c r="H45" s="16">
        <f>VLOOKUP(A45,[1]TDSheet!$A:$I,9,0)</f>
        <v>0</v>
      </c>
      <c r="M45" s="2">
        <f t="shared" si="2"/>
        <v>0.2</v>
      </c>
      <c r="N45" s="17"/>
      <c r="O45" s="17"/>
      <c r="Q45" s="2">
        <f t="shared" si="3"/>
        <v>0</v>
      </c>
      <c r="R45" s="2">
        <f t="shared" si="4"/>
        <v>0</v>
      </c>
      <c r="S45" s="2">
        <f>VLOOKUP(A45,[1]TDSheet!$A:$U,21,0)</f>
        <v>0</v>
      </c>
      <c r="T45" s="2">
        <f>VLOOKUP(A45,[1]TDSheet!$A:$V,22,0)</f>
        <v>-0.2</v>
      </c>
      <c r="U45" s="2">
        <f>VLOOKUP(A45,[1]TDSheet!$A:$N,14,0)</f>
        <v>-0.4</v>
      </c>
      <c r="W45" s="2">
        <f t="shared" si="5"/>
        <v>0</v>
      </c>
    </row>
    <row r="46" spans="1:23" ht="11.1" customHeight="1" outlineLevel="2" x14ac:dyDescent="0.2">
      <c r="A46" s="7" t="s">
        <v>42</v>
      </c>
      <c r="B46" s="7" t="s">
        <v>9</v>
      </c>
      <c r="C46" s="7"/>
      <c r="D46" s="8">
        <v>1.3</v>
      </c>
      <c r="E46" s="8"/>
      <c r="F46" s="8">
        <v>-2.0070000000000001</v>
      </c>
      <c r="G46" s="8"/>
      <c r="H46" s="16">
        <f>VLOOKUP(A46,[1]TDSheet!$A:$I,9,0)</f>
        <v>0</v>
      </c>
      <c r="M46" s="2">
        <f t="shared" si="2"/>
        <v>-0.40140000000000003</v>
      </c>
      <c r="N46" s="17"/>
      <c r="O46" s="17"/>
      <c r="Q46" s="2">
        <f t="shared" si="3"/>
        <v>0</v>
      </c>
      <c r="R46" s="2">
        <f t="shared" si="4"/>
        <v>0</v>
      </c>
      <c r="S46" s="2">
        <f>VLOOKUP(A46,[1]TDSheet!$A:$U,21,0)</f>
        <v>13.636799999999999</v>
      </c>
      <c r="T46" s="2">
        <f>VLOOKUP(A46,[1]TDSheet!$A:$V,22,0)</f>
        <v>14.497999999999999</v>
      </c>
      <c r="U46" s="2">
        <f>VLOOKUP(A46,[1]TDSheet!$A:$N,14,0)</f>
        <v>0</v>
      </c>
      <c r="W46" s="2">
        <f t="shared" si="5"/>
        <v>0</v>
      </c>
    </row>
    <row r="47" spans="1:23" ht="11.1" customHeight="1" outlineLevel="2" x14ac:dyDescent="0.2">
      <c r="A47" s="7" t="s">
        <v>62</v>
      </c>
      <c r="B47" s="7" t="s">
        <v>19</v>
      </c>
      <c r="C47" s="19" t="str">
        <f>VLOOKUP(A47,[1]TDSheet!$A:$D,4,0)</f>
        <v>Нояб</v>
      </c>
      <c r="D47" s="8">
        <v>240</v>
      </c>
      <c r="E47" s="8"/>
      <c r="F47" s="8">
        <v>101</v>
      </c>
      <c r="G47" s="8">
        <v>139</v>
      </c>
      <c r="H47" s="16">
        <f>VLOOKUP(A47,[1]TDSheet!$A:$I,9,0)</f>
        <v>0.4</v>
      </c>
      <c r="M47" s="2">
        <f t="shared" si="2"/>
        <v>20.2</v>
      </c>
      <c r="N47" s="17">
        <v>130</v>
      </c>
      <c r="O47" s="17"/>
      <c r="Q47" s="2">
        <f t="shared" si="3"/>
        <v>13.316831683168317</v>
      </c>
      <c r="R47" s="2">
        <f t="shared" si="4"/>
        <v>6.8811881188118811</v>
      </c>
      <c r="S47" s="2">
        <f>VLOOKUP(A47,[1]TDSheet!$A:$U,21,0)</f>
        <v>37.4</v>
      </c>
      <c r="T47" s="2">
        <f>VLOOKUP(A47,[1]TDSheet!$A:$V,22,0)</f>
        <v>79.8</v>
      </c>
      <c r="U47" s="2">
        <f>VLOOKUP(A47,[1]TDSheet!$A:$N,14,0)</f>
        <v>0</v>
      </c>
      <c r="V47" s="23" t="str">
        <f>VLOOKUP(A47,[1]TDSheet!$A:$X,24,0)</f>
        <v>акция/нет в матрице</v>
      </c>
      <c r="W47" s="2">
        <f t="shared" si="5"/>
        <v>52</v>
      </c>
    </row>
    <row r="48" spans="1:23" ht="11.1" customHeight="1" outlineLevel="2" x14ac:dyDescent="0.2">
      <c r="A48" s="7" t="s">
        <v>43</v>
      </c>
      <c r="B48" s="7" t="s">
        <v>9</v>
      </c>
      <c r="C48" s="7"/>
      <c r="D48" s="8">
        <v>24.184000000000001</v>
      </c>
      <c r="E48" s="8">
        <v>209.376</v>
      </c>
      <c r="F48" s="8">
        <v>38.801000000000002</v>
      </c>
      <c r="G48" s="8">
        <v>194.75899999999999</v>
      </c>
      <c r="H48" s="16">
        <f>VLOOKUP(A48,[1]TDSheet!$A:$I,9,0)</f>
        <v>1</v>
      </c>
      <c r="M48" s="2">
        <f t="shared" si="2"/>
        <v>7.7602000000000002</v>
      </c>
      <c r="N48" s="17"/>
      <c r="O48" s="17"/>
      <c r="Q48" s="2">
        <f t="shared" si="3"/>
        <v>25.097162444266896</v>
      </c>
      <c r="R48" s="2">
        <f t="shared" si="4"/>
        <v>25.097162444266896</v>
      </c>
      <c r="S48" s="2">
        <f>VLOOKUP(A48,[1]TDSheet!$A:$U,21,0)</f>
        <v>21.662399999999998</v>
      </c>
      <c r="T48" s="2">
        <f>VLOOKUP(A48,[1]TDSheet!$A:$V,22,0)</f>
        <v>9.2951999999999995</v>
      </c>
      <c r="U48" s="2">
        <f>VLOOKUP(A48,[1]TDSheet!$A:$N,14,0)</f>
        <v>26.644799999999996</v>
      </c>
      <c r="W48" s="2">
        <f t="shared" si="5"/>
        <v>0</v>
      </c>
    </row>
    <row r="49" spans="1:23" ht="11.1" customHeight="1" outlineLevel="2" x14ac:dyDescent="0.2">
      <c r="A49" s="7" t="s">
        <v>44</v>
      </c>
      <c r="B49" s="7" t="s">
        <v>9</v>
      </c>
      <c r="C49" s="7"/>
      <c r="D49" s="8">
        <v>24.193000000000001</v>
      </c>
      <c r="E49" s="8">
        <v>214.66200000000001</v>
      </c>
      <c r="F49" s="8">
        <v>33.633000000000003</v>
      </c>
      <c r="G49" s="8">
        <v>205.22200000000001</v>
      </c>
      <c r="H49" s="16">
        <f>VLOOKUP(A49,[1]TDSheet!$A:$I,9,0)</f>
        <v>1</v>
      </c>
      <c r="M49" s="2">
        <f t="shared" si="2"/>
        <v>6.7266000000000004</v>
      </c>
      <c r="N49" s="17"/>
      <c r="O49" s="17"/>
      <c r="Q49" s="2">
        <f t="shared" si="3"/>
        <v>30.509023875360509</v>
      </c>
      <c r="R49" s="2">
        <f t="shared" si="4"/>
        <v>30.509023875360509</v>
      </c>
      <c r="S49" s="2">
        <f>VLOOKUP(A49,[1]TDSheet!$A:$U,21,0)</f>
        <v>24.057400000000001</v>
      </c>
      <c r="T49" s="2">
        <f>VLOOKUP(A49,[1]TDSheet!$A:$V,22,0)</f>
        <v>11.363</v>
      </c>
      <c r="U49" s="2">
        <f>VLOOKUP(A49,[1]TDSheet!$A:$N,14,0)</f>
        <v>27.804399999999998</v>
      </c>
      <c r="W49" s="2">
        <f t="shared" si="5"/>
        <v>0</v>
      </c>
    </row>
    <row r="50" spans="1:23" ht="11.1" customHeight="1" outlineLevel="2" x14ac:dyDescent="0.2">
      <c r="A50" s="7" t="s">
        <v>21</v>
      </c>
      <c r="B50" s="7" t="s">
        <v>19</v>
      </c>
      <c r="C50" s="7"/>
      <c r="D50" s="8">
        <v>191</v>
      </c>
      <c r="E50" s="8"/>
      <c r="F50" s="8">
        <v>60</v>
      </c>
      <c r="G50" s="8">
        <v>131</v>
      </c>
      <c r="H50" s="16">
        <f>VLOOKUP(A50,[1]TDSheet!$A:$I,9,0)</f>
        <v>0.4</v>
      </c>
      <c r="M50" s="2">
        <f t="shared" si="2"/>
        <v>12</v>
      </c>
      <c r="N50" s="17">
        <v>15</v>
      </c>
      <c r="O50" s="17"/>
      <c r="Q50" s="2">
        <f t="shared" si="3"/>
        <v>12.166666666666666</v>
      </c>
      <c r="R50" s="2">
        <f t="shared" si="4"/>
        <v>10.916666666666666</v>
      </c>
      <c r="S50" s="2">
        <f>VLOOKUP(A50,[1]TDSheet!$A:$U,21,0)</f>
        <v>0</v>
      </c>
      <c r="T50" s="2">
        <f>VLOOKUP(A50,[1]TDSheet!$A:$V,22,0)</f>
        <v>9.6</v>
      </c>
      <c r="U50" s="2">
        <f>VLOOKUP(A50,[1]TDSheet!$A:$N,14,0)</f>
        <v>5.4</v>
      </c>
      <c r="W50" s="2">
        <f t="shared" si="5"/>
        <v>6</v>
      </c>
    </row>
    <row r="51" spans="1:23" ht="11.1" customHeight="1" outlineLevel="2" x14ac:dyDescent="0.2">
      <c r="A51" s="7" t="s">
        <v>22</v>
      </c>
      <c r="B51" s="7" t="s">
        <v>19</v>
      </c>
      <c r="C51" s="7"/>
      <c r="D51" s="8">
        <v>79</v>
      </c>
      <c r="E51" s="8">
        <v>152</v>
      </c>
      <c r="F51" s="8">
        <v>86</v>
      </c>
      <c r="G51" s="8">
        <v>145</v>
      </c>
      <c r="H51" s="16">
        <f>VLOOKUP(A51,[1]TDSheet!$A:$I,9,0)</f>
        <v>0.33</v>
      </c>
      <c r="M51" s="2">
        <f t="shared" si="2"/>
        <v>17.2</v>
      </c>
      <c r="N51" s="17">
        <v>65</v>
      </c>
      <c r="O51" s="17"/>
      <c r="Q51" s="2">
        <f t="shared" si="3"/>
        <v>12.209302325581396</v>
      </c>
      <c r="R51" s="2">
        <f t="shared" si="4"/>
        <v>8.4302325581395348</v>
      </c>
      <c r="S51" s="2">
        <f>VLOOKUP(A51,[1]TDSheet!$A:$U,21,0)</f>
        <v>0</v>
      </c>
      <c r="T51" s="2">
        <f>VLOOKUP(A51,[1]TDSheet!$A:$V,22,0)</f>
        <v>13.6</v>
      </c>
      <c r="U51" s="2">
        <f>VLOOKUP(A51,[1]TDSheet!$A:$N,14,0)</f>
        <v>18</v>
      </c>
      <c r="W51" s="2">
        <f t="shared" si="5"/>
        <v>21.45</v>
      </c>
    </row>
    <row r="52" spans="1:23" ht="11.1" customHeight="1" outlineLevel="2" x14ac:dyDescent="0.2">
      <c r="A52" s="20" t="s">
        <v>63</v>
      </c>
      <c r="B52" s="7" t="s">
        <v>19</v>
      </c>
      <c r="C52" s="7"/>
      <c r="D52" s="8"/>
      <c r="E52" s="8">
        <v>51</v>
      </c>
      <c r="F52" s="21">
        <v>64</v>
      </c>
      <c r="G52" s="21">
        <v>-13</v>
      </c>
      <c r="H52" s="16">
        <f>VLOOKUP(A52,[1]TDSheet!$A:$I,9,0)</f>
        <v>0</v>
      </c>
      <c r="M52" s="2">
        <f t="shared" si="2"/>
        <v>12.8</v>
      </c>
      <c r="N52" s="17"/>
      <c r="O52" s="17"/>
      <c r="Q52" s="2">
        <f t="shared" si="3"/>
        <v>-1.015625</v>
      </c>
      <c r="R52" s="2">
        <f t="shared" si="4"/>
        <v>-1.015625</v>
      </c>
      <c r="S52" s="2">
        <f>VLOOKUP(A52,[1]TDSheet!$A:$U,21,0)</f>
        <v>15</v>
      </c>
      <c r="T52" s="2">
        <f>VLOOKUP(A52,[1]TDSheet!$A:$V,22,0)</f>
        <v>18.8</v>
      </c>
      <c r="U52" s="2">
        <f>VLOOKUP(A52,[1]TDSheet!$A:$N,14,0)</f>
        <v>6.6</v>
      </c>
      <c r="W52" s="2">
        <f t="shared" si="5"/>
        <v>0</v>
      </c>
    </row>
    <row r="53" spans="1:23" ht="11.1" customHeight="1" outlineLevel="2" x14ac:dyDescent="0.2">
      <c r="A53" s="20" t="s">
        <v>45</v>
      </c>
      <c r="B53" s="7" t="s">
        <v>9</v>
      </c>
      <c r="C53" s="7"/>
      <c r="D53" s="8"/>
      <c r="E53" s="8"/>
      <c r="F53" s="21">
        <v>9.7780000000000005</v>
      </c>
      <c r="G53" s="21">
        <v>-9.7780000000000005</v>
      </c>
      <c r="H53" s="16">
        <f>VLOOKUP(A53,[1]TDSheet!$A:$I,9,0)</f>
        <v>0</v>
      </c>
      <c r="M53" s="2">
        <f t="shared" si="2"/>
        <v>1.9556</v>
      </c>
      <c r="N53" s="17"/>
      <c r="O53" s="17"/>
      <c r="Q53" s="2">
        <f t="shared" si="3"/>
        <v>-5</v>
      </c>
      <c r="R53" s="2">
        <f t="shared" si="4"/>
        <v>-5</v>
      </c>
      <c r="S53" s="2">
        <f>VLOOKUP(A53,[1]TDSheet!$A:$U,21,0)</f>
        <v>4.1866000000000003</v>
      </c>
      <c r="T53" s="2">
        <f>VLOOKUP(A53,[1]TDSheet!$A:$V,22,0)</f>
        <v>5.8</v>
      </c>
      <c r="U53" s="2">
        <f>VLOOKUP(A53,[1]TDSheet!$A:$N,14,0)</f>
        <v>5.4811999999999994</v>
      </c>
      <c r="W53" s="2">
        <f t="shared" si="5"/>
        <v>0</v>
      </c>
    </row>
    <row r="54" spans="1:23" ht="11.1" customHeight="1" outlineLevel="2" x14ac:dyDescent="0.2">
      <c r="A54" s="20" t="s">
        <v>46</v>
      </c>
      <c r="B54" s="7" t="s">
        <v>9</v>
      </c>
      <c r="C54" s="7"/>
      <c r="D54" s="8">
        <v>-8.8840000000000003</v>
      </c>
      <c r="E54" s="8">
        <v>8.8840000000000003</v>
      </c>
      <c r="F54" s="21">
        <v>21.1</v>
      </c>
      <c r="G54" s="21">
        <v>-21.1</v>
      </c>
      <c r="H54" s="16">
        <f>VLOOKUP(A54,[1]TDSheet!$A:$I,9,0)</f>
        <v>0</v>
      </c>
      <c r="M54" s="2">
        <f t="shared" si="2"/>
        <v>4.2200000000000006</v>
      </c>
      <c r="N54" s="17"/>
      <c r="O54" s="17"/>
      <c r="Q54" s="2">
        <f t="shared" si="3"/>
        <v>-5</v>
      </c>
      <c r="R54" s="2">
        <f t="shared" si="4"/>
        <v>-5</v>
      </c>
      <c r="S54" s="2">
        <f>VLOOKUP(A54,[1]TDSheet!$A:$U,21,0)</f>
        <v>5.0811999999999999</v>
      </c>
      <c r="T54" s="2">
        <f>VLOOKUP(A54,[1]TDSheet!$A:$V,22,0)</f>
        <v>6.6778000000000004</v>
      </c>
      <c r="U54" s="2">
        <f>VLOOKUP(A54,[1]TDSheet!$A:$N,14,0)</f>
        <v>4.7888000000000002</v>
      </c>
      <c r="W54" s="2">
        <f t="shared" si="5"/>
        <v>0</v>
      </c>
    </row>
    <row r="55" spans="1:23" ht="11.1" customHeight="1" outlineLevel="2" x14ac:dyDescent="0.2">
      <c r="A55" s="7" t="s">
        <v>17</v>
      </c>
      <c r="B55" s="7" t="s">
        <v>9</v>
      </c>
      <c r="C55" s="7"/>
      <c r="D55" s="8">
        <v>4.2359999999999998</v>
      </c>
      <c r="E55" s="8"/>
      <c r="F55" s="21">
        <v>8.2279999999999998</v>
      </c>
      <c r="G55" s="21">
        <v>-3.992</v>
      </c>
      <c r="H55" s="16">
        <f>VLOOKUP(A55,[1]TDSheet!$A:$I,9,0)</f>
        <v>0</v>
      </c>
      <c r="M55" s="2">
        <f t="shared" si="2"/>
        <v>1.6456</v>
      </c>
      <c r="N55" s="17"/>
      <c r="O55" s="17"/>
      <c r="Q55" s="2">
        <f t="shared" si="3"/>
        <v>-2.4258629071463296</v>
      </c>
      <c r="R55" s="2">
        <f t="shared" si="4"/>
        <v>-2.4258629071463296</v>
      </c>
      <c r="S55" s="2">
        <f>VLOOKUP(A55,[1]TDSheet!$A:$U,21,0)</f>
        <v>2.1800000000000002</v>
      </c>
      <c r="T55" s="2">
        <f>VLOOKUP(A55,[1]TDSheet!$A:$V,22,0)</f>
        <v>2.4568000000000003</v>
      </c>
      <c r="U55" s="2">
        <f>VLOOKUP(A55,[1]TDSheet!$A:$N,14,0)</f>
        <v>2.1803999999999997</v>
      </c>
      <c r="W55" s="2">
        <f t="shared" si="5"/>
        <v>0</v>
      </c>
    </row>
    <row r="56" spans="1:23" ht="11.1" customHeight="1" outlineLevel="2" x14ac:dyDescent="0.2">
      <c r="A56" s="7" t="s">
        <v>47</v>
      </c>
      <c r="B56" s="7" t="s">
        <v>9</v>
      </c>
      <c r="C56" s="7"/>
      <c r="D56" s="8">
        <v>100</v>
      </c>
      <c r="E56" s="8"/>
      <c r="F56" s="8">
        <v>7.06</v>
      </c>
      <c r="G56" s="21">
        <v>-1.766</v>
      </c>
      <c r="H56" s="16">
        <f>VLOOKUP(A56,[1]TDSheet!$A:$I,9,0)</f>
        <v>0</v>
      </c>
      <c r="M56" s="2">
        <f t="shared" si="2"/>
        <v>1.4119999999999999</v>
      </c>
      <c r="N56" s="17"/>
      <c r="O56" s="17"/>
      <c r="Q56" s="2">
        <f t="shared" si="3"/>
        <v>-1.2507082152974505</v>
      </c>
      <c r="R56" s="2">
        <f t="shared" si="4"/>
        <v>-1.2507082152974505</v>
      </c>
      <c r="S56" s="2">
        <f>VLOOKUP(A56,[1]TDSheet!$A:$U,21,0)</f>
        <v>0</v>
      </c>
      <c r="T56" s="2">
        <f>VLOOKUP(A56,[1]TDSheet!$A:$V,22,0)</f>
        <v>0</v>
      </c>
      <c r="U56" s="2">
        <f>VLOOKUP(A56,[1]TDSheet!$A:$N,14,0)</f>
        <v>0</v>
      </c>
      <c r="W56" s="2">
        <f t="shared" si="5"/>
        <v>0</v>
      </c>
    </row>
    <row r="57" spans="1:23" ht="21.95" customHeight="1" outlineLevel="2" x14ac:dyDescent="0.2">
      <c r="A57" s="7" t="s">
        <v>48</v>
      </c>
      <c r="B57" s="7" t="s">
        <v>9</v>
      </c>
      <c r="C57" s="7"/>
      <c r="D57" s="8">
        <v>100</v>
      </c>
      <c r="E57" s="8"/>
      <c r="F57" s="8">
        <v>1.748</v>
      </c>
      <c r="G57" s="21">
        <v>-1.748</v>
      </c>
      <c r="H57" s="16">
        <f>VLOOKUP(A57,[1]TDSheet!$A:$I,9,0)</f>
        <v>0</v>
      </c>
      <c r="M57" s="2">
        <f t="shared" si="2"/>
        <v>0.34960000000000002</v>
      </c>
      <c r="N57" s="17"/>
      <c r="O57" s="17"/>
      <c r="Q57" s="2">
        <f t="shared" si="3"/>
        <v>-5</v>
      </c>
      <c r="R57" s="2">
        <f t="shared" si="4"/>
        <v>-5</v>
      </c>
      <c r="S57" s="2">
        <f>VLOOKUP(A57,[1]TDSheet!$A:$U,21,0)</f>
        <v>0</v>
      </c>
      <c r="T57" s="2">
        <f>VLOOKUP(A57,[1]TDSheet!$A:$V,22,0)</f>
        <v>0</v>
      </c>
      <c r="U57" s="2">
        <f>VLOOKUP(A57,[1]TDSheet!$A:$N,14,0)</f>
        <v>0</v>
      </c>
      <c r="W57" s="2">
        <f t="shared" si="5"/>
        <v>0</v>
      </c>
    </row>
    <row r="58" spans="1:23" ht="11.1" customHeight="1" outlineLevel="2" x14ac:dyDescent="0.2">
      <c r="A58" s="7" t="s">
        <v>49</v>
      </c>
      <c r="B58" s="7" t="s">
        <v>9</v>
      </c>
      <c r="C58" s="7"/>
      <c r="D58" s="8">
        <v>100</v>
      </c>
      <c r="E58" s="8"/>
      <c r="F58" s="8"/>
      <c r="G58" s="8"/>
      <c r="H58" s="16">
        <f>VLOOKUP(A58,[1]TDSheet!$A:$I,9,0)</f>
        <v>0</v>
      </c>
      <c r="M58" s="2">
        <f t="shared" si="2"/>
        <v>0</v>
      </c>
      <c r="N58" s="17"/>
      <c r="O58" s="17"/>
      <c r="Q58" s="2" t="e">
        <f t="shared" si="3"/>
        <v>#DIV/0!</v>
      </c>
      <c r="R58" s="2" t="e">
        <f t="shared" si="4"/>
        <v>#DIV/0!</v>
      </c>
      <c r="S58" s="2">
        <f>VLOOKUP(A58,[1]TDSheet!$A:$U,21,0)</f>
        <v>0</v>
      </c>
      <c r="T58" s="2">
        <f>VLOOKUP(A58,[1]TDSheet!$A:$V,22,0)</f>
        <v>0</v>
      </c>
      <c r="U58" s="2">
        <f>VLOOKUP(A58,[1]TDSheet!$A:$N,14,0)</f>
        <v>0</v>
      </c>
      <c r="W58" s="2">
        <f t="shared" si="5"/>
        <v>0</v>
      </c>
    </row>
    <row r="59" spans="1:23" ht="11.1" customHeight="1" outlineLevel="2" x14ac:dyDescent="0.2">
      <c r="A59" s="7" t="s">
        <v>50</v>
      </c>
      <c r="B59" s="7" t="s">
        <v>9</v>
      </c>
      <c r="C59" s="7"/>
      <c r="D59" s="8">
        <v>97.364000000000004</v>
      </c>
      <c r="E59" s="8"/>
      <c r="F59" s="8">
        <v>9.6609999999999996</v>
      </c>
      <c r="G59" s="21">
        <v>-1.758</v>
      </c>
      <c r="H59" s="16">
        <f>VLOOKUP(A59,[1]TDSheet!$A:$I,9,0)</f>
        <v>0</v>
      </c>
      <c r="M59" s="2">
        <f t="shared" si="2"/>
        <v>1.9321999999999999</v>
      </c>
      <c r="N59" s="17"/>
      <c r="O59" s="17"/>
      <c r="Q59" s="2">
        <f t="shared" si="3"/>
        <v>-0.90984370148017812</v>
      </c>
      <c r="R59" s="2">
        <f t="shared" si="4"/>
        <v>-0.90984370148017812</v>
      </c>
      <c r="S59" s="2">
        <f>VLOOKUP(A59,[1]TDSheet!$A:$U,21,0)</f>
        <v>0</v>
      </c>
      <c r="T59" s="2">
        <f>VLOOKUP(A59,[1]TDSheet!$A:$V,22,0)</f>
        <v>0</v>
      </c>
      <c r="U59" s="2">
        <f>VLOOKUP(A59,[1]TDSheet!$A:$N,14,0)</f>
        <v>0.5272</v>
      </c>
      <c r="W59" s="2">
        <f t="shared" si="5"/>
        <v>0</v>
      </c>
    </row>
  </sheetData>
  <autoFilter ref="A3:W59" xr:uid="{BF9F42B8-0AA4-41EE-800D-B59589D6DA1D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7FDE-8645-47D3-902E-562E289AF858}">
  <dimension ref="A1:F55"/>
  <sheetViews>
    <sheetView topLeftCell="A5" workbookViewId="0">
      <selection activeCell="A2" sqref="A2:F55"/>
    </sheetView>
  </sheetViews>
  <sheetFormatPr defaultRowHeight="11.25" x14ac:dyDescent="0.2"/>
  <cols>
    <col min="1" max="1" width="95" bestFit="1" customWidth="1"/>
  </cols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32.146999999999998</v>
      </c>
      <c r="D2">
        <v>43.53</v>
      </c>
      <c r="E2">
        <v>32.142000000000003</v>
      </c>
      <c r="F2">
        <v>43.534999999999997</v>
      </c>
    </row>
    <row r="3" spans="1:6" x14ac:dyDescent="0.2">
      <c r="A3" t="s">
        <v>10</v>
      </c>
      <c r="B3" t="s">
        <v>9</v>
      </c>
      <c r="C3">
        <v>120.149</v>
      </c>
      <c r="E3">
        <v>93.287999999999997</v>
      </c>
      <c r="F3">
        <v>26.861000000000001</v>
      </c>
    </row>
    <row r="4" spans="1:6" x14ac:dyDescent="0.2">
      <c r="A4" t="s">
        <v>11</v>
      </c>
      <c r="B4" t="s">
        <v>9</v>
      </c>
      <c r="C4">
        <v>24.994</v>
      </c>
      <c r="D4">
        <v>187.77</v>
      </c>
      <c r="E4">
        <v>37.665999999999997</v>
      </c>
      <c r="F4">
        <v>175.09800000000001</v>
      </c>
    </row>
    <row r="5" spans="1:6" x14ac:dyDescent="0.2">
      <c r="A5" t="s">
        <v>18</v>
      </c>
      <c r="B5" t="s">
        <v>19</v>
      </c>
      <c r="C5">
        <v>303</v>
      </c>
      <c r="E5">
        <v>208</v>
      </c>
      <c r="F5">
        <v>95</v>
      </c>
    </row>
    <row r="6" spans="1:6" x14ac:dyDescent="0.2">
      <c r="A6" t="s">
        <v>20</v>
      </c>
      <c r="B6" t="s">
        <v>19</v>
      </c>
      <c r="C6">
        <v>74</v>
      </c>
      <c r="D6">
        <v>144</v>
      </c>
      <c r="E6">
        <v>97</v>
      </c>
      <c r="F6">
        <v>121</v>
      </c>
    </row>
    <row r="7" spans="1:6" x14ac:dyDescent="0.2">
      <c r="A7" t="s">
        <v>51</v>
      </c>
      <c r="B7" t="s">
        <v>19</v>
      </c>
      <c r="C7">
        <v>22</v>
      </c>
      <c r="E7">
        <v>16</v>
      </c>
      <c r="F7">
        <v>6</v>
      </c>
    </row>
    <row r="8" spans="1:6" x14ac:dyDescent="0.2">
      <c r="A8" t="s">
        <v>52</v>
      </c>
      <c r="B8" t="s">
        <v>19</v>
      </c>
      <c r="C8">
        <v>72</v>
      </c>
      <c r="E8">
        <v>72</v>
      </c>
    </row>
    <row r="9" spans="1:6" x14ac:dyDescent="0.2">
      <c r="A9" t="s">
        <v>23</v>
      </c>
      <c r="B9" t="s">
        <v>9</v>
      </c>
      <c r="C9">
        <v>56.460999999999999</v>
      </c>
      <c r="D9">
        <v>206.22</v>
      </c>
      <c r="E9">
        <v>73.102999999999994</v>
      </c>
      <c r="F9">
        <v>189.578</v>
      </c>
    </row>
    <row r="10" spans="1:6" x14ac:dyDescent="0.2">
      <c r="A10" t="s">
        <v>24</v>
      </c>
      <c r="B10" t="s">
        <v>9</v>
      </c>
      <c r="C10">
        <v>3061.5909999999999</v>
      </c>
      <c r="D10">
        <v>1711.34</v>
      </c>
      <c r="E10">
        <v>1818.623</v>
      </c>
      <c r="F10">
        <v>2954.308</v>
      </c>
    </row>
    <row r="11" spans="1:6" x14ac:dyDescent="0.2">
      <c r="A11" t="s">
        <v>25</v>
      </c>
      <c r="B11" t="s">
        <v>9</v>
      </c>
      <c r="C11">
        <v>26.350999999999999</v>
      </c>
      <c r="D11">
        <v>177.744</v>
      </c>
      <c r="E11">
        <v>54.667999999999999</v>
      </c>
      <c r="F11">
        <v>149.42699999999999</v>
      </c>
    </row>
    <row r="12" spans="1:6" x14ac:dyDescent="0.2">
      <c r="A12" t="s">
        <v>26</v>
      </c>
      <c r="B12" t="s">
        <v>9</v>
      </c>
      <c r="C12">
        <v>1724.0319999999999</v>
      </c>
      <c r="D12">
        <v>2623.6</v>
      </c>
      <c r="E12">
        <v>1511.4259999999999</v>
      </c>
      <c r="F12">
        <v>2836.2060000000001</v>
      </c>
    </row>
    <row r="13" spans="1:6" x14ac:dyDescent="0.2">
      <c r="A13" t="s">
        <v>27</v>
      </c>
      <c r="B13" t="s">
        <v>9</v>
      </c>
      <c r="C13">
        <v>280.96699999999998</v>
      </c>
      <c r="D13">
        <v>100</v>
      </c>
      <c r="E13">
        <v>28.326000000000001</v>
      </c>
      <c r="F13">
        <v>352.64100000000002</v>
      </c>
    </row>
    <row r="14" spans="1:6" x14ac:dyDescent="0.2">
      <c r="A14" t="s">
        <v>28</v>
      </c>
      <c r="B14" t="s">
        <v>9</v>
      </c>
      <c r="C14">
        <v>100.203</v>
      </c>
      <c r="D14">
        <v>21.123999999999999</v>
      </c>
      <c r="E14">
        <v>91.451999999999998</v>
      </c>
      <c r="F14">
        <v>29.875</v>
      </c>
    </row>
    <row r="15" spans="1:6" x14ac:dyDescent="0.2">
      <c r="A15" t="s">
        <v>29</v>
      </c>
      <c r="B15" t="s">
        <v>9</v>
      </c>
      <c r="C15">
        <v>1794.1890000000001</v>
      </c>
      <c r="D15">
        <v>1610.2049999999999</v>
      </c>
      <c r="E15">
        <v>1210.4179999999999</v>
      </c>
      <c r="F15">
        <v>2193.9760000000001</v>
      </c>
    </row>
    <row r="16" spans="1:6" x14ac:dyDescent="0.2">
      <c r="A16" t="s">
        <v>30</v>
      </c>
      <c r="B16" t="s">
        <v>9</v>
      </c>
      <c r="C16">
        <v>2060.6170000000002</v>
      </c>
      <c r="D16">
        <v>1196.7449999999999</v>
      </c>
      <c r="E16">
        <v>1310.355</v>
      </c>
      <c r="F16">
        <v>1947.0070000000001</v>
      </c>
    </row>
    <row r="17" spans="1:6" x14ac:dyDescent="0.2">
      <c r="A17" t="s">
        <v>31</v>
      </c>
      <c r="B17" t="s">
        <v>9</v>
      </c>
      <c r="C17">
        <v>346.05200000000002</v>
      </c>
      <c r="D17">
        <v>89.460999999999999</v>
      </c>
      <c r="E17">
        <v>100.33199999999999</v>
      </c>
      <c r="F17">
        <v>335.18099999999998</v>
      </c>
    </row>
    <row r="18" spans="1:6" x14ac:dyDescent="0.2">
      <c r="A18" t="s">
        <v>32</v>
      </c>
      <c r="B18" t="s">
        <v>9</v>
      </c>
      <c r="C18">
        <v>381.10300000000001</v>
      </c>
      <c r="E18">
        <v>37.706000000000003</v>
      </c>
      <c r="F18">
        <v>343.39699999999999</v>
      </c>
    </row>
    <row r="19" spans="1:6" x14ac:dyDescent="0.2">
      <c r="A19" t="s">
        <v>33</v>
      </c>
      <c r="B19" t="s">
        <v>9</v>
      </c>
      <c r="C19">
        <v>83.575000000000003</v>
      </c>
      <c r="D19">
        <v>84.137</v>
      </c>
      <c r="E19">
        <v>42.262999999999998</v>
      </c>
      <c r="F19">
        <v>125.449</v>
      </c>
    </row>
    <row r="20" spans="1:6" x14ac:dyDescent="0.2">
      <c r="A20" t="s">
        <v>34</v>
      </c>
      <c r="B20" t="s">
        <v>9</v>
      </c>
      <c r="C20">
        <v>147.006</v>
      </c>
      <c r="D20">
        <v>275.13499999999999</v>
      </c>
      <c r="E20">
        <v>173.042</v>
      </c>
      <c r="F20">
        <v>249.09899999999999</v>
      </c>
    </row>
    <row r="21" spans="1:6" x14ac:dyDescent="0.2">
      <c r="A21" t="s">
        <v>35</v>
      </c>
      <c r="B21" t="s">
        <v>9</v>
      </c>
      <c r="C21">
        <v>231.55</v>
      </c>
      <c r="D21">
        <v>220.79499999999999</v>
      </c>
      <c r="E21">
        <v>190.399</v>
      </c>
      <c r="F21">
        <v>261.94600000000003</v>
      </c>
    </row>
    <row r="22" spans="1:6" x14ac:dyDescent="0.2">
      <c r="A22" t="s">
        <v>36</v>
      </c>
      <c r="B22" t="s">
        <v>9</v>
      </c>
      <c r="C22">
        <v>263.858</v>
      </c>
      <c r="D22">
        <v>327.11799999999999</v>
      </c>
      <c r="E22">
        <v>288.87900000000002</v>
      </c>
      <c r="F22">
        <v>302.09699999999998</v>
      </c>
    </row>
    <row r="23" spans="1:6" x14ac:dyDescent="0.2">
      <c r="A23" t="s">
        <v>37</v>
      </c>
      <c r="B23" t="s">
        <v>9</v>
      </c>
      <c r="C23">
        <v>103.48399999999999</v>
      </c>
      <c r="D23">
        <v>139.41999999999999</v>
      </c>
      <c r="E23">
        <v>111.06</v>
      </c>
      <c r="F23">
        <v>131.84399999999999</v>
      </c>
    </row>
    <row r="24" spans="1:6" x14ac:dyDescent="0.2">
      <c r="A24" t="s">
        <v>38</v>
      </c>
      <c r="B24" t="s">
        <v>9</v>
      </c>
      <c r="C24">
        <v>822.31299999999999</v>
      </c>
      <c r="D24">
        <v>521.32399999999996</v>
      </c>
      <c r="E24">
        <v>566.11</v>
      </c>
      <c r="F24">
        <v>777.52700000000004</v>
      </c>
    </row>
    <row r="25" spans="1:6" x14ac:dyDescent="0.2">
      <c r="A25" t="s">
        <v>39</v>
      </c>
      <c r="B25" t="s">
        <v>9</v>
      </c>
      <c r="C25">
        <v>260.43700000000001</v>
      </c>
      <c r="D25">
        <v>566.346</v>
      </c>
      <c r="E25">
        <v>313.46199999999999</v>
      </c>
      <c r="F25">
        <v>513.32100000000003</v>
      </c>
    </row>
    <row r="26" spans="1:6" x14ac:dyDescent="0.2">
      <c r="A26" t="s">
        <v>53</v>
      </c>
      <c r="B26" t="s">
        <v>19</v>
      </c>
      <c r="C26">
        <v>454</v>
      </c>
      <c r="E26">
        <v>378</v>
      </c>
      <c r="F26">
        <v>76</v>
      </c>
    </row>
    <row r="27" spans="1:6" x14ac:dyDescent="0.2">
      <c r="A27" t="s">
        <v>54</v>
      </c>
      <c r="B27" t="s">
        <v>19</v>
      </c>
      <c r="C27">
        <v>22</v>
      </c>
      <c r="D27">
        <v>162</v>
      </c>
      <c r="E27">
        <v>65</v>
      </c>
      <c r="F27">
        <v>119</v>
      </c>
    </row>
    <row r="28" spans="1:6" x14ac:dyDescent="0.2">
      <c r="A28" t="s">
        <v>55</v>
      </c>
      <c r="B28" t="s">
        <v>19</v>
      </c>
      <c r="C28">
        <v>707</v>
      </c>
      <c r="E28">
        <v>407</v>
      </c>
      <c r="F28">
        <v>300</v>
      </c>
    </row>
    <row r="29" spans="1:6" x14ac:dyDescent="0.2">
      <c r="A29" t="s">
        <v>56</v>
      </c>
      <c r="B29" t="s">
        <v>19</v>
      </c>
      <c r="C29">
        <v>181</v>
      </c>
      <c r="D29">
        <v>474</v>
      </c>
      <c r="E29">
        <v>193</v>
      </c>
      <c r="F29">
        <v>462</v>
      </c>
    </row>
    <row r="30" spans="1:6" x14ac:dyDescent="0.2">
      <c r="A30" t="s">
        <v>12</v>
      </c>
      <c r="B30" t="s">
        <v>9</v>
      </c>
      <c r="C30">
        <v>21.62</v>
      </c>
      <c r="D30">
        <v>43.216000000000001</v>
      </c>
      <c r="E30">
        <v>21.62</v>
      </c>
      <c r="F30">
        <v>43.216000000000001</v>
      </c>
    </row>
    <row r="31" spans="1:6" x14ac:dyDescent="0.2">
      <c r="A31" t="s">
        <v>13</v>
      </c>
      <c r="B31" t="s">
        <v>9</v>
      </c>
      <c r="C31">
        <v>32.725000000000001</v>
      </c>
      <c r="D31">
        <v>32.29</v>
      </c>
      <c r="E31">
        <v>31.428000000000001</v>
      </c>
      <c r="F31">
        <v>33.587000000000003</v>
      </c>
    </row>
    <row r="32" spans="1:6" x14ac:dyDescent="0.2">
      <c r="A32" t="s">
        <v>14</v>
      </c>
      <c r="B32" t="s">
        <v>9</v>
      </c>
      <c r="C32">
        <v>80.296000000000006</v>
      </c>
      <c r="D32">
        <v>145.875</v>
      </c>
      <c r="E32">
        <v>41.255000000000003</v>
      </c>
      <c r="F32">
        <v>184.916</v>
      </c>
    </row>
    <row r="33" spans="1:6" x14ac:dyDescent="0.2">
      <c r="A33" t="s">
        <v>40</v>
      </c>
      <c r="B33" t="s">
        <v>9</v>
      </c>
      <c r="C33">
        <v>407.77199999999999</v>
      </c>
      <c r="D33">
        <v>56.51</v>
      </c>
      <c r="E33">
        <v>307.971</v>
      </c>
      <c r="F33">
        <v>156.31100000000001</v>
      </c>
    </row>
    <row r="34" spans="1:6" x14ac:dyDescent="0.2">
      <c r="A34" t="s">
        <v>57</v>
      </c>
      <c r="B34" t="s">
        <v>19</v>
      </c>
      <c r="C34">
        <v>469</v>
      </c>
      <c r="D34">
        <v>120</v>
      </c>
      <c r="E34">
        <v>415</v>
      </c>
      <c r="F34">
        <v>174</v>
      </c>
    </row>
    <row r="35" spans="1:6" x14ac:dyDescent="0.2">
      <c r="A35" t="s">
        <v>41</v>
      </c>
      <c r="B35" t="s">
        <v>9</v>
      </c>
      <c r="C35">
        <v>2</v>
      </c>
      <c r="E35">
        <v>2</v>
      </c>
    </row>
    <row r="36" spans="1:6" x14ac:dyDescent="0.2">
      <c r="A36" t="s">
        <v>58</v>
      </c>
      <c r="B36" t="s">
        <v>19</v>
      </c>
      <c r="C36">
        <v>-1</v>
      </c>
      <c r="D36">
        <v>246</v>
      </c>
      <c r="E36">
        <v>13</v>
      </c>
      <c r="F36">
        <v>232</v>
      </c>
    </row>
    <row r="37" spans="1:6" x14ac:dyDescent="0.2">
      <c r="A37" t="s">
        <v>15</v>
      </c>
      <c r="B37" t="s">
        <v>9</v>
      </c>
      <c r="C37">
        <v>39.694000000000003</v>
      </c>
      <c r="D37">
        <v>128.905</v>
      </c>
      <c r="E37">
        <v>32.292000000000002</v>
      </c>
      <c r="F37">
        <v>136.30699999999999</v>
      </c>
    </row>
    <row r="38" spans="1:6" x14ac:dyDescent="0.2">
      <c r="A38" t="s">
        <v>16</v>
      </c>
      <c r="B38" t="s">
        <v>9</v>
      </c>
      <c r="C38">
        <v>4.0460000000000003</v>
      </c>
      <c r="D38">
        <v>43.734000000000002</v>
      </c>
      <c r="E38">
        <v>6.8419999999999996</v>
      </c>
      <c r="F38">
        <v>40.938000000000002</v>
      </c>
    </row>
    <row r="39" spans="1:6" x14ac:dyDescent="0.2">
      <c r="A39" t="s">
        <v>59</v>
      </c>
      <c r="B39" t="s">
        <v>19</v>
      </c>
      <c r="C39">
        <v>314</v>
      </c>
      <c r="D39">
        <v>102</v>
      </c>
      <c r="E39">
        <v>329</v>
      </c>
      <c r="F39">
        <v>87</v>
      </c>
    </row>
    <row r="40" spans="1:6" x14ac:dyDescent="0.2">
      <c r="A40" t="s">
        <v>60</v>
      </c>
      <c r="B40" t="s">
        <v>19</v>
      </c>
      <c r="C40">
        <v>496</v>
      </c>
      <c r="D40">
        <v>402</v>
      </c>
      <c r="E40">
        <v>328</v>
      </c>
      <c r="F40">
        <v>570</v>
      </c>
    </row>
    <row r="41" spans="1:6" x14ac:dyDescent="0.2">
      <c r="A41" t="s">
        <v>61</v>
      </c>
      <c r="B41" t="s">
        <v>19</v>
      </c>
      <c r="C41">
        <v>2</v>
      </c>
      <c r="D41">
        <v>1</v>
      </c>
      <c r="E41">
        <v>3</v>
      </c>
    </row>
    <row r="42" spans="1:6" x14ac:dyDescent="0.2">
      <c r="A42" t="s">
        <v>42</v>
      </c>
      <c r="B42" t="s">
        <v>9</v>
      </c>
      <c r="C42">
        <v>1.3</v>
      </c>
      <c r="E42">
        <v>1.3</v>
      </c>
    </row>
    <row r="43" spans="1:6" x14ac:dyDescent="0.2">
      <c r="A43" t="s">
        <v>62</v>
      </c>
      <c r="B43" t="s">
        <v>19</v>
      </c>
      <c r="C43">
        <v>240</v>
      </c>
      <c r="E43">
        <v>101</v>
      </c>
      <c r="F43">
        <v>139</v>
      </c>
    </row>
    <row r="44" spans="1:6" x14ac:dyDescent="0.2">
      <c r="A44" t="s">
        <v>43</v>
      </c>
      <c r="B44" t="s">
        <v>9</v>
      </c>
      <c r="C44">
        <v>24.184000000000001</v>
      </c>
      <c r="D44">
        <v>209.376</v>
      </c>
      <c r="E44">
        <v>38.801000000000002</v>
      </c>
      <c r="F44">
        <v>194.75899999999999</v>
      </c>
    </row>
    <row r="45" spans="1:6" x14ac:dyDescent="0.2">
      <c r="A45" t="s">
        <v>44</v>
      </c>
      <c r="B45" t="s">
        <v>9</v>
      </c>
      <c r="C45">
        <v>24.193000000000001</v>
      </c>
      <c r="D45">
        <v>214.66200000000001</v>
      </c>
      <c r="E45">
        <v>33.633000000000003</v>
      </c>
      <c r="F45">
        <v>205.22200000000001</v>
      </c>
    </row>
    <row r="46" spans="1:6" x14ac:dyDescent="0.2">
      <c r="A46" t="s">
        <v>21</v>
      </c>
      <c r="B46" t="s">
        <v>19</v>
      </c>
      <c r="C46">
        <v>191</v>
      </c>
      <c r="E46">
        <v>60</v>
      </c>
      <c r="F46">
        <v>131</v>
      </c>
    </row>
    <row r="47" spans="1:6" x14ac:dyDescent="0.2">
      <c r="A47" t="s">
        <v>22</v>
      </c>
      <c r="B47" t="s">
        <v>19</v>
      </c>
      <c r="C47">
        <v>79</v>
      </c>
      <c r="D47">
        <v>152</v>
      </c>
      <c r="E47">
        <v>86</v>
      </c>
      <c r="F47">
        <v>145</v>
      </c>
    </row>
    <row r="48" spans="1:6" x14ac:dyDescent="0.2">
      <c r="A48" t="s">
        <v>63</v>
      </c>
      <c r="B48" t="s">
        <v>19</v>
      </c>
      <c r="D48">
        <v>51</v>
      </c>
      <c r="E48">
        <v>64</v>
      </c>
      <c r="F48">
        <v>-13</v>
      </c>
    </row>
    <row r="49" spans="1:6" x14ac:dyDescent="0.2">
      <c r="A49" t="s">
        <v>45</v>
      </c>
      <c r="B49" t="s">
        <v>9</v>
      </c>
      <c r="E49">
        <v>9.7780000000000005</v>
      </c>
      <c r="F49">
        <v>-9.7780000000000005</v>
      </c>
    </row>
    <row r="50" spans="1:6" x14ac:dyDescent="0.2">
      <c r="A50" t="s">
        <v>46</v>
      </c>
      <c r="B50" t="s">
        <v>9</v>
      </c>
      <c r="C50">
        <v>-8.8840000000000003</v>
      </c>
      <c r="D50">
        <v>8.8840000000000003</v>
      </c>
      <c r="E50">
        <v>21.1</v>
      </c>
      <c r="F50">
        <v>-21.1</v>
      </c>
    </row>
    <row r="51" spans="1:6" x14ac:dyDescent="0.2">
      <c r="A51" t="s">
        <v>17</v>
      </c>
      <c r="B51" t="s">
        <v>9</v>
      </c>
      <c r="C51">
        <v>4.2359999999999998</v>
      </c>
      <c r="E51">
        <v>8.2279999999999998</v>
      </c>
      <c r="F51">
        <v>-3.992</v>
      </c>
    </row>
    <row r="52" spans="1:6" x14ac:dyDescent="0.2">
      <c r="A52" t="s">
        <v>47</v>
      </c>
      <c r="B52" t="s">
        <v>9</v>
      </c>
      <c r="C52">
        <v>100</v>
      </c>
      <c r="E52">
        <v>101.76600000000001</v>
      </c>
      <c r="F52">
        <v>-1.766</v>
      </c>
    </row>
    <row r="53" spans="1:6" x14ac:dyDescent="0.2">
      <c r="A53" t="s">
        <v>48</v>
      </c>
      <c r="B53" t="s">
        <v>9</v>
      </c>
      <c r="C53">
        <v>100</v>
      </c>
      <c r="E53">
        <v>101.748</v>
      </c>
      <c r="F53">
        <v>-1.748</v>
      </c>
    </row>
    <row r="54" spans="1:6" x14ac:dyDescent="0.2">
      <c r="A54" t="s">
        <v>49</v>
      </c>
      <c r="B54" t="s">
        <v>9</v>
      </c>
      <c r="C54">
        <v>100</v>
      </c>
      <c r="E54">
        <v>100</v>
      </c>
    </row>
    <row r="55" spans="1:6" x14ac:dyDescent="0.2">
      <c r="A55" t="s">
        <v>50</v>
      </c>
      <c r="B55" t="s">
        <v>9</v>
      </c>
      <c r="C55">
        <v>97.364000000000004</v>
      </c>
      <c r="E55">
        <v>99.122</v>
      </c>
      <c r="F55">
        <v>-1.758</v>
      </c>
    </row>
  </sheetData>
  <autoFilter ref="A1:F55" xr:uid="{8D7E7F31-3A8E-4B35-A1F1-89B87310B4C2}">
    <sortState xmlns:xlrd2="http://schemas.microsoft.com/office/spreadsheetml/2017/richdata2" ref="A2:F55">
      <sortCondition ref="A1:A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2023-11-06T14:00:11Z</dcterms:modified>
</cp:coreProperties>
</file>