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01,11,23 КИ\"/>
    </mc:Choice>
  </mc:AlternateContent>
  <xr:revisionPtr revIDLastSave="0" documentId="13_ncr:1_{8615DA6E-2B91-47FE-9B5D-AC8733B02E3D}" xr6:coauthVersionLast="45" xr6:coauthVersionMax="45" xr10:uidLastSave="{00000000-0000-0000-0000-000000000000}"/>
  <bookViews>
    <workbookView xWindow="-120" yWindow="-120" windowWidth="29040" windowHeight="15840" tabRatio="251" xr2:uid="{00000000-000D-0000-FFFF-FFFF00000000}"/>
  </bookViews>
  <sheets>
    <sheet name="TDSheet" sheetId="1" r:id="rId1"/>
    <sheet name="Лист2" sheetId="3" r:id="rId2"/>
  </sheets>
  <externalReferences>
    <externalReference r:id="rId3"/>
    <externalReference r:id="rId4"/>
  </externalReferences>
  <definedNames>
    <definedName name="_xlnm._FilterDatabase" localSheetId="0" hidden="1">TDSheet!$A$3:$AB$96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1" l="1"/>
  <c r="S5" i="1"/>
  <c r="R5" i="1"/>
  <c r="Q5" i="1"/>
  <c r="P5" i="1"/>
  <c r="O5" i="1"/>
  <c r="N5" i="1"/>
  <c r="M5" i="1"/>
  <c r="I5" i="1"/>
  <c r="H5" i="1"/>
  <c r="G5" i="1"/>
  <c r="F5" i="1"/>
  <c r="S9" i="1" l="1"/>
  <c r="S10" i="1"/>
  <c r="S11" i="1"/>
  <c r="S14" i="1"/>
  <c r="S15" i="1"/>
  <c r="S16" i="1"/>
  <c r="S17" i="1"/>
  <c r="S18" i="1"/>
  <c r="S19" i="1"/>
  <c r="S20" i="1"/>
  <c r="S21" i="1"/>
  <c r="S22" i="1"/>
  <c r="AB22" i="1" s="1"/>
  <c r="S28" i="1"/>
  <c r="S29" i="1"/>
  <c r="S33" i="1"/>
  <c r="S34" i="1"/>
  <c r="S39" i="1"/>
  <c r="S42" i="1"/>
  <c r="S48" i="1"/>
  <c r="S53" i="1"/>
  <c r="S56" i="1"/>
  <c r="S57" i="1"/>
  <c r="S58" i="1"/>
  <c r="S60" i="1"/>
  <c r="S61" i="1"/>
  <c r="S62" i="1"/>
  <c r="S63" i="1"/>
  <c r="S65" i="1"/>
  <c r="S67" i="1"/>
  <c r="S69" i="1"/>
  <c r="S70" i="1"/>
  <c r="S71" i="1"/>
  <c r="S72" i="1"/>
  <c r="S73" i="1"/>
  <c r="S74" i="1"/>
  <c r="S76" i="1"/>
  <c r="S78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6" i="1"/>
  <c r="AA53" i="1"/>
  <c r="AA57" i="1"/>
  <c r="AA58" i="1"/>
  <c r="AA63" i="1"/>
  <c r="AA70" i="1"/>
  <c r="AA71" i="1"/>
  <c r="AA72" i="1"/>
  <c r="AA73" i="1"/>
  <c r="AA78" i="1"/>
  <c r="AA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6" i="1"/>
  <c r="Z5" i="1" s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6" i="1"/>
  <c r="Y5" i="1" l="1"/>
  <c r="X5" i="1"/>
  <c r="I8" i="1"/>
  <c r="I9" i="1"/>
  <c r="I10" i="1"/>
  <c r="I11" i="1"/>
  <c r="I12" i="1"/>
  <c r="I13" i="1"/>
  <c r="I14" i="1"/>
  <c r="I20" i="1"/>
  <c r="I21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40" i="1"/>
  <c r="I41" i="1"/>
  <c r="I43" i="1"/>
  <c r="I44" i="1"/>
  <c r="I45" i="1"/>
  <c r="I47" i="1"/>
  <c r="I48" i="1"/>
  <c r="I50" i="1"/>
  <c r="I53" i="1"/>
  <c r="I54" i="1"/>
  <c r="I55" i="1"/>
  <c r="I56" i="1"/>
  <c r="I57" i="1"/>
  <c r="I58" i="1"/>
  <c r="I61" i="1"/>
  <c r="I62" i="1"/>
  <c r="I63" i="1"/>
  <c r="I64" i="1"/>
  <c r="I65" i="1"/>
  <c r="I66" i="1"/>
  <c r="I68" i="1"/>
  <c r="I70" i="1"/>
  <c r="I71" i="1"/>
  <c r="I72" i="1"/>
  <c r="I73" i="1"/>
  <c r="I74" i="1"/>
  <c r="I76" i="1"/>
  <c r="I77" i="1"/>
  <c r="I78" i="1"/>
  <c r="I79" i="1"/>
  <c r="I80" i="1"/>
  <c r="I89" i="1"/>
  <c r="I90" i="1"/>
  <c r="I91" i="1"/>
  <c r="I92" i="1"/>
  <c r="I93" i="1"/>
  <c r="I94" i="1"/>
  <c r="I95" i="1"/>
  <c r="I96" i="1"/>
  <c r="I6" i="1"/>
  <c r="H7" i="1"/>
  <c r="I7" i="1" s="1"/>
  <c r="H15" i="1"/>
  <c r="H16" i="1"/>
  <c r="I16" i="1" s="1"/>
  <c r="H17" i="1"/>
  <c r="I17" i="1" s="1"/>
  <c r="H18" i="1"/>
  <c r="I18" i="1" s="1"/>
  <c r="H19" i="1"/>
  <c r="I19" i="1" s="1"/>
  <c r="H28" i="1"/>
  <c r="I28" i="1" s="1"/>
  <c r="H39" i="1"/>
  <c r="I39" i="1" s="1"/>
  <c r="H42" i="1"/>
  <c r="I42" i="1" s="1"/>
  <c r="H46" i="1"/>
  <c r="I46" i="1" s="1"/>
  <c r="H49" i="1"/>
  <c r="I49" i="1" s="1"/>
  <c r="H51" i="1"/>
  <c r="I51" i="1" s="1"/>
  <c r="H52" i="1"/>
  <c r="I52" i="1" s="1"/>
  <c r="H59" i="1"/>
  <c r="I59" i="1" s="1"/>
  <c r="H60" i="1"/>
  <c r="I60" i="1" s="1"/>
  <c r="H67" i="1"/>
  <c r="I67" i="1" s="1"/>
  <c r="H69" i="1"/>
  <c r="I69" i="1" s="1"/>
  <c r="H75" i="1"/>
  <c r="I75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I15" i="1" l="1"/>
  <c r="M8" i="1"/>
  <c r="Q8" i="1" s="1"/>
  <c r="M9" i="1"/>
  <c r="Q9" i="1" s="1"/>
  <c r="W9" i="1" s="1"/>
  <c r="M10" i="1"/>
  <c r="Q10" i="1" s="1"/>
  <c r="W10" i="1" s="1"/>
  <c r="M11" i="1"/>
  <c r="Q11" i="1" s="1"/>
  <c r="W11" i="1" s="1"/>
  <c r="M12" i="1"/>
  <c r="Q12" i="1" s="1"/>
  <c r="M13" i="1"/>
  <c r="Q13" i="1" s="1"/>
  <c r="M14" i="1"/>
  <c r="Q14" i="1" s="1"/>
  <c r="W14" i="1" s="1"/>
  <c r="M20" i="1"/>
  <c r="Q20" i="1" s="1"/>
  <c r="W20" i="1" s="1"/>
  <c r="M21" i="1"/>
  <c r="Q21" i="1" s="1"/>
  <c r="W21" i="1" s="1"/>
  <c r="M22" i="1"/>
  <c r="Q22" i="1" s="1"/>
  <c r="V22" i="1" s="1"/>
  <c r="M23" i="1"/>
  <c r="Q23" i="1" s="1"/>
  <c r="M24" i="1"/>
  <c r="Q24" i="1" s="1"/>
  <c r="R24" i="1" s="1"/>
  <c r="M25" i="1"/>
  <c r="Q25" i="1" s="1"/>
  <c r="M26" i="1"/>
  <c r="Q26" i="1" s="1"/>
  <c r="M27" i="1"/>
  <c r="Q27" i="1" s="1"/>
  <c r="M29" i="1"/>
  <c r="Q29" i="1" s="1"/>
  <c r="W29" i="1" s="1"/>
  <c r="M30" i="1"/>
  <c r="Q30" i="1" s="1"/>
  <c r="M31" i="1"/>
  <c r="Q31" i="1" s="1"/>
  <c r="M32" i="1"/>
  <c r="Q32" i="1" s="1"/>
  <c r="M33" i="1"/>
  <c r="Q33" i="1" s="1"/>
  <c r="W33" i="1" s="1"/>
  <c r="M34" i="1"/>
  <c r="Q34" i="1" s="1"/>
  <c r="W34" i="1" s="1"/>
  <c r="M35" i="1"/>
  <c r="Q35" i="1" s="1"/>
  <c r="M36" i="1"/>
  <c r="Q36" i="1" s="1"/>
  <c r="M37" i="1"/>
  <c r="Q37" i="1" s="1"/>
  <c r="R37" i="1" s="1"/>
  <c r="M38" i="1"/>
  <c r="Q38" i="1" s="1"/>
  <c r="R38" i="1" s="1"/>
  <c r="M40" i="1"/>
  <c r="Q40" i="1" s="1"/>
  <c r="M41" i="1"/>
  <c r="Q41" i="1" s="1"/>
  <c r="R41" i="1" s="1"/>
  <c r="M43" i="1"/>
  <c r="Q43" i="1" s="1"/>
  <c r="M44" i="1"/>
  <c r="Q44" i="1" s="1"/>
  <c r="M45" i="1"/>
  <c r="Q45" i="1" s="1"/>
  <c r="M47" i="1"/>
  <c r="Q47" i="1" s="1"/>
  <c r="M48" i="1"/>
  <c r="Q48" i="1" s="1"/>
  <c r="W48" i="1" s="1"/>
  <c r="M50" i="1"/>
  <c r="Q50" i="1" s="1"/>
  <c r="M51" i="1"/>
  <c r="Q51" i="1" s="1"/>
  <c r="M53" i="1"/>
  <c r="Q53" i="1" s="1"/>
  <c r="W53" i="1" s="1"/>
  <c r="M54" i="1"/>
  <c r="Q54" i="1" s="1"/>
  <c r="M55" i="1"/>
  <c r="Q55" i="1" s="1"/>
  <c r="M56" i="1"/>
  <c r="Q56" i="1" s="1"/>
  <c r="W56" i="1" s="1"/>
  <c r="M57" i="1"/>
  <c r="Q57" i="1" s="1"/>
  <c r="W57" i="1" s="1"/>
  <c r="M58" i="1"/>
  <c r="Q58" i="1" s="1"/>
  <c r="W58" i="1" s="1"/>
  <c r="M61" i="1"/>
  <c r="Q61" i="1" s="1"/>
  <c r="W61" i="1" s="1"/>
  <c r="M62" i="1"/>
  <c r="Q62" i="1" s="1"/>
  <c r="W62" i="1" s="1"/>
  <c r="M63" i="1"/>
  <c r="Q63" i="1" s="1"/>
  <c r="W63" i="1" s="1"/>
  <c r="M64" i="1"/>
  <c r="Q64" i="1" s="1"/>
  <c r="M65" i="1"/>
  <c r="Q65" i="1" s="1"/>
  <c r="W65" i="1" s="1"/>
  <c r="M66" i="1"/>
  <c r="Q66" i="1" s="1"/>
  <c r="M68" i="1"/>
  <c r="Q68" i="1" s="1"/>
  <c r="M70" i="1"/>
  <c r="Q70" i="1" s="1"/>
  <c r="W70" i="1" s="1"/>
  <c r="M71" i="1"/>
  <c r="Q71" i="1" s="1"/>
  <c r="M72" i="1"/>
  <c r="Q72" i="1" s="1"/>
  <c r="W72" i="1" s="1"/>
  <c r="M73" i="1"/>
  <c r="Q73" i="1" s="1"/>
  <c r="W73" i="1" s="1"/>
  <c r="M74" i="1"/>
  <c r="Q74" i="1" s="1"/>
  <c r="W74" i="1" s="1"/>
  <c r="M76" i="1"/>
  <c r="Q76" i="1" s="1"/>
  <c r="W76" i="1" s="1"/>
  <c r="M77" i="1"/>
  <c r="Q77" i="1" s="1"/>
  <c r="M78" i="1"/>
  <c r="Q78" i="1" s="1"/>
  <c r="M79" i="1"/>
  <c r="Q79" i="1" s="1"/>
  <c r="M80" i="1"/>
  <c r="Q80" i="1" s="1"/>
  <c r="M89" i="1"/>
  <c r="Q89" i="1" s="1"/>
  <c r="W89" i="1" s="1"/>
  <c r="M90" i="1"/>
  <c r="Q90" i="1" s="1"/>
  <c r="W90" i="1" s="1"/>
  <c r="M91" i="1"/>
  <c r="Q91" i="1" s="1"/>
  <c r="W91" i="1" s="1"/>
  <c r="M92" i="1"/>
  <c r="Q92" i="1" s="1"/>
  <c r="V92" i="1" s="1"/>
  <c r="M93" i="1"/>
  <c r="Q93" i="1" s="1"/>
  <c r="V93" i="1" s="1"/>
  <c r="M94" i="1"/>
  <c r="Q94" i="1" s="1"/>
  <c r="V94" i="1" s="1"/>
  <c r="M95" i="1"/>
  <c r="Q95" i="1" s="1"/>
  <c r="V95" i="1" s="1"/>
  <c r="M96" i="1"/>
  <c r="Q96" i="1" s="1"/>
  <c r="V96" i="1" s="1"/>
  <c r="M6" i="1"/>
  <c r="Q6" i="1" s="1"/>
  <c r="W6" i="1" s="1"/>
  <c r="N7" i="1"/>
  <c r="M7" i="1" s="1"/>
  <c r="Q7" i="1" s="1"/>
  <c r="N15" i="1"/>
  <c r="M15" i="1" s="1"/>
  <c r="Q15" i="1" s="1"/>
  <c r="N16" i="1"/>
  <c r="M16" i="1" s="1"/>
  <c r="Q16" i="1" s="1"/>
  <c r="V16" i="1" s="1"/>
  <c r="N17" i="1"/>
  <c r="M17" i="1" s="1"/>
  <c r="Q17" i="1" s="1"/>
  <c r="V17" i="1" s="1"/>
  <c r="N18" i="1"/>
  <c r="M18" i="1" s="1"/>
  <c r="Q18" i="1" s="1"/>
  <c r="W18" i="1" s="1"/>
  <c r="N19" i="1"/>
  <c r="M19" i="1" s="1"/>
  <c r="Q19" i="1" s="1"/>
  <c r="W19" i="1" s="1"/>
  <c r="N28" i="1"/>
  <c r="M28" i="1" s="1"/>
  <c r="Q28" i="1" s="1"/>
  <c r="W28" i="1" s="1"/>
  <c r="N39" i="1"/>
  <c r="M39" i="1" s="1"/>
  <c r="Q39" i="1" s="1"/>
  <c r="W39" i="1" s="1"/>
  <c r="N42" i="1"/>
  <c r="M42" i="1" s="1"/>
  <c r="Q42" i="1" s="1"/>
  <c r="V42" i="1" s="1"/>
  <c r="N46" i="1"/>
  <c r="M46" i="1" s="1"/>
  <c r="Q46" i="1" s="1"/>
  <c r="N49" i="1"/>
  <c r="M49" i="1" s="1"/>
  <c r="Q49" i="1" s="1"/>
  <c r="N52" i="1"/>
  <c r="M52" i="1" s="1"/>
  <c r="Q52" i="1" s="1"/>
  <c r="N59" i="1"/>
  <c r="M59" i="1" s="1"/>
  <c r="Q59" i="1" s="1"/>
  <c r="N60" i="1"/>
  <c r="M60" i="1" s="1"/>
  <c r="Q60" i="1" s="1"/>
  <c r="W60" i="1" s="1"/>
  <c r="N67" i="1"/>
  <c r="M67" i="1" s="1"/>
  <c r="Q67" i="1" s="1"/>
  <c r="W67" i="1" s="1"/>
  <c r="N69" i="1"/>
  <c r="M69" i="1" s="1"/>
  <c r="Q69" i="1" s="1"/>
  <c r="W69" i="1" s="1"/>
  <c r="N75" i="1"/>
  <c r="M75" i="1" s="1"/>
  <c r="Q75" i="1" s="1"/>
  <c r="N81" i="1"/>
  <c r="M81" i="1" s="1"/>
  <c r="Q81" i="1" s="1"/>
  <c r="W81" i="1" s="1"/>
  <c r="N82" i="1"/>
  <c r="M82" i="1" s="1"/>
  <c r="Q82" i="1" s="1"/>
  <c r="W82" i="1" s="1"/>
  <c r="N83" i="1"/>
  <c r="M83" i="1" s="1"/>
  <c r="Q83" i="1" s="1"/>
  <c r="W83" i="1" s="1"/>
  <c r="N84" i="1"/>
  <c r="M84" i="1" s="1"/>
  <c r="Q84" i="1" s="1"/>
  <c r="W84" i="1" s="1"/>
  <c r="N85" i="1"/>
  <c r="M85" i="1" s="1"/>
  <c r="Q85" i="1" s="1"/>
  <c r="W85" i="1" s="1"/>
  <c r="N86" i="1"/>
  <c r="M86" i="1" s="1"/>
  <c r="Q86" i="1" s="1"/>
  <c r="W86" i="1" s="1"/>
  <c r="N87" i="1"/>
  <c r="M87" i="1" s="1"/>
  <c r="Q87" i="1" s="1"/>
  <c r="W87" i="1" s="1"/>
  <c r="N88" i="1"/>
  <c r="M88" i="1" s="1"/>
  <c r="Q88" i="1" s="1"/>
  <c r="V88" i="1" s="1"/>
  <c r="R46" i="1" l="1"/>
  <c r="R79" i="1"/>
  <c r="V79" i="1" s="1"/>
  <c r="R77" i="1"/>
  <c r="R66" i="1"/>
  <c r="V66" i="1" s="1"/>
  <c r="R64" i="1"/>
  <c r="R54" i="1"/>
  <c r="R51" i="1"/>
  <c r="R45" i="1"/>
  <c r="R43" i="1"/>
  <c r="R40" i="1"/>
  <c r="R35" i="1"/>
  <c r="R31" i="1"/>
  <c r="V31" i="1" s="1"/>
  <c r="R26" i="1"/>
  <c r="R13" i="1"/>
  <c r="R75" i="1"/>
  <c r="AB75" i="1" s="1"/>
  <c r="R59" i="1"/>
  <c r="R7" i="1"/>
  <c r="V7" i="1" s="1"/>
  <c r="R80" i="1"/>
  <c r="W78" i="1"/>
  <c r="V71" i="1"/>
  <c r="R68" i="1"/>
  <c r="V68" i="1" s="1"/>
  <c r="R55" i="1"/>
  <c r="R50" i="1"/>
  <c r="R47" i="1"/>
  <c r="V47" i="1" s="1"/>
  <c r="R44" i="1"/>
  <c r="V44" i="1" s="1"/>
  <c r="R36" i="1"/>
  <c r="V36" i="1" s="1"/>
  <c r="R32" i="1"/>
  <c r="V32" i="1" s="1"/>
  <c r="R30" i="1"/>
  <c r="R27" i="1"/>
  <c r="V27" i="1" s="1"/>
  <c r="R25" i="1"/>
  <c r="V25" i="1" s="1"/>
  <c r="R23" i="1"/>
  <c r="V23" i="1" s="1"/>
  <c r="R12" i="1"/>
  <c r="V12" i="1" s="1"/>
  <c r="V57" i="1"/>
  <c r="V78" i="1"/>
  <c r="V18" i="1"/>
  <c r="V10" i="1"/>
  <c r="V41" i="1"/>
  <c r="V67" i="1"/>
  <c r="V86" i="1"/>
  <c r="V53" i="1"/>
  <c r="V63" i="1"/>
  <c r="V73" i="1"/>
  <c r="V90" i="1"/>
  <c r="V14" i="1"/>
  <c r="V82" i="1"/>
  <c r="V15" i="1"/>
  <c r="V9" i="1"/>
  <c r="V13" i="1"/>
  <c r="V26" i="1"/>
  <c r="V35" i="1"/>
  <c r="V40" i="1"/>
  <c r="V45" i="1"/>
  <c r="V69" i="1"/>
  <c r="V83" i="1"/>
  <c r="V87" i="1"/>
  <c r="V54" i="1"/>
  <c r="V58" i="1"/>
  <c r="V64" i="1"/>
  <c r="V70" i="1"/>
  <c r="V74" i="1"/>
  <c r="V91" i="1"/>
  <c r="V39" i="1"/>
  <c r="V51" i="1"/>
  <c r="V11" i="1"/>
  <c r="V20" i="1"/>
  <c r="V24" i="1"/>
  <c r="V29" i="1"/>
  <c r="V33" i="1"/>
  <c r="V37" i="1"/>
  <c r="V43" i="1"/>
  <c r="V48" i="1"/>
  <c r="V55" i="1"/>
  <c r="V61" i="1"/>
  <c r="V65" i="1"/>
  <c r="V76" i="1"/>
  <c r="V80" i="1"/>
  <c r="V28" i="1"/>
  <c r="V60" i="1"/>
  <c r="V81" i="1"/>
  <c r="V85" i="1"/>
  <c r="V21" i="1"/>
  <c r="V30" i="1"/>
  <c r="V34" i="1"/>
  <c r="V38" i="1"/>
  <c r="V50" i="1"/>
  <c r="V56" i="1"/>
  <c r="V62" i="1"/>
  <c r="V72" i="1"/>
  <c r="V77" i="1"/>
  <c r="V89" i="1"/>
  <c r="V6" i="1"/>
  <c r="V19" i="1"/>
  <c r="V46" i="1"/>
  <c r="V59" i="1"/>
  <c r="V84" i="1"/>
  <c r="W88" i="1"/>
  <c r="W75" i="1"/>
  <c r="W49" i="1"/>
  <c r="R49" i="1"/>
  <c r="W42" i="1"/>
  <c r="W16" i="1"/>
  <c r="W52" i="1"/>
  <c r="R52" i="1"/>
  <c r="W17" i="1"/>
  <c r="W22" i="1"/>
  <c r="W59" i="1"/>
  <c r="W7" i="1"/>
  <c r="W80" i="1"/>
  <c r="W71" i="1"/>
  <c r="W68" i="1"/>
  <c r="W55" i="1"/>
  <c r="W50" i="1"/>
  <c r="W47" i="1"/>
  <c r="W44" i="1"/>
  <c r="W41" i="1"/>
  <c r="W38" i="1"/>
  <c r="W36" i="1"/>
  <c r="W32" i="1"/>
  <c r="W30" i="1"/>
  <c r="W27" i="1"/>
  <c r="W25" i="1"/>
  <c r="W23" i="1"/>
  <c r="W12" i="1"/>
  <c r="W8" i="1"/>
  <c r="R8" i="1"/>
  <c r="W46" i="1"/>
  <c r="W79" i="1"/>
  <c r="W77" i="1"/>
  <c r="W66" i="1"/>
  <c r="W64" i="1"/>
  <c r="W54" i="1"/>
  <c r="W51" i="1"/>
  <c r="W45" i="1"/>
  <c r="W43" i="1"/>
  <c r="W40" i="1"/>
  <c r="W37" i="1"/>
  <c r="W35" i="1"/>
  <c r="W31" i="1"/>
  <c r="W26" i="1"/>
  <c r="W24" i="1"/>
  <c r="W13" i="1"/>
  <c r="W93" i="1"/>
  <c r="W92" i="1"/>
  <c r="W96" i="1"/>
  <c r="W15" i="1"/>
  <c r="W95" i="1"/>
  <c r="W94" i="1"/>
  <c r="C7" i="1"/>
  <c r="C21" i="1"/>
  <c r="C23" i="1"/>
  <c r="C26" i="1"/>
  <c r="C28" i="1"/>
  <c r="C29" i="1"/>
  <c r="C32" i="1"/>
  <c r="C33" i="1"/>
  <c r="C34" i="1"/>
  <c r="C46" i="1"/>
  <c r="C51" i="1"/>
  <c r="C52" i="1"/>
  <c r="C53" i="1"/>
  <c r="C54" i="1"/>
  <c r="C55" i="1"/>
  <c r="C56" i="1"/>
  <c r="C58" i="1"/>
  <c r="C63" i="1"/>
  <c r="C70" i="1"/>
  <c r="C71" i="1"/>
  <c r="C72" i="1"/>
  <c r="C73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AB62" i="1" s="1"/>
  <c r="J63" i="1"/>
  <c r="J64" i="1"/>
  <c r="J65" i="1"/>
  <c r="J66" i="1"/>
  <c r="J67" i="1"/>
  <c r="J68" i="1"/>
  <c r="J69" i="1"/>
  <c r="J70" i="1"/>
  <c r="J71" i="1"/>
  <c r="J72" i="1"/>
  <c r="J73" i="1"/>
  <c r="J74" i="1"/>
  <c r="AB74" i="1" s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AB92" i="1" s="1"/>
  <c r="J93" i="1"/>
  <c r="AB93" i="1" s="1"/>
  <c r="J94" i="1"/>
  <c r="AB94" i="1" s="1"/>
  <c r="J95" i="1"/>
  <c r="J96" i="1"/>
  <c r="J6" i="1"/>
  <c r="AB6" i="1" s="1"/>
  <c r="L5" i="1"/>
  <c r="K5" i="1"/>
  <c r="AB95" i="1" l="1"/>
  <c r="AB91" i="1"/>
  <c r="AB89" i="1"/>
  <c r="AB87" i="1"/>
  <c r="AB85" i="1"/>
  <c r="AB83" i="1"/>
  <c r="AB81" i="1"/>
  <c r="AB79" i="1"/>
  <c r="AB77" i="1"/>
  <c r="AB72" i="1"/>
  <c r="AB70" i="1"/>
  <c r="AB68" i="1"/>
  <c r="AB66" i="1"/>
  <c r="AB64" i="1"/>
  <c r="AB60" i="1"/>
  <c r="AB58" i="1"/>
  <c r="AB56" i="1"/>
  <c r="AB54" i="1"/>
  <c r="AB50" i="1"/>
  <c r="AB48" i="1"/>
  <c r="AB46" i="1"/>
  <c r="AB44" i="1"/>
  <c r="AB42" i="1"/>
  <c r="AB40" i="1"/>
  <c r="AB38" i="1"/>
  <c r="AB36" i="1"/>
  <c r="AB34" i="1"/>
  <c r="AB32" i="1"/>
  <c r="AB30" i="1"/>
  <c r="AB28" i="1"/>
  <c r="AB26" i="1"/>
  <c r="AB24" i="1"/>
  <c r="AB21" i="1"/>
  <c r="AB19" i="1"/>
  <c r="AB17" i="1"/>
  <c r="AB15" i="1"/>
  <c r="AB13" i="1"/>
  <c r="AB11" i="1"/>
  <c r="AB9" i="1"/>
  <c r="AB7" i="1"/>
  <c r="AB5" i="1" s="1"/>
  <c r="AB96" i="1"/>
  <c r="AB90" i="1"/>
  <c r="AB88" i="1"/>
  <c r="AB86" i="1"/>
  <c r="AB84" i="1"/>
  <c r="AB82" i="1"/>
  <c r="AB78" i="1"/>
  <c r="AB76" i="1"/>
  <c r="AB73" i="1"/>
  <c r="AB71" i="1"/>
  <c r="AB69" i="1"/>
  <c r="AB67" i="1"/>
  <c r="AB65" i="1"/>
  <c r="AB63" i="1"/>
  <c r="AB61" i="1"/>
  <c r="AB57" i="1"/>
  <c r="AB55" i="1"/>
  <c r="AB53" i="1"/>
  <c r="AB51" i="1"/>
  <c r="AB45" i="1"/>
  <c r="AB43" i="1"/>
  <c r="AB41" i="1"/>
  <c r="AB39" i="1"/>
  <c r="AB37" i="1"/>
  <c r="AB33" i="1"/>
  <c r="AB31" i="1"/>
  <c r="AB29" i="1"/>
  <c r="AB20" i="1"/>
  <c r="AB18" i="1"/>
  <c r="AB16" i="1"/>
  <c r="AB14" i="1"/>
  <c r="AB10" i="1"/>
  <c r="AB59" i="1"/>
  <c r="AB35" i="1"/>
  <c r="V75" i="1"/>
  <c r="AB80" i="1"/>
  <c r="AB47" i="1"/>
  <c r="AB25" i="1"/>
  <c r="AB23" i="1"/>
  <c r="AB12" i="1"/>
  <c r="AB27" i="1"/>
  <c r="AB8" i="1"/>
  <c r="V8" i="1"/>
  <c r="AB52" i="1"/>
  <c r="V52" i="1"/>
  <c r="AB49" i="1"/>
  <c r="V49" i="1"/>
</calcChain>
</file>

<file path=xl/sharedStrings.xml><?xml version="1.0" encoding="utf-8"?>
<sst xmlns="http://schemas.openxmlformats.org/spreadsheetml/2006/main" count="250" uniqueCount="124">
  <si>
    <t>Период: 25.10.2023 - 01.11.2023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</si>
  <si>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</si>
  <si>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</si>
  <si>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</si>
  <si>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</si>
  <si>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</si>
  <si>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</si>
  <si>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</si>
  <si>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</si>
  <si>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</si>
  <si>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</si>
  <si>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</si>
  <si>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</si>
  <si>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</si>
  <si>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</si>
  <si>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</si>
  <si>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</si>
  <si>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</si>
  <si>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</si>
  <si>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</si>
  <si>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</si>
  <si>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У_312  Ветчина Филейская ТМ Вязанка ТС Столичная ВЕС  ПОКОМ</t>
  </si>
  <si>
    <t>У_370 Ветчина Сливушка с индейкой ТМ Вязанка в оболочке полиамид.</t>
  </si>
  <si>
    <t>027  Колбаса Сервелат Столичный, Вязанка фиброуз в/у, 0.35кг,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</si>
  <si>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</si>
  <si>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</si>
  <si>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</si>
  <si>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</si>
  <si>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</si>
  <si>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339  Колбаса вареная Филейская ТМ Вязанка ТС Классическая, 0,40 кг.  ПОКОМ</t>
  </si>
  <si>
    <t>344 Колбаса Салями Финская ТМ Стародворски колбасы ТС Вязанка в оболочке фиброуз в вак 0,35 кг ПОКОМ</t>
  </si>
  <si>
    <t>367 Вареные колбасы Молокуша Вязанка Фикс.вес 0,45 п/а Вязанка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</si>
  <si>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</si>
  <si>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</si>
  <si>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391 Вареные колбасы «Докторская ГОСТ» Фикс.вес 0,37 п/а ТМ «Вязанка»  Поком</t>
  </si>
  <si>
    <t>393 Ветчины Сливушка с индейкой Вязанка Фикс.вес 0,4 П/а Вязанка  Поком</t>
  </si>
  <si>
    <t>396 Сардельки «Филейские» Фикс.вес 0,4 NDX мгс ТМ «Вязанка»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</si>
  <si>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</si>
  <si>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</si>
  <si>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</si>
  <si>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</si>
  <si>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</si>
  <si>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</si>
  <si>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</si>
  <si>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</si>
  <si>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</si>
  <si>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</si>
  <si>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</si>
  <si>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</si>
  <si>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</si>
  <si>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</si>
  <si>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</si>
  <si>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</si>
  <si>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</si>
  <si>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</si>
  <si>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</si>
  <si>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</si>
  <si>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</si>
  <si>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</si>
  <si>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</si>
  <si>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</si>
  <si>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</si>
  <si>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</si>
  <si>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</si>
  <si>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</si>
  <si>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</si>
  <si>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398 Сосиски Молочные Дугушки Дугушка Весовые П/а мгс Дугушка  Поком</t>
  </si>
  <si>
    <t>БОНУС_229  Колбаса Молочная Дугушка, в/у, ВЕС, ТМ Стародворье   ПОКОМ</t>
  </si>
  <si>
    <t>У_255  Сосиски Молочные для завтрака ТМ Особый рецепт, п/а МГС, ВЕС, ТМ Стародворье  ПОКОМ</t>
  </si>
  <si>
    <t>У_266  Колбаса Филейбургская с сочным окороком, ВЕС, ТМ Баварушка 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</si>
  <si>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</si>
  <si>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</si>
  <si>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</si>
  <si>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</si>
  <si>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</si>
  <si>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</si>
  <si>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</si>
  <si>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117  Колбаса Сервелат Филейбургский с ароматными пряностями,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</si>
  <si>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</si>
  <si>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</si>
  <si>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</si>
  <si>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</si>
  <si>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</si>
  <si>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</si>
  <si>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</si>
  <si>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</si>
  <si>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</si>
  <si>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</si>
  <si>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</si>
  <si>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</si>
  <si>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</si>
  <si>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</si>
  <si>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</si>
  <si>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</si>
  <si>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388 Колбаски Филейбургские ТМ Баварушка с филе сочного окорока копченые в оболоч 0,28 кг ПОКОМ</t>
  </si>
  <si>
    <t>392 Вареные колбасы «Докторская ГОСТ» Фикс.вес 0,6 Вектор ТМ «Дугушка»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</si>
  <si>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</si>
  <si>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</si>
  <si>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397 Сосиски Сливочные по-стародворски Бордо Фикс.вес 0,45 П/а мгс Стародворье  Поком</t>
  </si>
  <si>
    <t>БОНУС_096  Сосиски Баварские,  0.42кг,ПОКОМ</t>
  </si>
  <si>
    <t>У_096  Сосиски Баварские,  0.42кг,ПОКОМ</t>
  </si>
  <si>
    <t>крат</t>
  </si>
  <si>
    <t>заяв</t>
  </si>
  <si>
    <t>раз</t>
  </si>
  <si>
    <t>заказ</t>
  </si>
  <si>
    <t>ср</t>
  </si>
  <si>
    <t>кон ост</t>
  </si>
  <si>
    <t>опт</t>
  </si>
  <si>
    <t>ср 11,10</t>
  </si>
  <si>
    <t>ср 18,10</t>
  </si>
  <si>
    <t>коментарий</t>
  </si>
  <si>
    <t>вес</t>
  </si>
  <si>
    <t>от филиала</t>
  </si>
  <si>
    <t>комментарий филиала</t>
  </si>
  <si>
    <t>ср 25,10</t>
  </si>
  <si>
    <t>АКЦИЯ</t>
  </si>
  <si>
    <t>Нояб</t>
  </si>
  <si>
    <t>продажи</t>
  </si>
  <si>
    <t>без опта</t>
  </si>
  <si>
    <t>Спар</t>
  </si>
  <si>
    <t>Остаток</t>
  </si>
  <si>
    <t>снижена цена</t>
  </si>
  <si>
    <t>Опт.канал+снижена цена</t>
  </si>
  <si>
    <t>дороже конкурентов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</si>
</sst>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0" fillId="0" borderId="0" xfId="0" applyNumberFormat="1" applyAlignment="1">
      <alignment wrapText="1"/>
    </xf>
    <xf numFmtId="165" fontId="3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4" fillId="7" borderId="1" xfId="0" applyNumberFormat="1" applyFon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right" vertical="top"/>
    </xf>
    <xf numFmtId="164" fontId="0" fillId="9" borderId="0" xfId="0" applyNumberFormat="1" applyFill="1" applyAlignment="1"/>
    <xf numFmtId="164" fontId="0" fillId="10" borderId="0" xfId="0" applyNumberFormat="1" applyFill="1" applyAlignment="1"/>
    <xf numFmtId="164" fontId="0" fillId="8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25,10,23%20&#1050;&#1048;/&#1076;&#1074;%2025,10,23%20&#1083;&#107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7;&#1087;&#1072;&#1088;%2026,10,23-01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Спар"/>
    </sheetNames>
    <sheetDataSet>
      <sheetData sheetId="0">
        <row r="1">
          <cell r="A1" t="str">
            <v>Период: 18.10.2023 - 25.10.2023</v>
          </cell>
        </row>
        <row r="2">
          <cell r="R2" t="str">
            <v>28,10,</v>
          </cell>
          <cell r="S2" t="str">
            <v>30,10,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АКЦИЯ</v>
          </cell>
          <cell r="E3" t="str">
            <v>Количество</v>
          </cell>
          <cell r="K3" t="str">
            <v>крат</v>
          </cell>
          <cell r="L3" t="str">
            <v>заяв</v>
          </cell>
          <cell r="M3" t="str">
            <v>раз</v>
          </cell>
          <cell r="N3" t="str">
            <v>заказ</v>
          </cell>
          <cell r="O3" t="str">
            <v>заказ</v>
          </cell>
          <cell r="P3" t="str">
            <v>ср</v>
          </cell>
          <cell r="Q3" t="str">
            <v>заказ</v>
          </cell>
          <cell r="R3" t="str">
            <v>заказ</v>
          </cell>
          <cell r="S3" t="str">
            <v>заказ</v>
          </cell>
          <cell r="T3" t="str">
            <v>заказ</v>
          </cell>
          <cell r="V3" t="str">
            <v>кон ост</v>
          </cell>
          <cell r="W3" t="str">
            <v>опт</v>
          </cell>
          <cell r="X3" t="str">
            <v>ср 04,10</v>
          </cell>
          <cell r="Y3" t="str">
            <v>ср 11,10</v>
          </cell>
          <cell r="Z3" t="str">
            <v>ср 18,10</v>
          </cell>
          <cell r="AA3" t="str">
            <v>пометки</v>
          </cell>
          <cell r="AB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АКЦИЯ</v>
          </cell>
          <cell r="E4" t="str">
            <v>Начальный остаток</v>
          </cell>
          <cell r="F4" t="str">
            <v>Приход</v>
          </cell>
          <cell r="G4" t="str">
            <v>Расход</v>
          </cell>
          <cell r="H4" t="str">
            <v>Конечный остаток</v>
          </cell>
          <cell r="I4" t="str">
            <v>Спар на остатках</v>
          </cell>
          <cell r="J4" t="str">
            <v>Остаток</v>
          </cell>
          <cell r="N4" t="str">
            <v>в дороге</v>
          </cell>
          <cell r="R4" t="str">
            <v>Усредненный</v>
          </cell>
          <cell r="T4" t="str">
            <v>от филиала</v>
          </cell>
          <cell r="U4" t="str">
            <v>комментарий филиала</v>
          </cell>
        </row>
        <row r="5">
          <cell r="G5">
            <v>17520.230000000003</v>
          </cell>
          <cell r="H5">
            <v>21973.893000000004</v>
          </cell>
          <cell r="I5">
            <v>3924.9460000000004</v>
          </cell>
          <cell r="J5">
            <v>17801.831999999999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3504.0459999999985</v>
          </cell>
          <cell r="Q5">
            <v>20132.867800000007</v>
          </cell>
          <cell r="R5">
            <v>18920</v>
          </cell>
          <cell r="S5">
            <v>4600</v>
          </cell>
          <cell r="T5">
            <v>6250</v>
          </cell>
          <cell r="X5">
            <v>3274.5455999999999</v>
          </cell>
          <cell r="Y5">
            <v>2962.9607999999998</v>
          </cell>
          <cell r="Z5">
            <v>3155.3942000000002</v>
          </cell>
          <cell r="AA5">
            <v>92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G6">
            <v>1.37</v>
          </cell>
          <cell r="H6">
            <v>-1.37</v>
          </cell>
          <cell r="J6">
            <v>-1.37</v>
          </cell>
          <cell r="K6">
            <v>0</v>
          </cell>
          <cell r="P6">
            <v>0.27400000000000002</v>
          </cell>
          <cell r="V6">
            <v>-5</v>
          </cell>
          <cell r="W6">
            <v>-5</v>
          </cell>
          <cell r="X6">
            <v>0</v>
          </cell>
          <cell r="Y6">
            <v>0</v>
          </cell>
          <cell r="Z6">
            <v>0</v>
          </cell>
          <cell r="AB6" t="str">
            <v>снят с производства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Окт</v>
          </cell>
          <cell r="D7" t="str">
            <v>Нояб</v>
          </cell>
          <cell r="E7">
            <v>63.106000000000002</v>
          </cell>
          <cell r="F7">
            <v>904.62800000000004</v>
          </cell>
          <cell r="G7">
            <v>339.85599999999999</v>
          </cell>
          <cell r="H7">
            <v>594.024</v>
          </cell>
          <cell r="I7">
            <v>96.751999999999995</v>
          </cell>
          <cell r="J7">
            <v>497.27199999999999</v>
          </cell>
          <cell r="K7">
            <v>1</v>
          </cell>
          <cell r="P7">
            <v>67.971199999999996</v>
          </cell>
          <cell r="Q7">
            <v>318.3823999999999</v>
          </cell>
          <cell r="R7">
            <v>320</v>
          </cell>
          <cell r="T7">
            <v>600</v>
          </cell>
          <cell r="U7" t="str">
            <v>на остатках  0, подключение новых ТТ+опт.канал</v>
          </cell>
          <cell r="V7">
            <v>12.023798314580292</v>
          </cell>
          <cell r="W7">
            <v>7.3159220375688534</v>
          </cell>
          <cell r="X7">
            <v>100.53579999999999</v>
          </cell>
          <cell r="Y7">
            <v>52.458600000000004</v>
          </cell>
          <cell r="Z7">
            <v>100.15779999999999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E8">
            <v>42.685000000000002</v>
          </cell>
          <cell r="F8">
            <v>425.91399999999999</v>
          </cell>
          <cell r="G8">
            <v>122.82899999999999</v>
          </cell>
          <cell r="H8">
            <v>321.56599999999997</v>
          </cell>
          <cell r="J8">
            <v>321.56599999999997</v>
          </cell>
          <cell r="K8">
            <v>1</v>
          </cell>
          <cell r="P8">
            <v>24.565799999999999</v>
          </cell>
          <cell r="R8">
            <v>200</v>
          </cell>
          <cell r="S8">
            <v>200</v>
          </cell>
          <cell r="T8">
            <v>500</v>
          </cell>
          <cell r="U8" t="str">
            <v>нужен переходящий остаток для опт канала, до следующей машины остатка не будет</v>
          </cell>
          <cell r="V8">
            <v>29.372786556920598</v>
          </cell>
          <cell r="W8">
            <v>13.089986892346269</v>
          </cell>
          <cell r="X8">
            <v>47.173000000000002</v>
          </cell>
          <cell r="Y8">
            <v>28.086200000000002</v>
          </cell>
          <cell r="Z8">
            <v>60.517999999999994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E9">
            <v>239</v>
          </cell>
          <cell r="F9">
            <v>358.90300000000002</v>
          </cell>
          <cell r="G9">
            <v>458.57</v>
          </cell>
          <cell r="H9">
            <v>95.164000000000001</v>
          </cell>
          <cell r="J9">
            <v>95.164000000000001</v>
          </cell>
          <cell r="K9">
            <v>1</v>
          </cell>
          <cell r="P9">
            <v>91.713999999999999</v>
          </cell>
          <cell r="Q9">
            <v>638.548</v>
          </cell>
          <cell r="R9">
            <v>640</v>
          </cell>
          <cell r="V9">
            <v>8.0158318250212623</v>
          </cell>
          <cell r="W9">
            <v>1.0376169396166344</v>
          </cell>
          <cell r="X9">
            <v>1.0954000000000002</v>
          </cell>
          <cell r="Y9">
            <v>96.475200000000001</v>
          </cell>
          <cell r="Z9">
            <v>9.9250000000000007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E10">
            <v>199.834</v>
          </cell>
          <cell r="F10">
            <v>200.52099999999999</v>
          </cell>
          <cell r="G10">
            <v>289.52</v>
          </cell>
          <cell r="H10">
            <v>103.16500000000001</v>
          </cell>
          <cell r="J10">
            <v>103.16500000000001</v>
          </cell>
          <cell r="K10">
            <v>1</v>
          </cell>
          <cell r="P10">
            <v>57.903999999999996</v>
          </cell>
          <cell r="Q10">
            <v>417.97099999999995</v>
          </cell>
          <cell r="R10">
            <v>550</v>
          </cell>
          <cell r="T10">
            <v>600</v>
          </cell>
          <cell r="U10" t="str">
            <v>подключение новых ТТ+опт.канал</v>
          </cell>
          <cell r="V10">
            <v>11.280136087316938</v>
          </cell>
          <cell r="W10">
            <v>1.7816558441558443</v>
          </cell>
          <cell r="X10">
            <v>1.0131999999999999</v>
          </cell>
          <cell r="Y10">
            <v>66.830799999999996</v>
          </cell>
          <cell r="Z10">
            <v>18.636199999999999</v>
          </cell>
        </row>
        <row r="11">
          <cell r="A11" t="str">
            <v>027  Колбаса Сервелат Столичный, Вязанка фиброуз в/у, 0.35кг, ПОКОМ</v>
          </cell>
          <cell r="B11" t="str">
            <v>шт</v>
          </cell>
          <cell r="E11">
            <v>69</v>
          </cell>
          <cell r="F11">
            <v>24</v>
          </cell>
          <cell r="G11">
            <v>26</v>
          </cell>
          <cell r="H11">
            <v>64</v>
          </cell>
          <cell r="J11">
            <v>64</v>
          </cell>
          <cell r="K11">
            <v>0.35</v>
          </cell>
          <cell r="P11">
            <v>5.2</v>
          </cell>
          <cell r="V11">
            <v>12.307692307692307</v>
          </cell>
          <cell r="W11">
            <v>12.307692307692307</v>
          </cell>
          <cell r="X11">
            <v>7.4</v>
          </cell>
          <cell r="Y11">
            <v>7.8</v>
          </cell>
          <cell r="Z11">
            <v>3.8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E12">
            <v>120</v>
          </cell>
          <cell r="F12">
            <v>390</v>
          </cell>
          <cell r="G12">
            <v>244</v>
          </cell>
          <cell r="H12">
            <v>238</v>
          </cell>
          <cell r="J12">
            <v>238</v>
          </cell>
          <cell r="K12">
            <v>0.45</v>
          </cell>
          <cell r="P12">
            <v>48.8</v>
          </cell>
          <cell r="Q12">
            <v>347.59999999999991</v>
          </cell>
          <cell r="R12">
            <v>350</v>
          </cell>
          <cell r="V12">
            <v>12.049180327868854</v>
          </cell>
          <cell r="W12">
            <v>4.8770491803278695</v>
          </cell>
          <cell r="X12">
            <v>29.4754</v>
          </cell>
          <cell r="Y12">
            <v>36.799999999999997</v>
          </cell>
          <cell r="Z12">
            <v>39.4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E13">
            <v>112</v>
          </cell>
          <cell r="F13">
            <v>324</v>
          </cell>
          <cell r="G13">
            <v>195</v>
          </cell>
          <cell r="H13">
            <v>226</v>
          </cell>
          <cell r="J13">
            <v>226</v>
          </cell>
          <cell r="K13">
            <v>0.45</v>
          </cell>
          <cell r="P13">
            <v>39</v>
          </cell>
          <cell r="Q13">
            <v>242</v>
          </cell>
          <cell r="R13">
            <v>245</v>
          </cell>
          <cell r="V13">
            <v>12.076923076923077</v>
          </cell>
          <cell r="W13">
            <v>5.7948717948717947</v>
          </cell>
          <cell r="X13">
            <v>29.2</v>
          </cell>
          <cell r="Y13">
            <v>38.071399999999997</v>
          </cell>
          <cell r="Z13">
            <v>34.200000000000003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E14">
            <v>69</v>
          </cell>
          <cell r="G14">
            <v>10</v>
          </cell>
          <cell r="H14">
            <v>59</v>
          </cell>
          <cell r="J14">
            <v>59</v>
          </cell>
          <cell r="K14">
            <v>0.35</v>
          </cell>
          <cell r="P14">
            <v>2</v>
          </cell>
          <cell r="V14">
            <v>29.5</v>
          </cell>
          <cell r="W14">
            <v>29.5</v>
          </cell>
          <cell r="X14">
            <v>5.6</v>
          </cell>
          <cell r="Y14">
            <v>3</v>
          </cell>
          <cell r="Z14">
            <v>1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F15">
            <v>225</v>
          </cell>
          <cell r="H15">
            <v>225</v>
          </cell>
          <cell r="I15">
            <v>225</v>
          </cell>
          <cell r="J15">
            <v>0</v>
          </cell>
          <cell r="K15">
            <v>0</v>
          </cell>
          <cell r="P15">
            <v>0</v>
          </cell>
          <cell r="R15">
            <v>0</v>
          </cell>
          <cell r="T15">
            <v>200</v>
          </cell>
          <cell r="U15" t="str">
            <v>получен предварительный заказ от ИП Поповский П.Д.г.Луганск,ул.Лутугинская133,49-й склад</v>
          </cell>
          <cell r="V15" t="e">
            <v>#DIV/0!</v>
          </cell>
          <cell r="W15" t="e">
            <v>#DIV/0!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062  Колбаса Кракушка пряная с сальцем, 0.3кг в/у п/к, БАВАРУШКА ПОКОМ</v>
          </cell>
          <cell r="B16" t="str">
            <v>шт</v>
          </cell>
          <cell r="F16">
            <v>204</v>
          </cell>
          <cell r="H16">
            <v>204</v>
          </cell>
          <cell r="I16">
            <v>204</v>
          </cell>
          <cell r="J16">
            <v>0</v>
          </cell>
          <cell r="K16">
            <v>0</v>
          </cell>
          <cell r="P16">
            <v>0</v>
          </cell>
          <cell r="R16">
            <v>0</v>
          </cell>
          <cell r="T16">
            <v>100</v>
          </cell>
          <cell r="U16" t="str">
            <v>подключение новых ТТ, ИП Украинцев А.Н., г. Старобельск, ул. Кирова 43а, магазин "Оптовик" дал предварительный заказ</v>
          </cell>
          <cell r="V16" t="e">
            <v>#DIV/0!</v>
          </cell>
          <cell r="W16" t="e">
            <v>#DIV/0!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064  Колбаса Молочная Дугушка, вектор 0,4 кг, ТМ Стародворье  ПОКОМ</v>
          </cell>
          <cell r="B17" t="str">
            <v>шт</v>
          </cell>
          <cell r="F17">
            <v>150</v>
          </cell>
          <cell r="H17">
            <v>150</v>
          </cell>
          <cell r="I17">
            <v>150</v>
          </cell>
          <cell r="J17">
            <v>0</v>
          </cell>
          <cell r="K17">
            <v>0</v>
          </cell>
          <cell r="P17">
            <v>0</v>
          </cell>
          <cell r="V17" t="e">
            <v>#DIV/0!</v>
          </cell>
          <cell r="W17" t="e">
            <v>#DIV/0!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079  Колбаса Сервелат Кремлевский,  0.35 кг, ПОКОМ</v>
          </cell>
          <cell r="B18" t="str">
            <v>шт</v>
          </cell>
          <cell r="F18">
            <v>204</v>
          </cell>
          <cell r="H18">
            <v>204</v>
          </cell>
          <cell r="I18">
            <v>204</v>
          </cell>
          <cell r="J18">
            <v>0</v>
          </cell>
          <cell r="K18">
            <v>0</v>
          </cell>
          <cell r="P18">
            <v>0</v>
          </cell>
          <cell r="V18" t="e">
            <v>#DIV/0!</v>
          </cell>
          <cell r="W18" t="e">
            <v>#DIV/0!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083  Колбаса Швейцарская 0,17 кг., ШТ., сырокопченая   ПОКОМ</v>
          </cell>
          <cell r="B19" t="str">
            <v>шт</v>
          </cell>
          <cell r="E19">
            <v>148</v>
          </cell>
          <cell r="F19">
            <v>555</v>
          </cell>
          <cell r="G19">
            <v>154</v>
          </cell>
          <cell r="H19">
            <v>521</v>
          </cell>
          <cell r="I19">
            <v>225</v>
          </cell>
          <cell r="J19">
            <v>296</v>
          </cell>
          <cell r="K19">
            <v>0.17</v>
          </cell>
          <cell r="P19">
            <v>30.8</v>
          </cell>
          <cell r="Q19">
            <v>73.600000000000023</v>
          </cell>
          <cell r="R19">
            <v>150</v>
          </cell>
          <cell r="T19">
            <v>200</v>
          </cell>
          <cell r="U19" t="str">
            <v>хорошая реализация+новые ТТ, большой срок реализации</v>
          </cell>
          <cell r="V19">
            <v>14.480519480519479</v>
          </cell>
          <cell r="W19">
            <v>9.6103896103896105</v>
          </cell>
          <cell r="X19">
            <v>27.6</v>
          </cell>
          <cell r="Y19">
            <v>30.6</v>
          </cell>
          <cell r="Z19">
            <v>35.6</v>
          </cell>
        </row>
        <row r="20">
          <cell r="A20" t="str">
            <v>092  Сосиски Баварские с сыром,  0.42кг,ПОКОМ</v>
          </cell>
          <cell r="B20" t="str">
            <v>шт</v>
          </cell>
          <cell r="E20">
            <v>107</v>
          </cell>
          <cell r="F20">
            <v>132</v>
          </cell>
          <cell r="G20">
            <v>118</v>
          </cell>
          <cell r="H20">
            <v>99</v>
          </cell>
          <cell r="J20">
            <v>99</v>
          </cell>
          <cell r="K20">
            <v>0.42</v>
          </cell>
          <cell r="P20">
            <v>23.6</v>
          </cell>
          <cell r="Q20">
            <v>160.60000000000002</v>
          </cell>
          <cell r="R20">
            <v>165</v>
          </cell>
          <cell r="V20">
            <v>11.1864406779661</v>
          </cell>
          <cell r="W20">
            <v>4.1949152542372881</v>
          </cell>
          <cell r="X20">
            <v>19</v>
          </cell>
          <cell r="Y20">
            <v>32.6</v>
          </cell>
          <cell r="Z20">
            <v>17.2</v>
          </cell>
        </row>
        <row r="21">
          <cell r="A21" t="str">
            <v>096  Сосиски Баварские,  0.42кг,ПОКОМ</v>
          </cell>
          <cell r="B21" t="str">
            <v>шт</v>
          </cell>
          <cell r="D21" t="str">
            <v>бонус_Н</v>
          </cell>
          <cell r="J21">
            <v>-2</v>
          </cell>
          <cell r="K21">
            <v>0.42</v>
          </cell>
          <cell r="P21">
            <v>0</v>
          </cell>
          <cell r="Q21">
            <v>100</v>
          </cell>
          <cell r="R21">
            <v>280</v>
          </cell>
          <cell r="T21">
            <v>300</v>
          </cell>
          <cell r="U21" t="str">
            <v>акция, идет на бонус, на остатках 0</v>
          </cell>
          <cell r="V21" t="e">
            <v>#DIV/0!</v>
          </cell>
          <cell r="W21" t="e">
            <v>#DIV/0!</v>
          </cell>
          <cell r="X21">
            <v>19.8</v>
          </cell>
          <cell r="Y21">
            <v>29.4</v>
          </cell>
          <cell r="Z21">
            <v>7</v>
          </cell>
        </row>
        <row r="22">
          <cell r="A22" t="str">
            <v>200  Ветчина Дугушка ТМ Стародворье, вектор в/у    ПОКОМ</v>
          </cell>
          <cell r="B22" t="str">
            <v>кг</v>
          </cell>
          <cell r="C22" t="str">
            <v>Окт</v>
          </cell>
          <cell r="D22" t="str">
            <v>Нояб</v>
          </cell>
          <cell r="E22">
            <v>191.71299999999999</v>
          </cell>
          <cell r="F22">
            <v>747.93299999999999</v>
          </cell>
          <cell r="G22">
            <v>260.142</v>
          </cell>
          <cell r="H22">
            <v>589.87099999999998</v>
          </cell>
          <cell r="J22">
            <v>589.87099999999998</v>
          </cell>
          <cell r="K22">
            <v>1</v>
          </cell>
          <cell r="P22">
            <v>52.028399999999998</v>
          </cell>
          <cell r="Q22">
            <v>34.469799999999964</v>
          </cell>
          <cell r="R22">
            <v>350</v>
          </cell>
          <cell r="T22">
            <v>500</v>
          </cell>
          <cell r="U22" t="str">
            <v>учавствует в акции, хорошая реализация</v>
          </cell>
          <cell r="V22">
            <v>18.064576269883371</v>
          </cell>
          <cell r="W22">
            <v>11.337481068032075</v>
          </cell>
          <cell r="X22">
            <v>93.6892</v>
          </cell>
          <cell r="Y22">
            <v>55.631799999999998</v>
          </cell>
          <cell r="Z22">
            <v>91.933599999999998</v>
          </cell>
        </row>
        <row r="23">
          <cell r="A23" t="str">
            <v>201  Ветчина Нежная ТМ Особый рецепт, (2,5кг), ПОКОМ</v>
          </cell>
          <cell r="B23" t="str">
            <v>кг</v>
          </cell>
          <cell r="E23">
            <v>330.47</v>
          </cell>
          <cell r="F23">
            <v>1820.4839999999999</v>
          </cell>
          <cell r="G23">
            <v>1157.2560000000001</v>
          </cell>
          <cell r="H23">
            <v>848.505</v>
          </cell>
          <cell r="J23">
            <v>848.505</v>
          </cell>
          <cell r="K23">
            <v>1</v>
          </cell>
          <cell r="P23">
            <v>231.45120000000003</v>
          </cell>
          <cell r="Q23">
            <v>1697.4582</v>
          </cell>
          <cell r="R23">
            <v>1000</v>
          </cell>
          <cell r="S23">
            <v>1000</v>
          </cell>
          <cell r="V23">
            <v>12.307151572340086</v>
          </cell>
          <cell r="W23">
            <v>3.6660211742259272</v>
          </cell>
          <cell r="X23">
            <v>124.92639999999999</v>
          </cell>
          <cell r="Y23">
            <v>136.15820000000002</v>
          </cell>
          <cell r="Z23">
            <v>147.81</v>
          </cell>
        </row>
        <row r="24">
          <cell r="A24" t="str">
            <v>215  Колбаса Докторская ГОСТ Дугушка, ВЕС, ТМ Стародворье ПОКОМ</v>
          </cell>
          <cell r="B24" t="str">
            <v>кг</v>
          </cell>
          <cell r="E24">
            <v>122.351</v>
          </cell>
          <cell r="F24">
            <v>26.390999999999998</v>
          </cell>
          <cell r="G24">
            <v>89.572000000000003</v>
          </cell>
          <cell r="H24">
            <v>55.643999999999998</v>
          </cell>
          <cell r="J24">
            <v>55.643999999999998</v>
          </cell>
          <cell r="K24">
            <v>1</v>
          </cell>
          <cell r="P24">
            <v>17.914400000000001</v>
          </cell>
          <cell r="Q24">
            <v>123.5</v>
          </cell>
          <cell r="R24">
            <v>125</v>
          </cell>
          <cell r="V24">
            <v>10.083731523243872</v>
          </cell>
          <cell r="W24">
            <v>3.106104586254633</v>
          </cell>
          <cell r="X24">
            <v>9.8719999999999999</v>
          </cell>
          <cell r="Y24">
            <v>12.3284</v>
          </cell>
          <cell r="Z24">
            <v>9.5096000000000007</v>
          </cell>
        </row>
        <row r="25">
          <cell r="A25" t="str">
            <v>217  Колбаса Докторская Дугушка, ВЕС, НЕ ГОСТ, ТМ Стародворье ПОКОМ</v>
          </cell>
          <cell r="B25" t="str">
            <v>кг</v>
          </cell>
          <cell r="C25" t="str">
            <v>Окт</v>
          </cell>
          <cell r="D25" t="str">
            <v>Нояб</v>
          </cell>
          <cell r="E25">
            <v>796.87900000000002</v>
          </cell>
          <cell r="F25">
            <v>1007.9450000000001</v>
          </cell>
          <cell r="G25">
            <v>769.14400000000001</v>
          </cell>
          <cell r="H25">
            <v>908.03899999999999</v>
          </cell>
          <cell r="J25">
            <v>908.03899999999999</v>
          </cell>
          <cell r="K25">
            <v>1</v>
          </cell>
          <cell r="P25">
            <v>153.8288</v>
          </cell>
          <cell r="Q25">
            <v>937.90660000000003</v>
          </cell>
          <cell r="R25">
            <v>440</v>
          </cell>
          <cell r="S25">
            <v>500</v>
          </cell>
          <cell r="V25">
            <v>12.013608635054034</v>
          </cell>
          <cell r="W25">
            <v>5.9029193493026009</v>
          </cell>
          <cell r="X25">
            <v>106.73499999999999</v>
          </cell>
          <cell r="Y25">
            <v>136.69319999999999</v>
          </cell>
          <cell r="Z25">
            <v>136.5376</v>
          </cell>
        </row>
        <row r="26">
          <cell r="A26" t="str">
            <v>219  Колбаса Докторская Особая ТМ Особый рецепт, ВЕС  ПОКОМ</v>
          </cell>
          <cell r="B26" t="str">
            <v>кг</v>
          </cell>
          <cell r="E26">
            <v>1177.7360000000001</v>
          </cell>
          <cell r="F26">
            <v>3721.36</v>
          </cell>
          <cell r="G26">
            <v>2500.8870000000002</v>
          </cell>
          <cell r="H26">
            <v>2162.1570000000002</v>
          </cell>
          <cell r="J26">
            <v>2162.1570000000002</v>
          </cell>
          <cell r="K26">
            <v>1</v>
          </cell>
          <cell r="P26">
            <v>500.17740000000003</v>
          </cell>
          <cell r="Q26">
            <v>3339.7943999999998</v>
          </cell>
          <cell r="R26">
            <v>2000</v>
          </cell>
          <cell r="S26">
            <v>2000</v>
          </cell>
          <cell r="V26">
            <v>12.319942884264663</v>
          </cell>
          <cell r="W26">
            <v>4.3227802775575226</v>
          </cell>
          <cell r="X26">
            <v>306.50799999999998</v>
          </cell>
          <cell r="Y26">
            <v>314.56599999999997</v>
          </cell>
          <cell r="Z26">
            <v>364.64479999999998</v>
          </cell>
        </row>
        <row r="27">
          <cell r="A27" t="str">
            <v>225  Колбаса Дугушка со шпиком, ВЕС, ТМ Стародворье   ПОКОМ</v>
          </cell>
          <cell r="B27" t="str">
            <v>кг</v>
          </cell>
          <cell r="C27" t="str">
            <v>Окт</v>
          </cell>
          <cell r="D27" t="str">
            <v>Нояб</v>
          </cell>
          <cell r="E27">
            <v>121.87</v>
          </cell>
          <cell r="F27">
            <v>374.34</v>
          </cell>
          <cell r="G27">
            <v>306.99799999999999</v>
          </cell>
          <cell r="H27">
            <v>160.93600000000001</v>
          </cell>
          <cell r="I27">
            <v>63.48</v>
          </cell>
          <cell r="J27">
            <v>97.456000000000017</v>
          </cell>
          <cell r="K27">
            <v>1</v>
          </cell>
          <cell r="P27">
            <v>61.3996</v>
          </cell>
          <cell r="Q27">
            <v>455.1404</v>
          </cell>
          <cell r="R27">
            <v>400</v>
          </cell>
          <cell r="V27">
            <v>8.1019420321956499</v>
          </cell>
          <cell r="W27">
            <v>1.5872416106945324</v>
          </cell>
          <cell r="X27">
            <v>44.944000000000003</v>
          </cell>
          <cell r="Y27">
            <v>37.206800000000001</v>
          </cell>
          <cell r="Z27">
            <v>32.555799999999998</v>
          </cell>
        </row>
        <row r="28">
          <cell r="A28" t="str">
            <v>229  Колбаса Молочная Дугушка, в/у, ВЕС, ТМ Стародворье   ПОКОМ</v>
          </cell>
          <cell r="B28" t="str">
            <v>кг</v>
          </cell>
          <cell r="C28" t="str">
            <v>Окт</v>
          </cell>
          <cell r="D28" t="str">
            <v>Нояб</v>
          </cell>
          <cell r="E28">
            <v>235.202</v>
          </cell>
          <cell r="F28">
            <v>473.38200000000001</v>
          </cell>
          <cell r="G28">
            <v>453.61500000000001</v>
          </cell>
          <cell r="H28">
            <v>196.77</v>
          </cell>
          <cell r="J28">
            <v>-3.3179999999999836</v>
          </cell>
          <cell r="K28">
            <v>1</v>
          </cell>
          <cell r="P28">
            <v>90.722999999999999</v>
          </cell>
          <cell r="Q28">
            <v>638.37900000000002</v>
          </cell>
          <cell r="R28">
            <v>800</v>
          </cell>
          <cell r="T28">
            <v>800</v>
          </cell>
          <cell r="U28" t="str">
            <v>учавствует в акции, хорошая реализация, идет на бонус на остатках 0</v>
          </cell>
          <cell r="V28">
            <v>8.7814776848208282</v>
          </cell>
          <cell r="W28">
            <v>-3.6572864653946449E-2</v>
          </cell>
          <cell r="X28">
            <v>93.424199999999999</v>
          </cell>
          <cell r="Y28">
            <v>87.988599999999991</v>
          </cell>
          <cell r="Z28">
            <v>51.553200000000004</v>
          </cell>
        </row>
        <row r="29">
          <cell r="A29" t="str">
            <v>230  Колбаса Молочная Особая ТМ Особый рецепт, п/а, ВЕС. ПОКОМ</v>
          </cell>
          <cell r="B29" t="str">
            <v>кг</v>
          </cell>
          <cell r="E29">
            <v>947.15800000000002</v>
          </cell>
          <cell r="F29">
            <v>2525.5300000000002</v>
          </cell>
          <cell r="G29">
            <v>1201.127</v>
          </cell>
          <cell r="H29">
            <v>2098.6959999999999</v>
          </cell>
          <cell r="J29">
            <v>2098.6959999999999</v>
          </cell>
          <cell r="K29">
            <v>1</v>
          </cell>
          <cell r="P29">
            <v>240.22539999999998</v>
          </cell>
          <cell r="Q29">
            <v>784.00879999999961</v>
          </cell>
          <cell r="R29">
            <v>400</v>
          </cell>
          <cell r="S29">
            <v>500</v>
          </cell>
          <cell r="T29">
            <v>0</v>
          </cell>
          <cell r="U29" t="str">
            <v>большие остатки</v>
          </cell>
          <cell r="V29">
            <v>12.482843196431352</v>
          </cell>
          <cell r="W29">
            <v>8.7363617669072475</v>
          </cell>
          <cell r="X29">
            <v>228.50639999999999</v>
          </cell>
          <cell r="Y29">
            <v>210.17080000000001</v>
          </cell>
          <cell r="Z29">
            <v>279.36720000000003</v>
          </cell>
        </row>
        <row r="30">
          <cell r="A30" t="str">
            <v>235  Колбаса Особая ТМ Особый рецепт, ВЕС, ТМ Стародворье ПОКОМ</v>
          </cell>
          <cell r="B30" t="str">
            <v>кг</v>
          </cell>
          <cell r="E30">
            <v>485.35599999999999</v>
          </cell>
          <cell r="F30">
            <v>2022.825</v>
          </cell>
          <cell r="G30">
            <v>841.13699999999994</v>
          </cell>
          <cell r="H30">
            <v>1541.4960000000001</v>
          </cell>
          <cell r="J30">
            <v>1541.4960000000001</v>
          </cell>
          <cell r="K30">
            <v>1</v>
          </cell>
          <cell r="P30">
            <v>168.22739999999999</v>
          </cell>
          <cell r="Q30">
            <v>477.23279999999977</v>
          </cell>
          <cell r="R30">
            <v>400</v>
          </cell>
          <cell r="S30">
            <v>400</v>
          </cell>
          <cell r="V30">
            <v>13.918636322026021</v>
          </cell>
          <cell r="W30">
            <v>9.1631684255953552</v>
          </cell>
          <cell r="X30">
            <v>214.41399999999999</v>
          </cell>
          <cell r="Y30">
            <v>138.35679999999999</v>
          </cell>
          <cell r="Z30">
            <v>215.78640000000001</v>
          </cell>
        </row>
        <row r="31">
          <cell r="A31" t="str">
            <v>236  Колбаса Рубленая ЗАПЕЧ. Дугушка ТМ Стародворье, вектор, в/к    ПОКОМ</v>
          </cell>
          <cell r="B31" t="str">
            <v>кг</v>
          </cell>
          <cell r="C31" t="str">
            <v>Окт</v>
          </cell>
          <cell r="D31" t="str">
            <v>Нояб</v>
          </cell>
          <cell r="E31">
            <v>105.944</v>
          </cell>
          <cell r="F31">
            <v>704.36800000000005</v>
          </cell>
          <cell r="G31">
            <v>377.71800000000002</v>
          </cell>
          <cell r="H31">
            <v>390.23500000000001</v>
          </cell>
          <cell r="J31">
            <v>390.23500000000001</v>
          </cell>
          <cell r="K31">
            <v>1</v>
          </cell>
          <cell r="P31">
            <v>75.543599999999998</v>
          </cell>
          <cell r="Q31">
            <v>516.28819999999996</v>
          </cell>
          <cell r="R31">
            <v>520</v>
          </cell>
          <cell r="V31">
            <v>12.049134539524196</v>
          </cell>
          <cell r="W31">
            <v>5.1656923948554212</v>
          </cell>
          <cell r="X31">
            <v>85.828599999999994</v>
          </cell>
          <cell r="Y31">
            <v>107.95840000000001</v>
          </cell>
          <cell r="Z31">
            <v>62.402000000000001</v>
          </cell>
        </row>
        <row r="32">
          <cell r="A32" t="str">
            <v>239  Колбаса Салями запеч Дугушка, оболочка вектор, ВЕС, ТМ Стародворье  ПОКОМ</v>
          </cell>
          <cell r="B32" t="str">
            <v>кг</v>
          </cell>
          <cell r="C32" t="str">
            <v>Окт</v>
          </cell>
          <cell r="D32" t="str">
            <v>Нояб</v>
          </cell>
          <cell r="E32">
            <v>163.27000000000001</v>
          </cell>
          <cell r="F32">
            <v>258.66000000000003</v>
          </cell>
          <cell r="G32">
            <v>372.73899999999998</v>
          </cell>
          <cell r="H32">
            <v>10.577999999999999</v>
          </cell>
          <cell r="J32">
            <v>10.577999999999999</v>
          </cell>
          <cell r="K32">
            <v>1</v>
          </cell>
          <cell r="P32">
            <v>74.547799999999995</v>
          </cell>
          <cell r="Q32">
            <v>511.25659999999993</v>
          </cell>
          <cell r="R32">
            <v>515</v>
          </cell>
          <cell r="V32">
            <v>7.0502147615355515</v>
          </cell>
          <cell r="W32">
            <v>0.1418955354819324</v>
          </cell>
          <cell r="X32">
            <v>61.481200000000001</v>
          </cell>
          <cell r="Y32">
            <v>59.710599999999999</v>
          </cell>
          <cell r="Z32">
            <v>30.790800000000001</v>
          </cell>
        </row>
        <row r="33">
          <cell r="A33" t="str">
            <v>242  Колбаса Сервелат ЗАПЕЧ.Дугушка ТМ Стародворье, вектор, в/к     ПОКОМ</v>
          </cell>
          <cell r="B33" t="str">
            <v>кг</v>
          </cell>
          <cell r="C33" t="str">
            <v>Окт</v>
          </cell>
          <cell r="D33" t="str">
            <v>Нояб</v>
          </cell>
          <cell r="E33">
            <v>210.577</v>
          </cell>
          <cell r="F33">
            <v>474.49599999999998</v>
          </cell>
          <cell r="G33">
            <v>473.37599999999998</v>
          </cell>
          <cell r="H33">
            <v>173.93</v>
          </cell>
          <cell r="J33">
            <v>173.93</v>
          </cell>
          <cell r="K33">
            <v>1</v>
          </cell>
          <cell r="P33">
            <v>94.67519999999999</v>
          </cell>
          <cell r="Q33">
            <v>678.14679999999998</v>
          </cell>
          <cell r="R33">
            <v>680</v>
          </cell>
          <cell r="V33">
            <v>9.0195742918948163</v>
          </cell>
          <cell r="W33">
            <v>1.8371231325626989</v>
          </cell>
          <cell r="X33">
            <v>73.126599999999996</v>
          </cell>
          <cell r="Y33">
            <v>68.944000000000003</v>
          </cell>
          <cell r="Z33">
            <v>51.870399999999997</v>
          </cell>
        </row>
        <row r="34">
          <cell r="A34" t="str">
            <v>243  Колбаса Сервелат Зернистый, ВЕС.  ПОКОМ</v>
          </cell>
          <cell r="B34" t="str">
            <v>кг</v>
          </cell>
          <cell r="E34">
            <v>50.454999999999998</v>
          </cell>
          <cell r="F34">
            <v>273.214</v>
          </cell>
          <cell r="G34">
            <v>47.548000000000002</v>
          </cell>
          <cell r="H34">
            <v>257.20800000000003</v>
          </cell>
          <cell r="J34">
            <v>257.20800000000003</v>
          </cell>
          <cell r="K34">
            <v>1</v>
          </cell>
          <cell r="P34">
            <v>9.5096000000000007</v>
          </cell>
          <cell r="V34">
            <v>27.047194414065785</v>
          </cell>
          <cell r="W34">
            <v>27.047194414065785</v>
          </cell>
          <cell r="X34">
            <v>30.301799999999997</v>
          </cell>
          <cell r="Y34">
            <v>0.97959999999999992</v>
          </cell>
          <cell r="Z34">
            <v>36.763199999999998</v>
          </cell>
        </row>
        <row r="35">
          <cell r="A35" t="str">
            <v>244  Колбаса Сервелат Кремлевский, ВЕС. ПОКОМ</v>
          </cell>
          <cell r="B35" t="str">
            <v>кг</v>
          </cell>
          <cell r="E35">
            <v>153.375</v>
          </cell>
          <cell r="F35">
            <v>255.733</v>
          </cell>
          <cell r="G35">
            <v>117.066</v>
          </cell>
          <cell r="H35">
            <v>274.88900000000001</v>
          </cell>
          <cell r="J35">
            <v>274.88900000000001</v>
          </cell>
          <cell r="K35">
            <v>1</v>
          </cell>
          <cell r="P35">
            <v>23.4132</v>
          </cell>
          <cell r="Q35">
            <v>6.0693999999999733</v>
          </cell>
          <cell r="R35">
            <v>10</v>
          </cell>
          <cell r="V35">
            <v>12.16787965762903</v>
          </cell>
          <cell r="W35">
            <v>11.740770163839203</v>
          </cell>
          <cell r="X35">
            <v>36.076599999999999</v>
          </cell>
          <cell r="Y35">
            <v>24.0322</v>
          </cell>
          <cell r="Z35">
            <v>34.939800000000005</v>
          </cell>
        </row>
        <row r="36">
          <cell r="A36" t="str">
            <v>247  Сардельки Нежные, ВЕС.  ПОКОМ</v>
          </cell>
          <cell r="B36" t="str">
            <v>кг</v>
          </cell>
          <cell r="E36">
            <v>206.554</v>
          </cell>
          <cell r="F36">
            <v>517.54200000000003</v>
          </cell>
          <cell r="G36">
            <v>297.22300000000001</v>
          </cell>
          <cell r="H36">
            <v>375.82900000000001</v>
          </cell>
          <cell r="J36">
            <v>375.82900000000001</v>
          </cell>
          <cell r="K36">
            <v>1</v>
          </cell>
          <cell r="P36">
            <v>59.444600000000001</v>
          </cell>
          <cell r="Q36">
            <v>337.50619999999998</v>
          </cell>
          <cell r="R36">
            <v>340</v>
          </cell>
          <cell r="V36">
            <v>12.041951665920873</v>
          </cell>
          <cell r="W36">
            <v>6.3223404649034567</v>
          </cell>
          <cell r="X36">
            <v>58.883799999999994</v>
          </cell>
          <cell r="Y36">
            <v>43.505399999999995</v>
          </cell>
          <cell r="Z36">
            <v>54.8934</v>
          </cell>
        </row>
        <row r="37">
          <cell r="A37" t="str">
            <v>248  Сардельки Сочные ТМ Особый рецепт,   ПОКОМ</v>
          </cell>
          <cell r="B37" t="str">
            <v>кг</v>
          </cell>
          <cell r="E37">
            <v>216.40700000000001</v>
          </cell>
          <cell r="F37">
            <v>519.50599999999997</v>
          </cell>
          <cell r="G37">
            <v>249.09</v>
          </cell>
          <cell r="H37">
            <v>441.702</v>
          </cell>
          <cell r="J37">
            <v>441.702</v>
          </cell>
          <cell r="K37">
            <v>1</v>
          </cell>
          <cell r="P37">
            <v>49.817999999999998</v>
          </cell>
          <cell r="Q37">
            <v>156.11400000000003</v>
          </cell>
          <cell r="R37">
            <v>250</v>
          </cell>
          <cell r="T37">
            <v>300</v>
          </cell>
          <cell r="U37" t="str">
            <v>хорошая реализация, до следующей машины будет минимальный остаток</v>
          </cell>
          <cell r="V37">
            <v>13.884579870729455</v>
          </cell>
          <cell r="W37">
            <v>8.866313380705769</v>
          </cell>
          <cell r="X37">
            <v>57.265200000000007</v>
          </cell>
          <cell r="Y37">
            <v>46.041600000000003</v>
          </cell>
          <cell r="Z37">
            <v>60.125199999999992</v>
          </cell>
        </row>
        <row r="38">
          <cell r="A38" t="str">
            <v>250  Сардельки стародворские с говядиной в обол. NDX, ВЕС. ПОКОМ</v>
          </cell>
          <cell r="B38" t="str">
            <v>кг</v>
          </cell>
          <cell r="E38">
            <v>179.124</v>
          </cell>
          <cell r="F38">
            <v>384.87799999999999</v>
          </cell>
          <cell r="G38">
            <v>365.5</v>
          </cell>
          <cell r="H38">
            <v>186.46100000000001</v>
          </cell>
          <cell r="I38">
            <v>75.606999999999999</v>
          </cell>
          <cell r="J38">
            <v>110.85400000000001</v>
          </cell>
          <cell r="K38">
            <v>1</v>
          </cell>
          <cell r="P38">
            <v>73.099999999999994</v>
          </cell>
          <cell r="Q38">
            <v>547.04599999999994</v>
          </cell>
          <cell r="R38">
            <v>550</v>
          </cell>
          <cell r="V38">
            <v>9.0404103967168279</v>
          </cell>
          <cell r="W38">
            <v>1.5164705882352945</v>
          </cell>
          <cell r="X38">
            <v>33.439</v>
          </cell>
          <cell r="Y38">
            <v>77.115399999999994</v>
          </cell>
          <cell r="Z38">
            <v>18.491999999999997</v>
          </cell>
        </row>
        <row r="39">
          <cell r="A39" t="str">
            <v>255  Сосиски Молочные для завтрака ТМ Особый рецепт, п/а МГС, ВЕС, ТМ Стародворье  ПОКОМ</v>
          </cell>
          <cell r="B39" t="str">
            <v>кг</v>
          </cell>
          <cell r="E39">
            <v>339.94</v>
          </cell>
          <cell r="F39">
            <v>847.54100000000005</v>
          </cell>
          <cell r="G39">
            <v>393.47500000000002</v>
          </cell>
          <cell r="H39">
            <v>681.721</v>
          </cell>
          <cell r="J39">
            <v>677.72900000000004</v>
          </cell>
          <cell r="K39">
            <v>1</v>
          </cell>
          <cell r="P39">
            <v>78.695000000000007</v>
          </cell>
          <cell r="Q39">
            <v>266.6110000000001</v>
          </cell>
          <cell r="R39">
            <v>270</v>
          </cell>
          <cell r="V39">
            <v>12.043064997776224</v>
          </cell>
          <cell r="W39">
            <v>8.6120973378232417</v>
          </cell>
          <cell r="X39">
            <v>110.65299999999999</v>
          </cell>
          <cell r="Y39">
            <v>61.823999999999998</v>
          </cell>
          <cell r="Z39">
            <v>116.27200000000001</v>
          </cell>
        </row>
        <row r="40">
          <cell r="A40" t="str">
            <v>257  Сосиски Молочные оригинальные ТМ Особый рецепт, ВЕС.   ПОКОМ</v>
          </cell>
          <cell r="B40" t="str">
            <v>кг</v>
          </cell>
          <cell r="E40">
            <v>171.86799999999999</v>
          </cell>
          <cell r="F40">
            <v>233.69</v>
          </cell>
          <cell r="G40">
            <v>185.697</v>
          </cell>
          <cell r="H40">
            <v>199.262</v>
          </cell>
          <cell r="J40">
            <v>199.262</v>
          </cell>
          <cell r="K40">
            <v>1</v>
          </cell>
          <cell r="P40">
            <v>37.139400000000002</v>
          </cell>
          <cell r="Q40">
            <v>246.41080000000005</v>
          </cell>
          <cell r="R40">
            <v>350</v>
          </cell>
          <cell r="T40">
            <v>400</v>
          </cell>
          <cell r="U40" t="str">
            <v>хорошая реализация+ новые опт.ТТ</v>
          </cell>
          <cell r="V40">
            <v>14.789199610117555</v>
          </cell>
          <cell r="W40">
            <v>5.3652455343920469</v>
          </cell>
          <cell r="X40">
            <v>31.406799999999997</v>
          </cell>
          <cell r="Y40">
            <v>39.68</v>
          </cell>
          <cell r="Z40">
            <v>29.8644</v>
          </cell>
        </row>
        <row r="41">
          <cell r="A41" t="str">
            <v>259  Сосиски Сливочные Дугушка, ВЕС.   ПОКОМ</v>
          </cell>
          <cell r="B41" t="str">
            <v>кг</v>
          </cell>
          <cell r="F41">
            <v>79.188000000000002</v>
          </cell>
          <cell r="H41">
            <v>79.188000000000002</v>
          </cell>
          <cell r="I41">
            <v>79.188000000000002</v>
          </cell>
          <cell r="J41">
            <v>0</v>
          </cell>
          <cell r="K41">
            <v>0</v>
          </cell>
          <cell r="P41">
            <v>0</v>
          </cell>
          <cell r="V41" t="e">
            <v>#DIV/0!</v>
          </cell>
          <cell r="W41" t="e">
            <v>#DIV/0!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E42">
            <v>-5.0000000000000001E-3</v>
          </cell>
          <cell r="F42">
            <v>42.902999999999999</v>
          </cell>
          <cell r="G42">
            <v>2.1520000000000001</v>
          </cell>
          <cell r="H42">
            <v>40.746000000000002</v>
          </cell>
          <cell r="J42">
            <v>40.746000000000002</v>
          </cell>
          <cell r="K42">
            <v>1</v>
          </cell>
          <cell r="P42">
            <v>0.4304</v>
          </cell>
          <cell r="V42">
            <v>94.670074349442388</v>
          </cell>
          <cell r="W42">
            <v>94.670074349442388</v>
          </cell>
          <cell r="X42">
            <v>0</v>
          </cell>
          <cell r="Y42">
            <v>17.405799999999999</v>
          </cell>
          <cell r="Z42">
            <v>0.28860000000000002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  <cell r="B43" t="str">
            <v>кг</v>
          </cell>
          <cell r="E43">
            <v>58.42</v>
          </cell>
          <cell r="F43">
            <v>137.44999999999999</v>
          </cell>
          <cell r="G43">
            <v>108.51</v>
          </cell>
          <cell r="H43">
            <v>85.215999999999994</v>
          </cell>
          <cell r="J43">
            <v>85.215999999999994</v>
          </cell>
          <cell r="K43">
            <v>1</v>
          </cell>
          <cell r="P43">
            <v>21.702000000000002</v>
          </cell>
          <cell r="Q43">
            <v>153.50600000000003</v>
          </cell>
          <cell r="R43">
            <v>155</v>
          </cell>
          <cell r="V43">
            <v>11.068841581421067</v>
          </cell>
          <cell r="W43">
            <v>3.9266427057414059</v>
          </cell>
          <cell r="X43">
            <v>13.838200000000001</v>
          </cell>
          <cell r="Y43">
            <v>17.8306</v>
          </cell>
          <cell r="Z43">
            <v>15.3202</v>
          </cell>
        </row>
        <row r="44">
          <cell r="A44" t="str">
            <v>272  Колбаса Сервелат Филедворский, фиброуз, в/у 0,35 кг срез,  ПОКОМ</v>
          </cell>
          <cell r="B44" t="str">
            <v>шт</v>
          </cell>
          <cell r="E44">
            <v>213</v>
          </cell>
          <cell r="F44">
            <v>78</v>
          </cell>
          <cell r="G44">
            <v>109</v>
          </cell>
          <cell r="H44">
            <v>153</v>
          </cell>
          <cell r="J44">
            <v>153</v>
          </cell>
          <cell r="K44">
            <v>0.35</v>
          </cell>
          <cell r="P44">
            <v>21.8</v>
          </cell>
          <cell r="Q44">
            <v>108.60000000000002</v>
          </cell>
          <cell r="R44">
            <v>110</v>
          </cell>
          <cell r="V44">
            <v>12.064220183486238</v>
          </cell>
          <cell r="W44">
            <v>7.0183486238532105</v>
          </cell>
          <cell r="X44">
            <v>40</v>
          </cell>
          <cell r="Y44">
            <v>22.2</v>
          </cell>
          <cell r="Z44">
            <v>21.6</v>
          </cell>
        </row>
        <row r="45">
          <cell r="A45" t="str">
            <v>273  Сосиски Сочинки с сочной грудинкой, МГС 0.4кг,   ПОКОМ</v>
          </cell>
          <cell r="B45" t="str">
            <v>шт</v>
          </cell>
          <cell r="C45" t="str">
            <v>Окт</v>
          </cell>
          <cell r="D45" t="str">
            <v>Нояб</v>
          </cell>
          <cell r="F45">
            <v>930</v>
          </cell>
          <cell r="G45">
            <v>156</v>
          </cell>
          <cell r="H45">
            <v>773</v>
          </cell>
          <cell r="I45">
            <v>168</v>
          </cell>
          <cell r="J45">
            <v>605</v>
          </cell>
          <cell r="K45">
            <v>0.4</v>
          </cell>
          <cell r="P45">
            <v>31.2</v>
          </cell>
          <cell r="V45">
            <v>19.391025641025642</v>
          </cell>
          <cell r="W45">
            <v>19.391025641025642</v>
          </cell>
          <cell r="X45">
            <v>115.8</v>
          </cell>
          <cell r="Y45">
            <v>37.4</v>
          </cell>
          <cell r="Z45">
            <v>107.6</v>
          </cell>
        </row>
        <row r="46">
          <cell r="A46" t="str">
            <v>276  Колбаса Сливушка ТМ Вязанка в оболочке полиамид 0,45 кг  ПОКОМ</v>
          </cell>
          <cell r="B46" t="str">
            <v>шт</v>
          </cell>
          <cell r="E46">
            <v>66</v>
          </cell>
          <cell r="F46">
            <v>80</v>
          </cell>
          <cell r="G46">
            <v>81</v>
          </cell>
          <cell r="H46">
            <v>53</v>
          </cell>
          <cell r="J46">
            <v>53</v>
          </cell>
          <cell r="K46">
            <v>0.45</v>
          </cell>
          <cell r="P46">
            <v>16.2</v>
          </cell>
          <cell r="Q46">
            <v>109</v>
          </cell>
          <cell r="R46">
            <v>110</v>
          </cell>
          <cell r="V46">
            <v>10.06172839506173</v>
          </cell>
          <cell r="W46">
            <v>3.2716049382716053</v>
          </cell>
          <cell r="X46">
            <v>10.269600000000001</v>
          </cell>
          <cell r="Y46">
            <v>9.7355999999999998</v>
          </cell>
          <cell r="Z46">
            <v>10.6</v>
          </cell>
        </row>
        <row r="47">
          <cell r="A47" t="str">
            <v>283  Сосиски Сочинки, ВЕС, ТМ Стародворье ПОКОМ</v>
          </cell>
          <cell r="B47" t="str">
            <v>кг</v>
          </cell>
          <cell r="E47">
            <v>211.15100000000001</v>
          </cell>
          <cell r="F47">
            <v>794.505</v>
          </cell>
          <cell r="G47">
            <v>605.149</v>
          </cell>
          <cell r="H47">
            <v>344.83199999999999</v>
          </cell>
          <cell r="J47">
            <v>344.83199999999999</v>
          </cell>
          <cell r="K47">
            <v>1</v>
          </cell>
          <cell r="P47">
            <v>121.02979999999999</v>
          </cell>
          <cell r="Q47">
            <v>865.46600000000001</v>
          </cell>
          <cell r="R47">
            <v>950</v>
          </cell>
          <cell r="T47">
            <v>1000</v>
          </cell>
          <cell r="U47" t="str">
            <v>хорошая реализация+опт.ТТ, до следующей машины будет минимальный остаток</v>
          </cell>
          <cell r="V47">
            <v>10.698456082716818</v>
          </cell>
          <cell r="W47">
            <v>2.8491495482930649</v>
          </cell>
          <cell r="X47">
            <v>86.084199999999996</v>
          </cell>
          <cell r="Y47">
            <v>142.6174</v>
          </cell>
          <cell r="Z47">
            <v>77.5822</v>
          </cell>
        </row>
        <row r="48">
          <cell r="A48" t="str">
            <v>296  Колбаса Мясорубская с рубленой грудинкой 0,35кг срез ТМ Стародворье  ПОКОМ</v>
          </cell>
          <cell r="B48" t="str">
            <v>шт</v>
          </cell>
          <cell r="E48">
            <v>12</v>
          </cell>
          <cell r="F48">
            <v>216</v>
          </cell>
          <cell r="G48">
            <v>19</v>
          </cell>
          <cell r="H48">
            <v>205</v>
          </cell>
          <cell r="I48">
            <v>204</v>
          </cell>
          <cell r="J48">
            <v>1</v>
          </cell>
          <cell r="K48">
            <v>0.35</v>
          </cell>
          <cell r="P48">
            <v>3.8</v>
          </cell>
          <cell r="Q48">
            <v>25.599999999999998</v>
          </cell>
          <cell r="R48">
            <v>40</v>
          </cell>
          <cell r="T48">
            <v>50</v>
          </cell>
          <cell r="U48" t="str">
            <v>увеличение вк в ТТ</v>
          </cell>
          <cell r="V48">
            <v>10.789473684210527</v>
          </cell>
          <cell r="W48">
            <v>0.26315789473684209</v>
          </cell>
          <cell r="X48">
            <v>0.4</v>
          </cell>
          <cell r="Y48">
            <v>4.2</v>
          </cell>
          <cell r="Z48">
            <v>0.8</v>
          </cell>
        </row>
        <row r="49">
          <cell r="A49" t="str">
            <v>297  Колбаса Мясорубская с рубленой грудинкой ВЕС ТМ Стародворье  ПОКОМ</v>
          </cell>
          <cell r="B49" t="str">
            <v>кг</v>
          </cell>
          <cell r="E49">
            <v>-3.0000000000000001E-3</v>
          </cell>
          <cell r="F49">
            <v>129.29</v>
          </cell>
          <cell r="G49">
            <v>0.70699999999999996</v>
          </cell>
          <cell r="H49">
            <v>128.58000000000001</v>
          </cell>
          <cell r="J49">
            <v>128.58000000000001</v>
          </cell>
          <cell r="K49">
            <v>1</v>
          </cell>
          <cell r="P49">
            <v>0.1414</v>
          </cell>
          <cell r="V49">
            <v>909.33521923620947</v>
          </cell>
          <cell r="W49">
            <v>909.33521923620947</v>
          </cell>
          <cell r="X49">
            <v>12.659600000000001</v>
          </cell>
          <cell r="Y49">
            <v>1.4525999999999999</v>
          </cell>
          <cell r="Z49">
            <v>17.680600000000002</v>
          </cell>
        </row>
        <row r="50">
          <cell r="A50" t="str">
            <v>301  Сосиски Сочинки по-баварски с сыром,  0.4кг, ТМ Стародворье  ПОКОМ</v>
          </cell>
          <cell r="B50" t="str">
            <v>шт</v>
          </cell>
          <cell r="C50" t="str">
            <v>Окт</v>
          </cell>
          <cell r="D50" t="str">
            <v>Нояб</v>
          </cell>
          <cell r="E50">
            <v>146</v>
          </cell>
          <cell r="F50">
            <v>912</v>
          </cell>
          <cell r="G50">
            <v>461</v>
          </cell>
          <cell r="H50">
            <v>504</v>
          </cell>
          <cell r="J50">
            <v>504</v>
          </cell>
          <cell r="K50">
            <v>0.4</v>
          </cell>
          <cell r="P50">
            <v>92.2</v>
          </cell>
          <cell r="Q50">
            <v>602.40000000000009</v>
          </cell>
          <cell r="R50">
            <v>605</v>
          </cell>
          <cell r="V50">
            <v>12.02819956616052</v>
          </cell>
          <cell r="W50">
            <v>5.4663774403470713</v>
          </cell>
          <cell r="X50">
            <v>94</v>
          </cell>
          <cell r="Y50">
            <v>77.400000000000006</v>
          </cell>
          <cell r="Z50">
            <v>86.8</v>
          </cell>
        </row>
        <row r="51">
          <cell r="A51" t="str">
            <v>302  Сосиски Сочинки по-баварски,  0.4кг, ТМ Стародворье  ПОКОМ</v>
          </cell>
          <cell r="B51" t="str">
            <v>шт</v>
          </cell>
          <cell r="C51" t="str">
            <v>Окт</v>
          </cell>
          <cell r="D51" t="str">
            <v>Нояб</v>
          </cell>
          <cell r="E51">
            <v>210</v>
          </cell>
          <cell r="F51">
            <v>1050</v>
          </cell>
          <cell r="G51">
            <v>605</v>
          </cell>
          <cell r="H51">
            <v>556</v>
          </cell>
          <cell r="I51">
            <v>270</v>
          </cell>
          <cell r="J51">
            <v>286</v>
          </cell>
          <cell r="K51">
            <v>0.4</v>
          </cell>
          <cell r="P51">
            <v>121</v>
          </cell>
          <cell r="Q51">
            <v>803</v>
          </cell>
          <cell r="R51">
            <v>805</v>
          </cell>
          <cell r="V51">
            <v>9.0165289256198342</v>
          </cell>
          <cell r="W51">
            <v>2.3636363636363638</v>
          </cell>
          <cell r="X51">
            <v>96.2</v>
          </cell>
          <cell r="Y51">
            <v>86</v>
          </cell>
          <cell r="Z51">
            <v>73.400000000000006</v>
          </cell>
        </row>
        <row r="52">
          <cell r="A52" t="str">
            <v>309  Сосиски Сочинки с сыром 0,4 кг ТМ Стародворье  ПОКОМ</v>
          </cell>
          <cell r="B52" t="str">
            <v>шт</v>
          </cell>
          <cell r="C52" t="str">
            <v>Окт</v>
          </cell>
          <cell r="D52" t="str">
            <v>Нояб</v>
          </cell>
          <cell r="E52">
            <v>30</v>
          </cell>
          <cell r="F52">
            <v>66</v>
          </cell>
          <cell r="G52">
            <v>50</v>
          </cell>
          <cell r="H52">
            <v>20</v>
          </cell>
          <cell r="J52">
            <v>20</v>
          </cell>
          <cell r="K52">
            <v>0.4</v>
          </cell>
          <cell r="P52">
            <v>10</v>
          </cell>
          <cell r="Q52">
            <v>70</v>
          </cell>
          <cell r="R52">
            <v>70</v>
          </cell>
          <cell r="V52">
            <v>9</v>
          </cell>
          <cell r="W52">
            <v>2</v>
          </cell>
          <cell r="X52">
            <v>11.4</v>
          </cell>
          <cell r="Y52">
            <v>0</v>
          </cell>
          <cell r="Z52">
            <v>5.2</v>
          </cell>
          <cell r="AB52" t="str">
            <v>акция/вывод</v>
          </cell>
        </row>
        <row r="53">
          <cell r="A53" t="str">
            <v>312  Ветчина Филейская ТМ Вязанка ТС Столичная ВЕС  ПОКОМ</v>
          </cell>
          <cell r="B53" t="str">
            <v>кг</v>
          </cell>
          <cell r="C53" t="str">
            <v>Окт</v>
          </cell>
          <cell r="D53" t="str">
            <v>Нояб</v>
          </cell>
          <cell r="E53">
            <v>96.561999999999998</v>
          </cell>
          <cell r="F53">
            <v>541.303</v>
          </cell>
          <cell r="G53">
            <v>313.10599999999999</v>
          </cell>
          <cell r="H53">
            <v>297.72300000000001</v>
          </cell>
          <cell r="J53">
            <v>297.72300000000001</v>
          </cell>
          <cell r="K53">
            <v>1</v>
          </cell>
          <cell r="P53">
            <v>62.621200000000002</v>
          </cell>
          <cell r="Q53">
            <v>453.73140000000006</v>
          </cell>
          <cell r="R53">
            <v>455</v>
          </cell>
          <cell r="V53">
            <v>12.020258315075404</v>
          </cell>
          <cell r="W53">
            <v>4.7543483676454619</v>
          </cell>
          <cell r="X53">
            <v>98.582399999999993</v>
          </cell>
          <cell r="Y53">
            <v>68.122799999999998</v>
          </cell>
          <cell r="Z53">
            <v>93.522999999999996</v>
          </cell>
          <cell r="AA53">
            <v>12</v>
          </cell>
        </row>
        <row r="54">
          <cell r="A54" t="str">
            <v>313 Колбаса вареная Молокуша ТМ Вязанка в оболочке полиамид. ВЕС  ПОКОМ</v>
          </cell>
          <cell r="B54" t="str">
            <v>кг</v>
          </cell>
          <cell r="C54" t="str">
            <v>Окт</v>
          </cell>
          <cell r="D54" t="str">
            <v>Нояб</v>
          </cell>
          <cell r="E54">
            <v>29.329000000000001</v>
          </cell>
          <cell r="F54">
            <v>812.22</v>
          </cell>
          <cell r="G54">
            <v>138.84899999999999</v>
          </cell>
          <cell r="H54">
            <v>683.99400000000003</v>
          </cell>
          <cell r="J54">
            <v>683.99400000000003</v>
          </cell>
          <cell r="K54">
            <v>1</v>
          </cell>
          <cell r="P54">
            <v>27.769799999999996</v>
          </cell>
          <cell r="R54">
            <v>200</v>
          </cell>
          <cell r="T54">
            <v>200</v>
          </cell>
          <cell r="U54" t="str">
            <v>учавствует в акции, нужен переходящиий остаток</v>
          </cell>
          <cell r="V54">
            <v>31.832926416466815</v>
          </cell>
          <cell r="W54">
            <v>24.630857982412554</v>
          </cell>
          <cell r="X54">
            <v>105.19739999999999</v>
          </cell>
          <cell r="Y54">
            <v>10</v>
          </cell>
          <cell r="Z54">
            <v>113.30619999999999</v>
          </cell>
        </row>
        <row r="55">
          <cell r="A55" t="str">
            <v>314 Колбаса вареная Филейская ТМ Вязанка ТС Классическая в оболочке полиамид.  ПОКОМ</v>
          </cell>
          <cell r="B55" t="str">
            <v>кг</v>
          </cell>
          <cell r="C55" t="str">
            <v>Окт</v>
          </cell>
          <cell r="D55" t="str">
            <v>Нояб</v>
          </cell>
          <cell r="E55">
            <v>229.39500000000001</v>
          </cell>
          <cell r="F55">
            <v>309.21499999999997</v>
          </cell>
          <cell r="G55">
            <v>465.63600000000002</v>
          </cell>
          <cell r="H55">
            <v>42.926000000000002</v>
          </cell>
          <cell r="J55">
            <v>1.8910000000000053</v>
          </cell>
          <cell r="K55">
            <v>1</v>
          </cell>
          <cell r="P55">
            <v>93.127200000000002</v>
          </cell>
          <cell r="Q55">
            <v>649.99940000000004</v>
          </cell>
          <cell r="R55">
            <v>650</v>
          </cell>
          <cell r="V55">
            <v>7.0000064428008137</v>
          </cell>
          <cell r="W55">
            <v>2.0305560566622912E-2</v>
          </cell>
          <cell r="X55">
            <v>57.355399999999996</v>
          </cell>
          <cell r="Y55">
            <v>86.987400000000008</v>
          </cell>
          <cell r="Z55">
            <v>22.030799999999999</v>
          </cell>
        </row>
        <row r="56">
          <cell r="A56" t="str">
            <v>315 Колбаса Нежная ТМ Зареченские ТС Зареченские продукты в оболочкНТУ.  изделие вар  ПОКОМ</v>
          </cell>
          <cell r="B56" t="str">
            <v>кг</v>
          </cell>
          <cell r="E56">
            <v>215.97399999999999</v>
          </cell>
          <cell r="G56">
            <v>28.581</v>
          </cell>
          <cell r="H56">
            <v>179.83600000000001</v>
          </cell>
          <cell r="J56">
            <v>179.83600000000001</v>
          </cell>
          <cell r="K56">
            <v>0</v>
          </cell>
          <cell r="P56">
            <v>5.7161999999999997</v>
          </cell>
          <cell r="V56">
            <v>31.460760645183868</v>
          </cell>
          <cell r="W56">
            <v>31.460760645183868</v>
          </cell>
          <cell r="X56">
            <v>7.5446</v>
          </cell>
          <cell r="Y56">
            <v>13.252600000000001</v>
          </cell>
          <cell r="Z56">
            <v>9.3974000000000011</v>
          </cell>
          <cell r="AB56" t="str">
            <v>заказана вместе с акцией</v>
          </cell>
        </row>
        <row r="57">
          <cell r="A57" t="str">
            <v>320  Сосиски Сочинки с сочным окороком 0,4 кг ТМ Стародворье  ПОКОМ</v>
          </cell>
          <cell r="B57" t="str">
            <v>шт</v>
          </cell>
          <cell r="C57" t="str">
            <v>Окт</v>
          </cell>
          <cell r="D57" t="str">
            <v>Нояб</v>
          </cell>
          <cell r="E57">
            <v>72</v>
          </cell>
          <cell r="F57">
            <v>174</v>
          </cell>
          <cell r="G57">
            <v>151</v>
          </cell>
          <cell r="H57">
            <v>24</v>
          </cell>
          <cell r="J57">
            <v>24</v>
          </cell>
          <cell r="K57">
            <v>0.4</v>
          </cell>
          <cell r="P57">
            <v>30.2</v>
          </cell>
          <cell r="Q57">
            <v>217.6</v>
          </cell>
          <cell r="R57">
            <v>220</v>
          </cell>
          <cell r="V57">
            <v>8.0794701986754962</v>
          </cell>
          <cell r="W57">
            <v>0.79470198675496695</v>
          </cell>
          <cell r="X57">
            <v>77.864200000000011</v>
          </cell>
          <cell r="Y57">
            <v>23</v>
          </cell>
          <cell r="Z57">
            <v>14.2</v>
          </cell>
          <cell r="AB57" t="str">
            <v>акция/вывод</v>
          </cell>
        </row>
        <row r="58">
          <cell r="A58" t="str">
            <v>325 Колбаса Сервелат Мясорубский ТМ Стародворье с мелкорубленным окороком 0,35 кг  ПОКОМ</v>
          </cell>
          <cell r="B58" t="str">
            <v>шт</v>
          </cell>
          <cell r="E58">
            <v>115</v>
          </cell>
          <cell r="F58">
            <v>480</v>
          </cell>
          <cell r="G58">
            <v>130</v>
          </cell>
          <cell r="H58">
            <v>426</v>
          </cell>
          <cell r="I58">
            <v>192</v>
          </cell>
          <cell r="J58">
            <v>234</v>
          </cell>
          <cell r="K58">
            <v>0.35</v>
          </cell>
          <cell r="P58">
            <v>26</v>
          </cell>
          <cell r="Q58">
            <v>78</v>
          </cell>
          <cell r="R58">
            <v>80</v>
          </cell>
          <cell r="V58">
            <v>12.076923076923077</v>
          </cell>
          <cell r="W58">
            <v>9</v>
          </cell>
          <cell r="X58">
            <v>35.200000000000003</v>
          </cell>
          <cell r="Y58">
            <v>24.6</v>
          </cell>
          <cell r="Z58">
            <v>40.4</v>
          </cell>
        </row>
        <row r="59">
          <cell r="A59" t="str">
            <v>339  Колбаса вареная Филейская ТМ Вязанка ТС Классическая, 0,40 кг.  ПОКОМ</v>
          </cell>
          <cell r="B59" t="str">
            <v>шт</v>
          </cell>
          <cell r="F59">
            <v>150</v>
          </cell>
          <cell r="H59">
            <v>150</v>
          </cell>
          <cell r="I59">
            <v>150</v>
          </cell>
          <cell r="J59">
            <v>0</v>
          </cell>
          <cell r="K59">
            <v>0</v>
          </cell>
          <cell r="P59">
            <v>0</v>
          </cell>
          <cell r="V59" t="e">
            <v>#DIV/0!</v>
          </cell>
          <cell r="W59" t="e">
            <v>#DIV/0!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344 Колбаса Салями Финская ТМ Стародворски колбасы ТС Вязанка в оболочке фиброуз в вак 0,35 кг ПОКОМ</v>
          </cell>
          <cell r="B60" t="str">
            <v>шт</v>
          </cell>
          <cell r="E60">
            <v>62</v>
          </cell>
          <cell r="G60">
            <v>18</v>
          </cell>
          <cell r="H60">
            <v>44</v>
          </cell>
          <cell r="J60">
            <v>44</v>
          </cell>
          <cell r="K60">
            <v>0.35</v>
          </cell>
          <cell r="P60">
            <v>3.6</v>
          </cell>
          <cell r="V60">
            <v>12.222222222222221</v>
          </cell>
          <cell r="W60">
            <v>12.222222222222221</v>
          </cell>
          <cell r="X60">
            <v>7.8</v>
          </cell>
          <cell r="Y60">
            <v>2.6</v>
          </cell>
          <cell r="Z60">
            <v>1.8</v>
          </cell>
        </row>
        <row r="61">
          <cell r="A61" t="str">
            <v>346 Колбаса Сервелат Филейбургский с копченой грудинкой ТМ Баварушка в оболов/у 0,35 кг срез  ПОКОМ</v>
          </cell>
          <cell r="B61" t="str">
            <v>шт</v>
          </cell>
          <cell r="G61">
            <v>6</v>
          </cell>
          <cell r="H61">
            <v>-6</v>
          </cell>
          <cell r="J61">
            <v>-6</v>
          </cell>
          <cell r="K61">
            <v>0</v>
          </cell>
          <cell r="P61">
            <v>1.2</v>
          </cell>
          <cell r="V61">
            <v>-5</v>
          </cell>
          <cell r="W61">
            <v>-5</v>
          </cell>
          <cell r="X61">
            <v>0</v>
          </cell>
          <cell r="Y61">
            <v>0</v>
          </cell>
          <cell r="Z61">
            <v>0</v>
          </cell>
        </row>
        <row r="62">
          <cell r="A62" t="str">
            <v>352  Сардельки Сочинки с сыром 0,4 кг ТМ Стародворье   ПОКОМ</v>
          </cell>
          <cell r="B62" t="str">
            <v>шт</v>
          </cell>
          <cell r="C62" t="str">
            <v>Окт</v>
          </cell>
          <cell r="D62" t="str">
            <v>Нояб</v>
          </cell>
          <cell r="E62">
            <v>72</v>
          </cell>
          <cell r="F62">
            <v>90</v>
          </cell>
          <cell r="G62">
            <v>135</v>
          </cell>
          <cell r="H62">
            <v>-19</v>
          </cell>
          <cell r="J62">
            <v>-19</v>
          </cell>
          <cell r="K62">
            <v>0.4</v>
          </cell>
          <cell r="P62">
            <v>27</v>
          </cell>
          <cell r="Q62">
            <v>208</v>
          </cell>
          <cell r="R62">
            <v>210</v>
          </cell>
          <cell r="V62">
            <v>7.0740740740740744</v>
          </cell>
          <cell r="W62">
            <v>-0.70370370370370372</v>
          </cell>
          <cell r="X62">
            <v>39</v>
          </cell>
          <cell r="Y62">
            <v>23</v>
          </cell>
          <cell r="Z62">
            <v>9.1999999999999993</v>
          </cell>
          <cell r="AB62" t="str">
            <v>акция/вывод</v>
          </cell>
        </row>
        <row r="63">
          <cell r="A63" t="str">
            <v>358 Колбаса Сервелат Мясорубский ТМ Стародворье с мелкорубленным окороком в вак упак  ПОКОМ</v>
          </cell>
          <cell r="B63" t="str">
            <v>кг</v>
          </cell>
          <cell r="E63">
            <v>1.7999999999999999E-2</v>
          </cell>
          <cell r="F63">
            <v>93.792000000000002</v>
          </cell>
          <cell r="G63">
            <v>2.129</v>
          </cell>
          <cell r="H63">
            <v>91.680999999999997</v>
          </cell>
          <cell r="J63">
            <v>91.680999999999997</v>
          </cell>
          <cell r="K63">
            <v>1</v>
          </cell>
          <cell r="P63">
            <v>0.42580000000000001</v>
          </cell>
          <cell r="V63">
            <v>215.3147017379051</v>
          </cell>
          <cell r="W63">
            <v>215.3147017379051</v>
          </cell>
          <cell r="X63">
            <v>23.7896</v>
          </cell>
          <cell r="Y63">
            <v>1.4236</v>
          </cell>
          <cell r="Z63">
            <v>33.071399999999997</v>
          </cell>
        </row>
        <row r="64">
          <cell r="A64" t="str">
            <v>360 Колбаса варено-копченая  Сервелат Левантский ТМ Особый Рецепт  0,35 кг  ПОКОМ</v>
          </cell>
          <cell r="B64" t="str">
            <v>шт</v>
          </cell>
          <cell r="E64">
            <v>105</v>
          </cell>
          <cell r="G64">
            <v>36</v>
          </cell>
          <cell r="H64">
            <v>66</v>
          </cell>
          <cell r="J64">
            <v>66</v>
          </cell>
          <cell r="K64">
            <v>0.35</v>
          </cell>
          <cell r="P64">
            <v>7.2</v>
          </cell>
          <cell r="Q64">
            <v>20.400000000000006</v>
          </cell>
          <cell r="R64">
            <v>20</v>
          </cell>
          <cell r="V64">
            <v>11.944444444444445</v>
          </cell>
          <cell r="W64">
            <v>9.1666666666666661</v>
          </cell>
          <cell r="X64">
            <v>12.6</v>
          </cell>
          <cell r="Y64">
            <v>6.4</v>
          </cell>
          <cell r="Z64">
            <v>4.8</v>
          </cell>
        </row>
        <row r="65">
          <cell r="A65" t="str">
            <v>361 Колбаса Салями Филейбургская зернистая ТМ Баварушка в оболочке  в вак 0.28кг ПОКОМ</v>
          </cell>
          <cell r="B65" t="str">
            <v>шт</v>
          </cell>
          <cell r="E65">
            <v>143</v>
          </cell>
          <cell r="F65">
            <v>174</v>
          </cell>
          <cell r="G65">
            <v>141</v>
          </cell>
          <cell r="H65">
            <v>157</v>
          </cell>
          <cell r="J65">
            <v>157</v>
          </cell>
          <cell r="K65">
            <v>0.28000000000000003</v>
          </cell>
          <cell r="P65">
            <v>28.2</v>
          </cell>
          <cell r="Q65">
            <v>181.39999999999998</v>
          </cell>
          <cell r="R65">
            <v>180</v>
          </cell>
          <cell r="V65">
            <v>11.950354609929079</v>
          </cell>
          <cell r="W65">
            <v>5.5673758865248226</v>
          </cell>
          <cell r="X65">
            <v>30.6</v>
          </cell>
          <cell r="Y65">
            <v>24.4</v>
          </cell>
          <cell r="Z65">
            <v>24.4</v>
          </cell>
        </row>
        <row r="66">
          <cell r="A66" t="str">
            <v>363 Сардельки Филейские Вязанка ТМ Вязанка в обол NDX  ПОКОМ</v>
          </cell>
          <cell r="B66" t="str">
            <v>кг</v>
          </cell>
          <cell r="E66">
            <v>122.154</v>
          </cell>
          <cell r="F66">
            <v>198.881</v>
          </cell>
          <cell r="G66">
            <v>186.23599999999999</v>
          </cell>
          <cell r="H66">
            <v>87.346999999999994</v>
          </cell>
          <cell r="I66">
            <v>87.328999999999994</v>
          </cell>
          <cell r="J66">
            <v>1.8000000000000682E-2</v>
          </cell>
          <cell r="K66">
            <v>1</v>
          </cell>
          <cell r="P66">
            <v>37.247199999999999</v>
          </cell>
          <cell r="Q66">
            <v>260.7124</v>
          </cell>
          <cell r="R66">
            <v>265</v>
          </cell>
          <cell r="V66">
            <v>7.1151120084194259</v>
          </cell>
          <cell r="W66">
            <v>4.8325780192875388E-4</v>
          </cell>
          <cell r="X66">
            <v>3.6086</v>
          </cell>
          <cell r="Y66">
            <v>29.75</v>
          </cell>
          <cell r="Z66">
            <v>4.5343999999999998</v>
          </cell>
        </row>
        <row r="67">
          <cell r="A67" t="str">
            <v>364 Колбаса Сервелат Филейбургский с копченой грудинкой ТМ Баварушка  в/у 0,28 кг  ПОКОМ</v>
          </cell>
          <cell r="B67" t="str">
            <v>шт</v>
          </cell>
          <cell r="E67">
            <v>141</v>
          </cell>
          <cell r="F67">
            <v>294</v>
          </cell>
          <cell r="G67">
            <v>162</v>
          </cell>
          <cell r="H67">
            <v>241</v>
          </cell>
          <cell r="J67">
            <v>241</v>
          </cell>
          <cell r="K67">
            <v>0.28000000000000003</v>
          </cell>
          <cell r="P67">
            <v>32.4</v>
          </cell>
          <cell r="Q67">
            <v>147.79999999999995</v>
          </cell>
          <cell r="R67">
            <v>150</v>
          </cell>
          <cell r="V67">
            <v>12.067901234567902</v>
          </cell>
          <cell r="W67">
            <v>7.4382716049382722</v>
          </cell>
          <cell r="X67">
            <v>27.2</v>
          </cell>
          <cell r="Y67">
            <v>26.6</v>
          </cell>
          <cell r="Z67">
            <v>32.6</v>
          </cell>
        </row>
        <row r="68">
          <cell r="A68" t="str">
            <v>367 Вареные колбасы Молокуша Вязанка Фикс.вес 0,45 п/а Вязанка  ПОКОМ</v>
          </cell>
          <cell r="B68" t="str">
            <v>шт</v>
          </cell>
          <cell r="F68">
            <v>150</v>
          </cell>
          <cell r="H68">
            <v>150</v>
          </cell>
          <cell r="I68">
            <v>150</v>
          </cell>
          <cell r="J68">
            <v>0</v>
          </cell>
          <cell r="K68">
            <v>0</v>
          </cell>
          <cell r="P68">
            <v>0</v>
          </cell>
          <cell r="V68" t="e">
            <v>#DIV/0!</v>
          </cell>
          <cell r="W68" t="e">
            <v>#DIV/0!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369 Колбаса Сливушка ТМ Вязанка в оболочке полиамид вес.  ПОКОМ</v>
          </cell>
          <cell r="B69" t="str">
            <v>кг</v>
          </cell>
          <cell r="C69" t="str">
            <v>Окт</v>
          </cell>
          <cell r="D69" t="str">
            <v>Нояб</v>
          </cell>
          <cell r="E69">
            <v>75.48</v>
          </cell>
          <cell r="F69">
            <v>75.289000000000001</v>
          </cell>
          <cell r="G69">
            <v>121.154</v>
          </cell>
          <cell r="H69">
            <v>-0.05</v>
          </cell>
          <cell r="J69">
            <v>-0.05</v>
          </cell>
          <cell r="K69">
            <v>1</v>
          </cell>
          <cell r="P69">
            <v>24.230799999999999</v>
          </cell>
          <cell r="Q69">
            <v>169.66560000000001</v>
          </cell>
          <cell r="R69">
            <v>300</v>
          </cell>
          <cell r="T69">
            <v>300</v>
          </cell>
          <cell r="U69" t="str">
            <v>учавствует в акции, остаток 0</v>
          </cell>
          <cell r="V69">
            <v>12.378873169684864</v>
          </cell>
          <cell r="W69">
            <v>-2.0634894431880088E-3</v>
          </cell>
          <cell r="X69">
            <v>62.599000000000004</v>
          </cell>
          <cell r="Y69">
            <v>3.2101999999999995</v>
          </cell>
          <cell r="Z69">
            <v>7.0061999999999998</v>
          </cell>
          <cell r="AB69" t="str">
            <v>акция/вывод</v>
          </cell>
        </row>
        <row r="70">
          <cell r="A70" t="str">
            <v>370 Ветчина Сливушка с индейкой ТМ Вязанка в оболочке полиамид.</v>
          </cell>
          <cell r="B70" t="str">
            <v>кг</v>
          </cell>
          <cell r="C70" t="str">
            <v>Окт</v>
          </cell>
          <cell r="D70" t="str">
            <v>Нояб</v>
          </cell>
          <cell r="E70">
            <v>-1.371</v>
          </cell>
          <cell r="G70">
            <v>5.4969999999999999</v>
          </cell>
          <cell r="H70">
            <v>-6.8680000000000003</v>
          </cell>
          <cell r="J70">
            <v>-6.8680000000000003</v>
          </cell>
          <cell r="K70">
            <v>1</v>
          </cell>
          <cell r="P70">
            <v>1.0993999999999999</v>
          </cell>
          <cell r="V70">
            <v>-6.2470438420956889</v>
          </cell>
          <cell r="W70">
            <v>-6.2470438420956889</v>
          </cell>
          <cell r="X70">
            <v>21.089199999999998</v>
          </cell>
          <cell r="Y70">
            <v>31.783999999999999</v>
          </cell>
          <cell r="Z70">
            <v>6.5688000000000004</v>
          </cell>
          <cell r="AA70">
            <v>80</v>
          </cell>
          <cell r="AB70" t="str">
            <v>акция/вывод</v>
          </cell>
        </row>
        <row r="71">
          <cell r="A71" t="str">
            <v>371  Сосиски Сочинки Молочные 0,4 кг ТМ Стародворье  ПОКОМ</v>
          </cell>
          <cell r="B71" t="str">
            <v>шт</v>
          </cell>
          <cell r="C71" t="str">
            <v>Окт</v>
          </cell>
          <cell r="D71" t="str">
            <v>Нояб</v>
          </cell>
          <cell r="E71">
            <v>89</v>
          </cell>
          <cell r="F71">
            <v>174</v>
          </cell>
          <cell r="G71">
            <v>198</v>
          </cell>
          <cell r="H71">
            <v>-6</v>
          </cell>
          <cell r="J71">
            <v>-6</v>
          </cell>
          <cell r="K71">
            <v>0.4</v>
          </cell>
          <cell r="P71">
            <v>39.6</v>
          </cell>
          <cell r="Q71">
            <v>283.2</v>
          </cell>
          <cell r="R71">
            <v>285</v>
          </cell>
          <cell r="V71">
            <v>7.045454545454545</v>
          </cell>
          <cell r="W71">
            <v>-0.15151515151515152</v>
          </cell>
          <cell r="X71">
            <v>35</v>
          </cell>
          <cell r="Y71">
            <v>0</v>
          </cell>
          <cell r="Z71">
            <v>14.8</v>
          </cell>
          <cell r="AB71" t="str">
            <v>акция/вывод</v>
          </cell>
        </row>
        <row r="72">
          <cell r="A72" t="str">
            <v>372  Сосиски Сочинки Сливочные 0,4 кг ТМ Стародворье  ПОКОМ</v>
          </cell>
          <cell r="B72" t="str">
            <v>шт</v>
          </cell>
          <cell r="C72" t="str">
            <v>Окт</v>
          </cell>
          <cell r="D72" t="str">
            <v>Нояб</v>
          </cell>
          <cell r="E72">
            <v>78</v>
          </cell>
          <cell r="F72">
            <v>192</v>
          </cell>
          <cell r="G72">
            <v>170</v>
          </cell>
          <cell r="H72">
            <v>26</v>
          </cell>
          <cell r="J72">
            <v>26</v>
          </cell>
          <cell r="K72">
            <v>0.4</v>
          </cell>
          <cell r="P72">
            <v>34</v>
          </cell>
          <cell r="Q72">
            <v>246</v>
          </cell>
          <cell r="R72">
            <v>250</v>
          </cell>
          <cell r="V72">
            <v>8.117647058823529</v>
          </cell>
          <cell r="W72">
            <v>0.76470588235294112</v>
          </cell>
          <cell r="X72">
            <v>24</v>
          </cell>
          <cell r="Y72">
            <v>0</v>
          </cell>
          <cell r="Z72">
            <v>15</v>
          </cell>
          <cell r="AB72" t="str">
            <v>акция/вывод</v>
          </cell>
        </row>
        <row r="73">
          <cell r="A73" t="str">
            <v>374  Сосиски Сочинки с сыром ф/в 0,3 кг п/а ТМ "Стародворье"  Поком</v>
          </cell>
          <cell r="B73" t="str">
            <v>шт</v>
          </cell>
          <cell r="H73">
            <v>-1</v>
          </cell>
          <cell r="J73">
            <v>-1</v>
          </cell>
          <cell r="K73">
            <v>0</v>
          </cell>
          <cell r="P73">
            <v>0</v>
          </cell>
          <cell r="V73" t="e">
            <v>#DIV/0!</v>
          </cell>
          <cell r="W73" t="e">
            <v>#DIV/0!</v>
          </cell>
          <cell r="X73">
            <v>0</v>
          </cell>
          <cell r="Y73">
            <v>0</v>
          </cell>
          <cell r="Z73">
            <v>0.2</v>
          </cell>
        </row>
        <row r="74">
          <cell r="A74" t="str">
            <v>381  Сардельки Сочинки 0,4кг ТМ Стародворье  ПОКОМ</v>
          </cell>
          <cell r="B74" t="str">
            <v>шт</v>
          </cell>
          <cell r="C74" t="str">
            <v>Окт</v>
          </cell>
          <cell r="D74" t="str">
            <v>Нояб</v>
          </cell>
          <cell r="F74">
            <v>192</v>
          </cell>
          <cell r="H74">
            <v>192</v>
          </cell>
          <cell r="I74">
            <v>192</v>
          </cell>
          <cell r="J74">
            <v>0</v>
          </cell>
          <cell r="K74">
            <v>0.4</v>
          </cell>
          <cell r="P74">
            <v>0</v>
          </cell>
          <cell r="V74" t="e">
            <v>#DIV/0!</v>
          </cell>
          <cell r="W74" t="e">
            <v>#DIV/0!</v>
          </cell>
          <cell r="X74">
            <v>0</v>
          </cell>
          <cell r="Y74">
            <v>0</v>
          </cell>
          <cell r="Z74">
            <v>0</v>
          </cell>
          <cell r="AB74" t="str">
            <v>акция/вывод</v>
          </cell>
        </row>
        <row r="75">
          <cell r="A75" t="str">
            <v>383 Колбаса Сочинка по-европейски с сочной грудиной ТМ Стародворье в оболочке фиброуз в ва  Поком</v>
          </cell>
          <cell r="B75" t="str">
            <v>кг</v>
          </cell>
          <cell r="E75">
            <v>48.923000000000002</v>
          </cell>
          <cell r="F75">
            <v>48.994999999999997</v>
          </cell>
          <cell r="G75">
            <v>86.492999999999995</v>
          </cell>
          <cell r="H75">
            <v>1.2E-2</v>
          </cell>
          <cell r="J75">
            <v>1.2E-2</v>
          </cell>
          <cell r="K75">
            <v>1</v>
          </cell>
          <cell r="P75">
            <v>17.2986</v>
          </cell>
          <cell r="Q75">
            <v>121.07820000000001</v>
          </cell>
          <cell r="R75">
            <v>200</v>
          </cell>
          <cell r="T75">
            <v>200</v>
          </cell>
          <cell r="U75" t="str">
            <v>хорошая реализация, не успели разложить в ТТ, забирал сразу опт.канал</v>
          </cell>
          <cell r="V75">
            <v>11.562322962551882</v>
          </cell>
          <cell r="W75">
            <v>6.9369775588775967E-4</v>
          </cell>
          <cell r="X75">
            <v>0</v>
          </cell>
          <cell r="Y75">
            <v>14.703999999999999</v>
          </cell>
          <cell r="Z75">
            <v>2.2826</v>
          </cell>
        </row>
        <row r="76">
          <cell r="A76" t="str">
            <v>384  Колбаса Сочинка по-фински с сочным окороком ТМ Стародворье в оболочке фиброуз в ва  Поком</v>
          </cell>
          <cell r="B76" t="str">
            <v>кг</v>
          </cell>
          <cell r="E76">
            <v>34.444000000000003</v>
          </cell>
          <cell r="F76">
            <v>193.63499999999999</v>
          </cell>
          <cell r="G76">
            <v>108.84099999999999</v>
          </cell>
          <cell r="H76">
            <v>107.75</v>
          </cell>
          <cell r="J76">
            <v>107.75</v>
          </cell>
          <cell r="K76">
            <v>1</v>
          </cell>
          <cell r="P76">
            <v>21.7682</v>
          </cell>
          <cell r="Q76">
            <v>153.46839999999997</v>
          </cell>
          <cell r="R76">
            <v>155</v>
          </cell>
          <cell r="V76">
            <v>12.070359515256198</v>
          </cell>
          <cell r="W76">
            <v>4.9498810191012579</v>
          </cell>
          <cell r="X76">
            <v>14.1136</v>
          </cell>
          <cell r="Y76">
            <v>13.852399999999999</v>
          </cell>
          <cell r="Z76">
            <v>21.327000000000002</v>
          </cell>
        </row>
        <row r="77">
          <cell r="A77" t="str">
            <v>388 Колбаски Филейбургские ТМ Баварушка с филе сочного окорока копченые в оболоч 0,28 кг ПОКОМ</v>
          </cell>
          <cell r="B77" t="str">
            <v>шт</v>
          </cell>
          <cell r="E77">
            <v>54</v>
          </cell>
          <cell r="F77">
            <v>54</v>
          </cell>
          <cell r="G77">
            <v>108</v>
          </cell>
          <cell r="H77">
            <v>-1</v>
          </cell>
          <cell r="J77">
            <v>-1</v>
          </cell>
          <cell r="K77">
            <v>0.28000000000000003</v>
          </cell>
          <cell r="P77">
            <v>21.6</v>
          </cell>
          <cell r="Q77">
            <v>152.20000000000002</v>
          </cell>
          <cell r="R77">
            <v>155</v>
          </cell>
          <cell r="V77">
            <v>7.1296296296296289</v>
          </cell>
          <cell r="W77">
            <v>-4.6296296296296294E-2</v>
          </cell>
          <cell r="X77">
            <v>0</v>
          </cell>
          <cell r="Y77">
            <v>19</v>
          </cell>
          <cell r="Z77">
            <v>2</v>
          </cell>
          <cell r="AB77" t="str">
            <v>вместо - 084  Колбаски Баварские копченые, NDX в МГС 0,28 кг, ТМ Стародворье  ПОКОМ</v>
          </cell>
        </row>
        <row r="78">
          <cell r="A78" t="str">
            <v>389 Колбаса вареная Мусульманская Халяль ТМ Вязанка Халяль оболочка вектор 0,4 кг АК.  Поком</v>
          </cell>
          <cell r="B78" t="str">
            <v>шт</v>
          </cell>
          <cell r="F78">
            <v>280</v>
          </cell>
          <cell r="G78">
            <v>20</v>
          </cell>
          <cell r="H78">
            <v>260</v>
          </cell>
          <cell r="J78">
            <v>260</v>
          </cell>
          <cell r="K78">
            <v>0.4</v>
          </cell>
          <cell r="P78">
            <v>4</v>
          </cell>
          <cell r="V78">
            <v>65</v>
          </cell>
          <cell r="W78">
            <v>65</v>
          </cell>
          <cell r="X78">
            <v>0</v>
          </cell>
          <cell r="Y78">
            <v>0</v>
          </cell>
          <cell r="Z78">
            <v>39.6</v>
          </cell>
        </row>
        <row r="79">
          <cell r="A79" t="str">
            <v>390 Сосиски Восточные Халяль ТМ Вязанка в оболочке полиамид в вакуумной упаковке 0,33 кг  Поком</v>
          </cell>
          <cell r="B79" t="str">
            <v>шт</v>
          </cell>
          <cell r="E79">
            <v>1</v>
          </cell>
          <cell r="F79">
            <v>216</v>
          </cell>
          <cell r="G79">
            <v>13</v>
          </cell>
          <cell r="H79">
            <v>204</v>
          </cell>
          <cell r="J79">
            <v>204</v>
          </cell>
          <cell r="K79">
            <v>0.33</v>
          </cell>
          <cell r="P79">
            <v>2.6</v>
          </cell>
          <cell r="V79">
            <v>78.461538461538453</v>
          </cell>
          <cell r="W79">
            <v>78.461538461538453</v>
          </cell>
          <cell r="X79">
            <v>0</v>
          </cell>
          <cell r="Y79">
            <v>0</v>
          </cell>
          <cell r="Z79">
            <v>29.8</v>
          </cell>
        </row>
        <row r="80">
          <cell r="A80" t="str">
            <v>391 Вареные колбасы «Докторская ГОСТ» Фикс.вес 0,37 п/а ТМ «Вязанка»  Поком</v>
          </cell>
          <cell r="B80" t="str">
            <v>шт</v>
          </cell>
          <cell r="F80">
            <v>100</v>
          </cell>
          <cell r="H80">
            <v>100</v>
          </cell>
          <cell r="I80">
            <v>100</v>
          </cell>
          <cell r="J80">
            <v>0</v>
          </cell>
          <cell r="K80">
            <v>0</v>
          </cell>
          <cell r="P80">
            <v>0</v>
          </cell>
          <cell r="V80" t="e">
            <v>#DIV/0!</v>
          </cell>
          <cell r="W80" t="e">
            <v>#DIV/0!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392 Вареные колбасы «Докторская ГОСТ» Фикс.вес 0,6 Вектор ТМ «Дугушка»  Поком</v>
          </cell>
          <cell r="B81" t="str">
            <v>шт</v>
          </cell>
          <cell r="F81">
            <v>150</v>
          </cell>
          <cell r="H81">
            <v>150</v>
          </cell>
          <cell r="I81">
            <v>150</v>
          </cell>
          <cell r="J81">
            <v>0</v>
          </cell>
          <cell r="K81">
            <v>0</v>
          </cell>
          <cell r="P81">
            <v>0</v>
          </cell>
          <cell r="V81" t="e">
            <v>#DIV/0!</v>
          </cell>
          <cell r="W81" t="e">
            <v>#DIV/0!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393 Ветчины Сливушка с индейкой Вязанка Фикс.вес 0,4 П/а Вязанка  Поком</v>
          </cell>
          <cell r="B82" t="str">
            <v>шт</v>
          </cell>
          <cell r="F82">
            <v>180</v>
          </cell>
          <cell r="H82">
            <v>180</v>
          </cell>
          <cell r="I82">
            <v>180</v>
          </cell>
          <cell r="J82">
            <v>0</v>
          </cell>
          <cell r="K82">
            <v>0</v>
          </cell>
          <cell r="P82">
            <v>0</v>
          </cell>
          <cell r="V82" t="e">
            <v>#DIV/0!</v>
          </cell>
          <cell r="W82" t="e">
            <v>#DIV/0!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394 Ветчина Сочинка с сочным окороком ТМ Стародворье полиамид ф/в 0,35 кг  Поком</v>
          </cell>
          <cell r="B83" t="str">
            <v>шт</v>
          </cell>
          <cell r="F83">
            <v>180</v>
          </cell>
          <cell r="H83">
            <v>180</v>
          </cell>
          <cell r="I83">
            <v>180</v>
          </cell>
          <cell r="J83">
            <v>0</v>
          </cell>
          <cell r="K83">
            <v>0</v>
          </cell>
          <cell r="P83">
            <v>0</v>
          </cell>
          <cell r="V83" t="e">
            <v>#DIV/0!</v>
          </cell>
          <cell r="W83" t="e">
            <v>#DIV/0!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395 Ветчины «Дугушка» Фикс.вес 0,6 П/а ТМ «Дугушка»  Поком</v>
          </cell>
          <cell r="B84" t="str">
            <v>шт</v>
          </cell>
          <cell r="F84">
            <v>162</v>
          </cell>
          <cell r="H84">
            <v>162</v>
          </cell>
          <cell r="I84">
            <v>162</v>
          </cell>
          <cell r="J84">
            <v>0</v>
          </cell>
          <cell r="K84">
            <v>0</v>
          </cell>
          <cell r="P84">
            <v>0</v>
          </cell>
          <cell r="V84" t="e">
            <v>#DIV/0!</v>
          </cell>
          <cell r="W84" t="e">
            <v>#DIV/0!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396 Сардельки «Филейские» Фикс.вес 0,4 NDX мгс ТМ «Вязанка»</v>
          </cell>
          <cell r="B85" t="str">
            <v>шт</v>
          </cell>
          <cell r="F85">
            <v>180</v>
          </cell>
          <cell r="H85">
            <v>180</v>
          </cell>
          <cell r="I85">
            <v>180</v>
          </cell>
          <cell r="J85">
            <v>0</v>
          </cell>
          <cell r="K85">
            <v>0</v>
          </cell>
          <cell r="P85">
            <v>0</v>
          </cell>
          <cell r="V85" t="e">
            <v>#DIV/0!</v>
          </cell>
          <cell r="W85" t="e">
            <v>#DIV/0!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397 Сосиски Сливочные по-стародворски Бордо Фикс.вес 0,45 П/а мгс Стародворье  Поком</v>
          </cell>
          <cell r="B86" t="str">
            <v>шт</v>
          </cell>
          <cell r="F86">
            <v>156</v>
          </cell>
          <cell r="H86">
            <v>156</v>
          </cell>
          <cell r="I86">
            <v>156</v>
          </cell>
          <cell r="J86">
            <v>0</v>
          </cell>
          <cell r="K86">
            <v>0</v>
          </cell>
          <cell r="P86">
            <v>0</v>
          </cell>
          <cell r="V86" t="e">
            <v>#DIV/0!</v>
          </cell>
          <cell r="W86" t="e">
            <v>#DIV/0!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398 Сосиски Молочные Дугушки Дугушка Весовые П/а мгс Дугушка  Поком</v>
          </cell>
          <cell r="B87" t="str">
            <v>кг</v>
          </cell>
          <cell r="F87">
            <v>80.59</v>
          </cell>
          <cell r="H87">
            <v>80.59</v>
          </cell>
          <cell r="I87">
            <v>80.59</v>
          </cell>
          <cell r="J87">
            <v>0</v>
          </cell>
          <cell r="K87">
            <v>0</v>
          </cell>
          <cell r="P87">
            <v>0</v>
          </cell>
          <cell r="V87" t="e">
            <v>#DIV/0!</v>
          </cell>
          <cell r="W87" t="e">
            <v>#DIV/0!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БОНУС_096  Сосиски Баварские,  0.42кг,ПОКОМ</v>
          </cell>
          <cell r="B88" t="str">
            <v>шт</v>
          </cell>
          <cell r="G88">
            <v>1</v>
          </cell>
          <cell r="H88">
            <v>-5</v>
          </cell>
          <cell r="J88">
            <v>-5</v>
          </cell>
          <cell r="K88">
            <v>0</v>
          </cell>
          <cell r="P88">
            <v>0.2</v>
          </cell>
          <cell r="V88">
            <v>-25</v>
          </cell>
          <cell r="W88">
            <v>-25</v>
          </cell>
          <cell r="X88">
            <v>21.2</v>
          </cell>
          <cell r="Y88">
            <v>15.8</v>
          </cell>
          <cell r="Z88">
            <v>23.6</v>
          </cell>
        </row>
        <row r="89">
          <cell r="A89" t="str">
            <v>БОНУС_229  Колбаса Молочная Дугушка, в/у, ВЕС, ТМ Стародворье   ПОКОМ</v>
          </cell>
          <cell r="B89" t="str">
            <v>кг</v>
          </cell>
          <cell r="E89">
            <v>-3.492</v>
          </cell>
          <cell r="G89">
            <v>158.73500000000001</v>
          </cell>
          <cell r="H89">
            <v>-200.08799999999999</v>
          </cell>
          <cell r="J89">
            <v>-200.08799999999999</v>
          </cell>
          <cell r="K89">
            <v>0</v>
          </cell>
          <cell r="P89">
            <v>31.747000000000003</v>
          </cell>
          <cell r="V89">
            <v>-6.3025797713169736</v>
          </cell>
          <cell r="W89">
            <v>-6.3025797713169736</v>
          </cell>
          <cell r="X89">
            <v>0.1754</v>
          </cell>
          <cell r="Y89">
            <v>27.2178</v>
          </cell>
          <cell r="Z89">
            <v>19.526400000000002</v>
          </cell>
        </row>
        <row r="90">
          <cell r="A90" t="str">
            <v>БОНУС_314 Колбаса вареная Филейская ТМ Вязанка ТС Классическая в оболочке полиамид.  ПОКОМ</v>
          </cell>
          <cell r="B90" t="str">
            <v>кг</v>
          </cell>
          <cell r="G90">
            <v>24.713999999999999</v>
          </cell>
          <cell r="H90">
            <v>-41.034999999999997</v>
          </cell>
          <cell r="J90">
            <v>-41.034999999999997</v>
          </cell>
          <cell r="K90">
            <v>0</v>
          </cell>
          <cell r="P90">
            <v>4.9428000000000001</v>
          </cell>
          <cell r="V90">
            <v>-8.3019745893016097</v>
          </cell>
          <cell r="W90">
            <v>-8.3019745893016097</v>
          </cell>
          <cell r="X90">
            <v>5.1530000000000005</v>
          </cell>
          <cell r="Y90">
            <v>8.1254000000000008</v>
          </cell>
          <cell r="Z90">
            <v>5.9851999999999999</v>
          </cell>
        </row>
        <row r="91">
          <cell r="A91" t="str">
            <v>У_096  Сосиски Баварские,  0.42кг,ПОКОМ</v>
          </cell>
          <cell r="B91" t="str">
            <v>шт</v>
          </cell>
          <cell r="E91">
            <v>281</v>
          </cell>
          <cell r="G91">
            <v>4</v>
          </cell>
          <cell r="H91">
            <v>3</v>
          </cell>
          <cell r="J91">
            <v>3</v>
          </cell>
          <cell r="K91">
            <v>0</v>
          </cell>
          <cell r="P91">
            <v>0.8</v>
          </cell>
          <cell r="V91">
            <v>3.75</v>
          </cell>
          <cell r="W91">
            <v>3.75</v>
          </cell>
          <cell r="X91">
            <v>0</v>
          </cell>
          <cell r="Y91">
            <v>4.2</v>
          </cell>
          <cell r="Z91">
            <v>4.8</v>
          </cell>
        </row>
        <row r="92">
          <cell r="A92" t="str">
            <v>У_255  Сосиски Молочные для завтрака ТМ Особый рецепт, п/а МГС, ВЕС, ТМ Стародворье  ПОКОМ</v>
          </cell>
          <cell r="B92" t="str">
            <v>кг</v>
          </cell>
          <cell r="E92">
            <v>1.391</v>
          </cell>
          <cell r="G92">
            <v>5.383</v>
          </cell>
          <cell r="H92">
            <v>-3.992</v>
          </cell>
          <cell r="J92">
            <v>-3.992</v>
          </cell>
          <cell r="K92">
            <v>0</v>
          </cell>
          <cell r="P92">
            <v>1.0766</v>
          </cell>
          <cell r="V92">
            <v>-3.7079695337172582</v>
          </cell>
          <cell r="W92">
            <v>-3.7079695337172582</v>
          </cell>
          <cell r="X92">
            <v>0</v>
          </cell>
          <cell r="Y92">
            <v>16.866800000000001</v>
          </cell>
          <cell r="Z92">
            <v>2.4969999999999999</v>
          </cell>
        </row>
        <row r="93">
          <cell r="A93" t="str">
            <v>У_266  Колбаса Филейбургская с сочным окороком, ВЕС, ТМ Баварушка  ПОКОМ</v>
          </cell>
          <cell r="B93" t="str">
            <v>кг</v>
          </cell>
          <cell r="E93">
            <v>0.72099999999999997</v>
          </cell>
          <cell r="G93">
            <v>0.71499999999999997</v>
          </cell>
          <cell r="H93">
            <v>6.0000000000000001E-3</v>
          </cell>
          <cell r="J93">
            <v>6.0000000000000001E-3</v>
          </cell>
          <cell r="K93">
            <v>0</v>
          </cell>
          <cell r="P93">
            <v>0.14299999999999999</v>
          </cell>
          <cell r="V93">
            <v>4.195804195804196E-2</v>
          </cell>
          <cell r="W93">
            <v>4.195804195804196E-2</v>
          </cell>
          <cell r="X93">
            <v>0</v>
          </cell>
          <cell r="Y93">
            <v>2.5916000000000001</v>
          </cell>
          <cell r="Z93">
            <v>0</v>
          </cell>
        </row>
        <row r="94">
          <cell r="A94" t="str">
            <v>У_312  Ветчина Филейская ТМ Вязанка ТС Столичная ВЕС  ПОКОМ</v>
          </cell>
          <cell r="B94" t="str">
            <v>кг</v>
          </cell>
          <cell r="E94">
            <v>92.078000000000003</v>
          </cell>
          <cell r="G94">
            <v>70.721999999999994</v>
          </cell>
          <cell r="H94">
            <v>11.865</v>
          </cell>
          <cell r="J94">
            <v>11.865</v>
          </cell>
          <cell r="K94">
            <v>0</v>
          </cell>
          <cell r="P94">
            <v>14.144399999999999</v>
          </cell>
          <cell r="V94">
            <v>0.83884788326122006</v>
          </cell>
          <cell r="W94">
            <v>0.83884788326122006</v>
          </cell>
          <cell r="X94">
            <v>0</v>
          </cell>
          <cell r="Y94">
            <v>0</v>
          </cell>
          <cell r="Z94">
            <v>5.4261999999999997</v>
          </cell>
        </row>
        <row r="95">
          <cell r="A95" t="str">
            <v>У_370 Ветчина Сливушка с индейкой ТМ Вязанка в оболочке полиамид.</v>
          </cell>
          <cell r="B95" t="str">
            <v>кг</v>
          </cell>
          <cell r="E95">
            <v>123.43300000000001</v>
          </cell>
          <cell r="G95">
            <v>42.445</v>
          </cell>
          <cell r="H95">
            <v>79.622</v>
          </cell>
          <cell r="J95">
            <v>79.622</v>
          </cell>
          <cell r="K95">
            <v>0</v>
          </cell>
          <cell r="P95">
            <v>8.4890000000000008</v>
          </cell>
          <cell r="V95">
            <v>9.3794322063847329</v>
          </cell>
          <cell r="W95">
            <v>9.3794322063847329</v>
          </cell>
          <cell r="X95">
            <v>0</v>
          </cell>
          <cell r="Y95">
            <v>0</v>
          </cell>
          <cell r="Z95">
            <v>13.097200000000001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26.10.2023 - 01.11.2023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"Луганск; Склад ЛУГАНСК" И
Партнер В списке ""СПАР ЛУГАНСК" ООО; "СПАР ЛУГАНСК" ООО, г. Краснодон, к...; "СПАР ЛУГАНСК" ООО, г. Краснодон, у...; "СПАР ЛУГАНСК" ООО, г. Луганск, 1...; "СПАР ЛУГАНСК" ООО, г. Луганск, кв. В...; "СПАР ЛУГАНСК" ООО, г. Луганск, кв. Л...; "СПАР ЛУГАНСК" ООО, г. Луганск, кв. Молодежный, 4...; "СПАР ЛУГАНСК" ООО, г. Луганск, кв. Молодежный, 5...; "СПАР ЛУГАНСК" ООО, г. Луганск, кв. С...; "СПАР ЛУГАНСК" ООО, г. Луганск, п...;..." И
Номенклатура В группе из списка "ПОКОМ Логистический Партнер ...; ПОКОМ Логистический Партнер 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005  Колбаса Докторская ГОСТ, Вязанка вектор,ВЕС. ПОКОМ</v>
          </cell>
          <cell r="D7">
            <v>41.692</v>
          </cell>
          <cell r="F7">
            <v>41.692</v>
          </cell>
        </row>
        <row r="8">
          <cell r="A8" t="str">
            <v>047  Кол Баварская, белков.обол. в термоусад. пакете 0.17 кг, ТМ Стародворье  ПОКОМ</v>
          </cell>
          <cell r="D8">
            <v>18.53</v>
          </cell>
          <cell r="F8">
            <v>109</v>
          </cell>
        </row>
        <row r="9">
          <cell r="A9" t="str">
            <v>062  Колбаса Кракушка пряная с сальцем, 0.3кг в/у п/к, БАВАРУШКА ПОКОМ</v>
          </cell>
          <cell r="D9">
            <v>30.3</v>
          </cell>
          <cell r="F9">
            <v>101</v>
          </cell>
        </row>
        <row r="10">
          <cell r="A10" t="str">
            <v>064  Колбаса Молочная Дугушка, вектор 0,4 кг, ТМ Стародворье  ПОКОМ</v>
          </cell>
          <cell r="D10">
            <v>29.6</v>
          </cell>
          <cell r="F10">
            <v>74</v>
          </cell>
        </row>
        <row r="11">
          <cell r="A11" t="str">
            <v>079  Колбаса Сервелат Кремлевский,  0.35 кг, ПОКОМ</v>
          </cell>
          <cell r="D11">
            <v>33.25</v>
          </cell>
          <cell r="F11">
            <v>95</v>
          </cell>
        </row>
        <row r="12">
          <cell r="A12" t="str">
            <v>083  Колбаса Швейцарская 0,17 кг., ШТ., сырокопченая   ПОКОМ</v>
          </cell>
          <cell r="D12">
            <v>18.53</v>
          </cell>
          <cell r="F12">
            <v>109</v>
          </cell>
        </row>
        <row r="13">
          <cell r="A13" t="str">
            <v>225  Колбаса Дугушка со шпиком, ВЕС, ТМ Стародворье   ПОКОМ</v>
          </cell>
          <cell r="D13">
            <v>48.585000000000001</v>
          </cell>
          <cell r="F13">
            <v>48.585000000000001</v>
          </cell>
        </row>
        <row r="14">
          <cell r="A14" t="str">
            <v>250  Сардельки стародворские с говядиной в обол. NDX, ВЕС. ПОКОМ</v>
          </cell>
          <cell r="D14">
            <v>35.396999999999998</v>
          </cell>
          <cell r="F14">
            <v>35.396999999999998</v>
          </cell>
        </row>
        <row r="15">
          <cell r="A15" t="str">
            <v>259  Сосиски Сливочные Дугушка, ВЕС.   ПОКОМ</v>
          </cell>
          <cell r="D15">
            <v>40.908000000000001</v>
          </cell>
          <cell r="F15">
            <v>40.908000000000001</v>
          </cell>
        </row>
        <row r="16">
          <cell r="A16" t="str">
            <v>273  Сосиски Сочинки с сочной грудинкой, МГС 0.4кг,   ПОКОМ</v>
          </cell>
          <cell r="D16">
            <v>32.799999999999997</v>
          </cell>
          <cell r="F16">
            <v>82</v>
          </cell>
        </row>
        <row r="17">
          <cell r="A17" t="str">
            <v>296  Колбаса Мясорубская с рубленой грудинкой 0,35кг срез ТМ Стародворье  ПОКОМ</v>
          </cell>
          <cell r="D17">
            <v>35.35</v>
          </cell>
          <cell r="F17">
            <v>101</v>
          </cell>
        </row>
        <row r="18">
          <cell r="A18" t="str">
            <v>302  Сосиски Сочинки по-баварски,  0.4кг, ТМ Стародворье  ПОКОМ</v>
          </cell>
          <cell r="D18">
            <v>53.6</v>
          </cell>
          <cell r="F18">
            <v>134</v>
          </cell>
        </row>
        <row r="19">
          <cell r="A19" t="str">
            <v>325 Колбаса Сервелат Мясорубский ТМ Стародворье с мелкорубленным окороком 0,35 кг  ПОКОМ</v>
          </cell>
          <cell r="D19">
            <v>32.9</v>
          </cell>
          <cell r="F19">
            <v>94</v>
          </cell>
        </row>
        <row r="20">
          <cell r="A20" t="str">
            <v>339  Колбаса вареная Филейская ТМ Вязанка ТС Классическая, 0,40 кг.  ПОКОМ</v>
          </cell>
          <cell r="D20">
            <v>29.6</v>
          </cell>
          <cell r="F20">
            <v>74</v>
          </cell>
        </row>
        <row r="21">
          <cell r="A21" t="str">
            <v>363 Сардельки Филейские Вязанка ТМ Вязанка в обол NDX  ПОКОМ</v>
          </cell>
          <cell r="D21">
            <v>41.026000000000003</v>
          </cell>
          <cell r="F21">
            <v>41.026000000000003</v>
          </cell>
        </row>
        <row r="22">
          <cell r="A22" t="str">
            <v>367 Вареные колбасы Молокуша Вязанка Фикс.вес 0,45 п/а Вязанка  ПОКОМ</v>
          </cell>
          <cell r="D22">
            <v>33.299999999999997</v>
          </cell>
          <cell r="F22">
            <v>74</v>
          </cell>
        </row>
        <row r="23">
          <cell r="A23" t="str">
            <v>376  Сардельки Сочинки с сочным окороком ТМ Стародворье полиамид мгс ф/в 0,4 кг СК3</v>
          </cell>
          <cell r="D23">
            <v>38</v>
          </cell>
          <cell r="F23">
            <v>95</v>
          </cell>
        </row>
        <row r="24">
          <cell r="A24" t="str">
            <v>391 Вареные колбасы «Докторская ГОСТ» Фикс.вес 0,37 п/а ТМ «Вязанка»  Поком</v>
          </cell>
          <cell r="D24">
            <v>17.39</v>
          </cell>
          <cell r="F24">
            <v>47</v>
          </cell>
        </row>
        <row r="25">
          <cell r="A25" t="str">
            <v>392 Вареные колбасы «Докторская ГОСТ» Фикс.вес 0,6 Вектор ТМ «Дугушка»  Поком</v>
          </cell>
          <cell r="D25">
            <v>44.4</v>
          </cell>
          <cell r="F25">
            <v>74</v>
          </cell>
        </row>
        <row r="26">
          <cell r="A26" t="str">
            <v>393 Ветчины Сливушка с индейкой Вязанка Фикс.вес 0,4 П/а Вязанка  Поком</v>
          </cell>
          <cell r="D26">
            <v>35.6</v>
          </cell>
          <cell r="F26">
            <v>89</v>
          </cell>
        </row>
        <row r="27">
          <cell r="A27" t="str">
            <v>394 Ветчина Сочинка с сочным окороком ТМ Стародворье полиамид ф/в 0,35 кг  Поком</v>
          </cell>
          <cell r="D27">
            <v>31.15</v>
          </cell>
          <cell r="F27">
            <v>89</v>
          </cell>
        </row>
        <row r="28">
          <cell r="A28" t="str">
            <v>395 Ветчины «Дугушка» Фикс.вес 0,6 П/а ТМ «Дугушка»  Поком</v>
          </cell>
          <cell r="D28">
            <v>47.4</v>
          </cell>
          <cell r="F28">
            <v>79</v>
          </cell>
        </row>
        <row r="29">
          <cell r="A29" t="str">
            <v>396 Сардельки «Филейские» Фикс.вес 0,4 NDX мгс ТМ «Вязанка»</v>
          </cell>
          <cell r="D29">
            <v>35.6</v>
          </cell>
          <cell r="F29">
            <v>89</v>
          </cell>
        </row>
        <row r="30">
          <cell r="A30" t="str">
            <v>397 Сосиски Сливочные по-стародворски Бордо Фикс.вес 0,45 П/а мгс Стародворье  Поком</v>
          </cell>
          <cell r="D30">
            <v>34.65</v>
          </cell>
          <cell r="F30">
            <v>77</v>
          </cell>
        </row>
        <row r="31">
          <cell r="A31" t="str">
            <v>398 Сосиски Молочные Дугушки Дугушка Весовые П/а мгс Дугушка  Поком</v>
          </cell>
          <cell r="D31">
            <v>42.917999999999999</v>
          </cell>
          <cell r="F31">
            <v>42.917999999999999</v>
          </cell>
        </row>
        <row r="32">
          <cell r="A32" t="str">
            <v>Итого</v>
          </cell>
          <cell r="D32">
            <v>882.476</v>
          </cell>
          <cell r="F32">
            <v>1936.5260000000001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96"/>
  <sheetViews>
    <sheetView tabSelected="1" workbookViewId="0">
      <pane ySplit="5" topLeftCell="A6" activePane="bottomLeft" state="frozen"/>
      <selection pane="bottomLeft" activeCell="A16" sqref="A16:XFD16"/>
    </sheetView>
  </sheetViews>
  <sheetFormatPr defaultColWidth="10.5" defaultRowHeight="11.45" customHeight="1" outlineLevelRow="2" x14ac:dyDescent="0.2"/>
  <cols>
    <col min="1" max="1" width="64.5" style="1" customWidth="1"/>
    <col min="2" max="2" width="4.1640625" style="1" customWidth="1"/>
    <col min="3" max="3" width="9" style="1" customWidth="1"/>
    <col min="4" max="9" width="7.33203125" style="1" customWidth="1"/>
    <col min="10" max="10" width="5.1640625" style="18" customWidth="1"/>
    <col min="11" max="11" width="1" style="2" customWidth="1"/>
    <col min="12" max="12" width="1.1640625" style="2" customWidth="1"/>
    <col min="13" max="14" width="9.5" style="2" customWidth="1"/>
    <col min="15" max="16" width="1.33203125" style="2" customWidth="1"/>
    <col min="17" max="20" width="10.5" style="2"/>
    <col min="21" max="21" width="18.6640625" style="2" customWidth="1"/>
    <col min="22" max="23" width="6.5" style="2" customWidth="1"/>
    <col min="24" max="26" width="8" style="2" customWidth="1"/>
    <col min="27" max="27" width="19.5" style="2" customWidth="1"/>
    <col min="28" max="16384" width="10.5" style="2"/>
  </cols>
  <sheetData>
    <row r="1" spans="1:28" ht="12.95" customHeight="1" outlineLevel="1" x14ac:dyDescent="0.2">
      <c r="A1" s="3" t="s">
        <v>0</v>
      </c>
    </row>
    <row r="2" spans="1:28" ht="12.95" customHeight="1" outlineLevel="1" x14ac:dyDescent="0.2">
      <c r="A2" s="3"/>
    </row>
    <row r="3" spans="1:28" ht="26.1" customHeight="1" x14ac:dyDescent="0.2">
      <c r="A3" s="4" t="s">
        <v>1</v>
      </c>
      <c r="B3" s="4" t="s">
        <v>2</v>
      </c>
      <c r="C3" s="20" t="s">
        <v>115</v>
      </c>
      <c r="D3" s="4" t="s">
        <v>3</v>
      </c>
      <c r="E3" s="4"/>
      <c r="F3" s="4"/>
      <c r="G3" s="4"/>
      <c r="H3" s="4"/>
      <c r="I3" s="4"/>
      <c r="J3" s="9" t="s">
        <v>101</v>
      </c>
      <c r="K3" s="10" t="s">
        <v>102</v>
      </c>
      <c r="L3" s="10" t="s">
        <v>103</v>
      </c>
      <c r="M3" s="14" t="s">
        <v>117</v>
      </c>
      <c r="N3" s="14" t="s">
        <v>117</v>
      </c>
      <c r="O3" s="10" t="s">
        <v>104</v>
      </c>
      <c r="P3" s="10" t="s">
        <v>104</v>
      </c>
      <c r="Q3" s="10" t="s">
        <v>105</v>
      </c>
      <c r="R3" s="10" t="s">
        <v>104</v>
      </c>
      <c r="S3" s="10" t="s">
        <v>104</v>
      </c>
      <c r="T3" s="12" t="s">
        <v>104</v>
      </c>
      <c r="U3" s="13"/>
      <c r="V3" s="10" t="s">
        <v>106</v>
      </c>
      <c r="W3" s="10" t="s">
        <v>107</v>
      </c>
      <c r="X3" s="14" t="s">
        <v>108</v>
      </c>
      <c r="Y3" s="14" t="s">
        <v>109</v>
      </c>
      <c r="Z3" s="14" t="s">
        <v>114</v>
      </c>
      <c r="AA3" s="10" t="s">
        <v>110</v>
      </c>
      <c r="AB3" s="10" t="s">
        <v>111</v>
      </c>
    </row>
    <row r="4" spans="1:28" ht="26.1" customHeight="1" x14ac:dyDescent="0.2">
      <c r="A4" s="4" t="s">
        <v>1</v>
      </c>
      <c r="B4" s="4" t="s">
        <v>2</v>
      </c>
      <c r="C4" s="20" t="s">
        <v>115</v>
      </c>
      <c r="D4" s="4" t="s">
        <v>4</v>
      </c>
      <c r="E4" s="4" t="s">
        <v>5</v>
      </c>
      <c r="F4" s="4" t="s">
        <v>6</v>
      </c>
      <c r="G4" s="4" t="s">
        <v>7</v>
      </c>
      <c r="H4" s="20" t="s">
        <v>119</v>
      </c>
      <c r="I4" s="20" t="s">
        <v>120</v>
      </c>
      <c r="J4" s="9"/>
      <c r="K4" s="10"/>
      <c r="L4" s="10"/>
      <c r="M4" s="14" t="s">
        <v>118</v>
      </c>
      <c r="N4" s="14" t="s">
        <v>119</v>
      </c>
      <c r="O4" s="14"/>
      <c r="P4" s="15"/>
      <c r="Q4" s="10"/>
      <c r="R4" s="11"/>
      <c r="S4" s="11"/>
      <c r="T4" s="12" t="s">
        <v>112</v>
      </c>
      <c r="U4" s="13" t="s">
        <v>113</v>
      </c>
      <c r="V4" s="10"/>
      <c r="W4" s="10"/>
      <c r="X4" s="10"/>
      <c r="Y4" s="10"/>
      <c r="Z4" s="10"/>
      <c r="AA4" s="14"/>
      <c r="AB4" s="16"/>
    </row>
    <row r="5" spans="1:28" ht="11.1" customHeight="1" x14ac:dyDescent="0.2">
      <c r="A5" s="5"/>
      <c r="B5" s="5"/>
      <c r="C5" s="5"/>
      <c r="D5" s="6"/>
      <c r="E5" s="6"/>
      <c r="F5" s="17">
        <f>SUM(F6:F138)</f>
        <v>17268.630999999998</v>
      </c>
      <c r="G5" s="17">
        <f t="shared" ref="G5:I5" si="0">SUM(G6:G138)</f>
        <v>30712.638999999988</v>
      </c>
      <c r="H5" s="17">
        <f t="shared" si="0"/>
        <v>2108.0669999999996</v>
      </c>
      <c r="I5" s="17">
        <f t="shared" si="0"/>
        <v>28604.571999999986</v>
      </c>
      <c r="J5" s="9"/>
      <c r="K5" s="17">
        <f>SUM(K6:K89)</f>
        <v>0</v>
      </c>
      <c r="L5" s="17">
        <f>SUM(L6:L89)</f>
        <v>0</v>
      </c>
      <c r="M5" s="17">
        <f t="shared" ref="M5:T5" si="1">SUM(M6:M138)</f>
        <v>15332.104999999996</v>
      </c>
      <c r="N5" s="17">
        <f t="shared" si="1"/>
        <v>1936.5260000000001</v>
      </c>
      <c r="O5" s="17">
        <f t="shared" si="1"/>
        <v>0</v>
      </c>
      <c r="P5" s="17">
        <f t="shared" si="1"/>
        <v>0</v>
      </c>
      <c r="Q5" s="17">
        <f t="shared" si="1"/>
        <v>3066.4209999999989</v>
      </c>
      <c r="R5" s="17">
        <f t="shared" si="1"/>
        <v>12081.556799999997</v>
      </c>
      <c r="S5" s="17">
        <f t="shared" si="1"/>
        <v>12275</v>
      </c>
      <c r="T5" s="17">
        <f t="shared" si="1"/>
        <v>2500</v>
      </c>
      <c r="U5" s="17"/>
      <c r="V5" s="10"/>
      <c r="W5" s="10"/>
      <c r="X5" s="17">
        <f t="shared" ref="X5:Z5" si="2">SUM(X6:X138)</f>
        <v>2994.7445999999995</v>
      </c>
      <c r="Y5" s="17">
        <f t="shared" si="2"/>
        <v>3187.1998000000003</v>
      </c>
      <c r="Z5" s="17">
        <f t="shared" si="2"/>
        <v>3533.6417999999985</v>
      </c>
      <c r="AA5" s="10"/>
      <c r="AB5" s="17">
        <f>SUM(AB6:AB138)</f>
        <v>10404.400000000001</v>
      </c>
    </row>
    <row r="6" spans="1:28" ht="11.1" customHeight="1" outlineLevel="2" x14ac:dyDescent="0.2">
      <c r="A6" s="7" t="s">
        <v>8</v>
      </c>
      <c r="B6" s="7" t="s">
        <v>9</v>
      </c>
      <c r="C6" s="7"/>
      <c r="D6" s="8">
        <v>-1.37</v>
      </c>
      <c r="E6" s="8">
        <v>1.37</v>
      </c>
      <c r="F6" s="8">
        <v>-0.42</v>
      </c>
      <c r="G6" s="8"/>
      <c r="H6" s="8"/>
      <c r="I6" s="8">
        <f>G6-H6</f>
        <v>0</v>
      </c>
      <c r="J6" s="18">
        <f>VLOOKUP(A6,[1]TDSheet!$A:$K,11,0)</f>
        <v>0</v>
      </c>
      <c r="M6" s="2">
        <f>F6-N6</f>
        <v>-0.42</v>
      </c>
      <c r="Q6" s="2">
        <f>M6/5</f>
        <v>-8.3999999999999991E-2</v>
      </c>
      <c r="R6" s="19"/>
      <c r="S6" s="19">
        <f>R6</f>
        <v>0</v>
      </c>
      <c r="T6" s="19"/>
      <c r="V6" s="2">
        <f>(I6+S6)/Q6</f>
        <v>0</v>
      </c>
      <c r="W6" s="2">
        <f>I6/Q6</f>
        <v>0</v>
      </c>
      <c r="X6" s="2">
        <f>VLOOKUP(A6,[1]TDSheet!$A:$Y,25,0)</f>
        <v>0</v>
      </c>
      <c r="Y6" s="2">
        <f>VLOOKUP(A6,[1]TDSheet!$A:$Z,26,0)</f>
        <v>0</v>
      </c>
      <c r="Z6" s="2">
        <f>VLOOKUP(A6,[1]TDSheet!$A:$P,16,0)</f>
        <v>0.27400000000000002</v>
      </c>
      <c r="AA6" s="25" t="str">
        <f>VLOOKUP(A6,[1]TDSheet!$A:$AB,28,0)</f>
        <v>снят с производства</v>
      </c>
      <c r="AB6" s="2">
        <f>S6*J6</f>
        <v>0</v>
      </c>
    </row>
    <row r="7" spans="1:28" ht="11.1" customHeight="1" outlineLevel="2" x14ac:dyDescent="0.2">
      <c r="A7" s="7" t="s">
        <v>10</v>
      </c>
      <c r="B7" s="7" t="s">
        <v>9</v>
      </c>
      <c r="C7" s="21" t="str">
        <f>VLOOKUP(A7,[1]TDSheet!$A:$D,4,0)</f>
        <v>Нояб</v>
      </c>
      <c r="D7" s="8">
        <v>676.50599999999997</v>
      </c>
      <c r="E7" s="8">
        <v>372.96</v>
      </c>
      <c r="F7" s="8">
        <v>581.04499999999996</v>
      </c>
      <c r="G7" s="8">
        <v>388.36900000000003</v>
      </c>
      <c r="H7" s="8">
        <f>VLOOKUP(A7,Лист2!A:B,2,0)</f>
        <v>43.55</v>
      </c>
      <c r="I7" s="8">
        <f t="shared" ref="I7:I70" si="3">G7-H7</f>
        <v>344.81900000000002</v>
      </c>
      <c r="J7" s="18">
        <f>VLOOKUP(A7,[1]TDSheet!$A:$K,11,0)</f>
        <v>1</v>
      </c>
      <c r="M7" s="2">
        <f t="shared" ref="M7:M70" si="4">F7-N7</f>
        <v>539.35299999999995</v>
      </c>
      <c r="N7" s="2">
        <f>VLOOKUP(A7,[2]TDSheet!$A:$AG,6,0)</f>
        <v>41.692</v>
      </c>
      <c r="Q7" s="2">
        <f t="shared" ref="Q7:Q70" si="5">M7/5</f>
        <v>107.8706</v>
      </c>
      <c r="R7" s="19">
        <f>10*Q7-I7</f>
        <v>733.88699999999994</v>
      </c>
      <c r="S7" s="19">
        <v>720</v>
      </c>
      <c r="T7" s="19"/>
      <c r="V7" s="2">
        <f t="shared" ref="V7:V70" si="6">(I7+S7)/Q7</f>
        <v>9.8712624199735615</v>
      </c>
      <c r="W7" s="2">
        <f t="shared" ref="W7:W70" si="7">I7/Q7</f>
        <v>3.1965985171121698</v>
      </c>
      <c r="X7" s="2">
        <f>VLOOKUP(A7,[1]TDSheet!$A:$Y,25,0)</f>
        <v>52.458600000000004</v>
      </c>
      <c r="Y7" s="2">
        <f>VLOOKUP(A7,[1]TDSheet!$A:$Z,26,0)</f>
        <v>100.15779999999999</v>
      </c>
      <c r="Z7" s="2">
        <f>VLOOKUP(A7,[1]TDSheet!$A:$P,16,0)</f>
        <v>67.971199999999996</v>
      </c>
      <c r="AB7" s="2">
        <f t="shared" ref="AB7:AB70" si="8">S7*J7</f>
        <v>720</v>
      </c>
    </row>
    <row r="8" spans="1:28" ht="11.1" customHeight="1" outlineLevel="2" x14ac:dyDescent="0.2">
      <c r="A8" s="7" t="s">
        <v>11</v>
      </c>
      <c r="B8" s="7" t="s">
        <v>9</v>
      </c>
      <c r="C8" s="7"/>
      <c r="D8" s="8">
        <v>377.61099999999999</v>
      </c>
      <c r="E8" s="8">
        <v>405.57400000000001</v>
      </c>
      <c r="F8" s="8">
        <v>297.89600000000002</v>
      </c>
      <c r="G8" s="8">
        <v>429.22</v>
      </c>
      <c r="H8" s="8"/>
      <c r="I8" s="8">
        <f t="shared" si="3"/>
        <v>429.22</v>
      </c>
      <c r="J8" s="18">
        <f>VLOOKUP(A8,[1]TDSheet!$A:$K,11,0)</f>
        <v>1</v>
      </c>
      <c r="M8" s="2">
        <f t="shared" si="4"/>
        <v>297.89600000000002</v>
      </c>
      <c r="Q8" s="2">
        <f t="shared" si="5"/>
        <v>59.5792</v>
      </c>
      <c r="R8" s="19">
        <f t="shared" ref="R8:R66" si="9">12*Q8-I8</f>
        <v>285.73039999999992</v>
      </c>
      <c r="S8" s="19">
        <v>270</v>
      </c>
      <c r="T8" s="19"/>
      <c r="V8" s="2">
        <f t="shared" si="6"/>
        <v>11.735974971130865</v>
      </c>
      <c r="W8" s="2">
        <f t="shared" si="7"/>
        <v>7.204192067030105</v>
      </c>
      <c r="X8" s="2">
        <f>VLOOKUP(A8,[1]TDSheet!$A:$Y,25,0)</f>
        <v>28.086200000000002</v>
      </c>
      <c r="Y8" s="2">
        <f>VLOOKUP(A8,[1]TDSheet!$A:$Z,26,0)</f>
        <v>60.517999999999994</v>
      </c>
      <c r="Z8" s="2">
        <f>VLOOKUP(A8,[1]TDSheet!$A:$P,16,0)</f>
        <v>24.565799999999999</v>
      </c>
      <c r="AB8" s="2">
        <f t="shared" si="8"/>
        <v>270</v>
      </c>
    </row>
    <row r="9" spans="1:28" ht="11.1" customHeight="1" outlineLevel="2" x14ac:dyDescent="0.2">
      <c r="A9" s="7" t="s">
        <v>12</v>
      </c>
      <c r="B9" s="7" t="s">
        <v>9</v>
      </c>
      <c r="C9" s="7"/>
      <c r="D9" s="8">
        <v>179.35499999999999</v>
      </c>
      <c r="E9" s="8">
        <v>648.18899999999996</v>
      </c>
      <c r="F9" s="8">
        <v>96.578000000000003</v>
      </c>
      <c r="G9" s="8">
        <v>648.18899999999996</v>
      </c>
      <c r="H9" s="8"/>
      <c r="I9" s="8">
        <f t="shared" si="3"/>
        <v>648.18899999999996</v>
      </c>
      <c r="J9" s="18">
        <f>VLOOKUP(A9,[1]TDSheet!$A:$K,11,0)</f>
        <v>1</v>
      </c>
      <c r="M9" s="2">
        <f t="shared" si="4"/>
        <v>96.578000000000003</v>
      </c>
      <c r="Q9" s="2">
        <f t="shared" si="5"/>
        <v>19.3156</v>
      </c>
      <c r="R9" s="19"/>
      <c r="S9" s="19">
        <f t="shared" ref="S9:S70" si="10">R9</f>
        <v>0</v>
      </c>
      <c r="T9" s="19"/>
      <c r="V9" s="2">
        <f t="shared" si="6"/>
        <v>33.557797842158671</v>
      </c>
      <c r="W9" s="2">
        <f t="shared" si="7"/>
        <v>33.557797842158671</v>
      </c>
      <c r="X9" s="2">
        <f>VLOOKUP(A9,[1]TDSheet!$A:$Y,25,0)</f>
        <v>96.475200000000001</v>
      </c>
      <c r="Y9" s="2">
        <f>VLOOKUP(A9,[1]TDSheet!$A:$Z,26,0)</f>
        <v>9.9250000000000007</v>
      </c>
      <c r="Z9" s="2">
        <f>VLOOKUP(A9,[1]TDSheet!$A:$P,16,0)</f>
        <v>91.713999999999999</v>
      </c>
      <c r="AB9" s="2">
        <f t="shared" si="8"/>
        <v>0</v>
      </c>
    </row>
    <row r="10" spans="1:28" ht="11.1" customHeight="1" outlineLevel="2" x14ac:dyDescent="0.2">
      <c r="A10" s="7" t="s">
        <v>13</v>
      </c>
      <c r="B10" s="7" t="s">
        <v>9</v>
      </c>
      <c r="C10" s="7"/>
      <c r="D10" s="8">
        <v>158.92400000000001</v>
      </c>
      <c r="E10" s="8">
        <v>559.32100000000003</v>
      </c>
      <c r="F10" s="8">
        <v>107.381</v>
      </c>
      <c r="G10" s="8">
        <v>559.32100000000003</v>
      </c>
      <c r="H10" s="8"/>
      <c r="I10" s="8">
        <f t="shared" si="3"/>
        <v>559.32100000000003</v>
      </c>
      <c r="J10" s="18">
        <f>VLOOKUP(A10,[1]TDSheet!$A:$K,11,0)</f>
        <v>1</v>
      </c>
      <c r="M10" s="2">
        <f t="shared" si="4"/>
        <v>107.381</v>
      </c>
      <c r="Q10" s="2">
        <f t="shared" si="5"/>
        <v>21.476199999999999</v>
      </c>
      <c r="R10" s="19"/>
      <c r="S10" s="19">
        <f t="shared" si="10"/>
        <v>0</v>
      </c>
      <c r="T10" s="19"/>
      <c r="V10" s="2">
        <f t="shared" si="6"/>
        <v>26.043760069286002</v>
      </c>
      <c r="W10" s="2">
        <f t="shared" si="7"/>
        <v>26.043760069286002</v>
      </c>
      <c r="X10" s="2">
        <f>VLOOKUP(A10,[1]TDSheet!$A:$Y,25,0)</f>
        <v>66.830799999999996</v>
      </c>
      <c r="Y10" s="2">
        <f>VLOOKUP(A10,[1]TDSheet!$A:$Z,26,0)</f>
        <v>18.636199999999999</v>
      </c>
      <c r="Z10" s="2">
        <f>VLOOKUP(A10,[1]TDSheet!$A:$P,16,0)</f>
        <v>57.903999999999996</v>
      </c>
      <c r="AB10" s="2">
        <f t="shared" si="8"/>
        <v>0</v>
      </c>
    </row>
    <row r="11" spans="1:28" ht="11.1" customHeight="1" outlineLevel="2" x14ac:dyDescent="0.2">
      <c r="A11" s="7" t="s">
        <v>23</v>
      </c>
      <c r="B11" s="7" t="s">
        <v>24</v>
      </c>
      <c r="C11" s="7"/>
      <c r="D11" s="8">
        <v>71</v>
      </c>
      <c r="E11" s="8"/>
      <c r="F11" s="8">
        <v>9</v>
      </c>
      <c r="G11" s="8">
        <v>46</v>
      </c>
      <c r="H11" s="8"/>
      <c r="I11" s="8">
        <f t="shared" si="3"/>
        <v>46</v>
      </c>
      <c r="J11" s="18">
        <f>VLOOKUP(A11,[1]TDSheet!$A:$K,11,0)</f>
        <v>0.35</v>
      </c>
      <c r="M11" s="2">
        <f t="shared" si="4"/>
        <v>9</v>
      </c>
      <c r="Q11" s="2">
        <f t="shared" si="5"/>
        <v>1.8</v>
      </c>
      <c r="R11" s="19"/>
      <c r="S11" s="19">
        <f t="shared" si="10"/>
        <v>0</v>
      </c>
      <c r="T11" s="19"/>
      <c r="V11" s="2">
        <f t="shared" si="6"/>
        <v>25.555555555555554</v>
      </c>
      <c r="W11" s="2">
        <f t="shared" si="7"/>
        <v>25.555555555555554</v>
      </c>
      <c r="X11" s="2">
        <f>VLOOKUP(A11,[1]TDSheet!$A:$Y,25,0)</f>
        <v>7.8</v>
      </c>
      <c r="Y11" s="2">
        <f>VLOOKUP(A11,[1]TDSheet!$A:$Z,26,0)</f>
        <v>3.8</v>
      </c>
      <c r="Z11" s="2">
        <f>VLOOKUP(A11,[1]TDSheet!$A:$P,16,0)</f>
        <v>5.2</v>
      </c>
      <c r="AB11" s="2">
        <f t="shared" si="8"/>
        <v>0</v>
      </c>
    </row>
    <row r="12" spans="1:28" ht="11.1" customHeight="1" outlineLevel="2" x14ac:dyDescent="0.2">
      <c r="A12" s="7" t="s">
        <v>25</v>
      </c>
      <c r="B12" s="7" t="s">
        <v>24</v>
      </c>
      <c r="C12" s="7"/>
      <c r="D12" s="8">
        <v>304</v>
      </c>
      <c r="E12" s="8">
        <v>354</v>
      </c>
      <c r="F12" s="8">
        <v>184</v>
      </c>
      <c r="G12" s="8">
        <v>373</v>
      </c>
      <c r="H12" s="8"/>
      <c r="I12" s="8">
        <f t="shared" si="3"/>
        <v>373</v>
      </c>
      <c r="J12" s="18">
        <f>VLOOKUP(A12,[1]TDSheet!$A:$K,11,0)</f>
        <v>0.45</v>
      </c>
      <c r="M12" s="2">
        <f t="shared" si="4"/>
        <v>184</v>
      </c>
      <c r="Q12" s="2">
        <f t="shared" si="5"/>
        <v>36.799999999999997</v>
      </c>
      <c r="R12" s="19">
        <f t="shared" si="9"/>
        <v>68.599999999999966</v>
      </c>
      <c r="S12" s="19">
        <v>65</v>
      </c>
      <c r="T12" s="19"/>
      <c r="V12" s="2">
        <f t="shared" si="6"/>
        <v>11.902173913043478</v>
      </c>
      <c r="W12" s="2">
        <f t="shared" si="7"/>
        <v>10.135869565217392</v>
      </c>
      <c r="X12" s="2">
        <f>VLOOKUP(A12,[1]TDSheet!$A:$Y,25,0)</f>
        <v>36.799999999999997</v>
      </c>
      <c r="Y12" s="2">
        <f>VLOOKUP(A12,[1]TDSheet!$A:$Z,26,0)</f>
        <v>39.4</v>
      </c>
      <c r="Z12" s="2">
        <f>VLOOKUP(A12,[1]TDSheet!$A:$P,16,0)</f>
        <v>48.8</v>
      </c>
      <c r="AB12" s="2">
        <f t="shared" si="8"/>
        <v>29.25</v>
      </c>
    </row>
    <row r="13" spans="1:28" ht="21.95" customHeight="1" outlineLevel="2" x14ac:dyDescent="0.2">
      <c r="A13" s="7" t="s">
        <v>26</v>
      </c>
      <c r="B13" s="7" t="s">
        <v>24</v>
      </c>
      <c r="C13" s="7"/>
      <c r="D13" s="8">
        <v>267</v>
      </c>
      <c r="E13" s="8">
        <v>246</v>
      </c>
      <c r="F13" s="8">
        <v>187</v>
      </c>
      <c r="G13" s="8">
        <v>242</v>
      </c>
      <c r="H13" s="8"/>
      <c r="I13" s="8">
        <f t="shared" si="3"/>
        <v>242</v>
      </c>
      <c r="J13" s="18">
        <f>VLOOKUP(A13,[1]TDSheet!$A:$K,11,0)</f>
        <v>0.45</v>
      </c>
      <c r="M13" s="2">
        <f t="shared" si="4"/>
        <v>187</v>
      </c>
      <c r="Q13" s="2">
        <f t="shared" si="5"/>
        <v>37.4</v>
      </c>
      <c r="R13" s="19">
        <f t="shared" si="9"/>
        <v>206.79999999999995</v>
      </c>
      <c r="S13" s="19">
        <v>200</v>
      </c>
      <c r="T13" s="19"/>
      <c r="V13" s="2">
        <f t="shared" si="6"/>
        <v>11.818181818181818</v>
      </c>
      <c r="W13" s="2">
        <f t="shared" si="7"/>
        <v>6.4705882352941178</v>
      </c>
      <c r="X13" s="2">
        <f>VLOOKUP(A13,[1]TDSheet!$A:$Y,25,0)</f>
        <v>38.071399999999997</v>
      </c>
      <c r="Y13" s="2">
        <f>VLOOKUP(A13,[1]TDSheet!$A:$Z,26,0)</f>
        <v>34.200000000000003</v>
      </c>
      <c r="Z13" s="2">
        <f>VLOOKUP(A13,[1]TDSheet!$A:$P,16,0)</f>
        <v>39</v>
      </c>
      <c r="AB13" s="2">
        <f t="shared" si="8"/>
        <v>90</v>
      </c>
    </row>
    <row r="14" spans="1:28" ht="11.1" customHeight="1" outlineLevel="2" x14ac:dyDescent="0.2">
      <c r="A14" s="7" t="s">
        <v>27</v>
      </c>
      <c r="B14" s="7" t="s">
        <v>24</v>
      </c>
      <c r="C14" s="7"/>
      <c r="D14" s="8">
        <v>63</v>
      </c>
      <c r="E14" s="8"/>
      <c r="F14" s="8">
        <v>3</v>
      </c>
      <c r="G14" s="8">
        <v>55</v>
      </c>
      <c r="H14" s="8"/>
      <c r="I14" s="8">
        <f t="shared" si="3"/>
        <v>55</v>
      </c>
      <c r="J14" s="18">
        <f>VLOOKUP(A14,[1]TDSheet!$A:$K,11,0)</f>
        <v>0.35</v>
      </c>
      <c r="M14" s="2">
        <f t="shared" si="4"/>
        <v>3</v>
      </c>
      <c r="Q14" s="2">
        <f t="shared" si="5"/>
        <v>0.6</v>
      </c>
      <c r="R14" s="19"/>
      <c r="S14" s="19">
        <f t="shared" si="10"/>
        <v>0</v>
      </c>
      <c r="T14" s="19"/>
      <c r="V14" s="2">
        <f t="shared" si="6"/>
        <v>91.666666666666671</v>
      </c>
      <c r="W14" s="2">
        <f t="shared" si="7"/>
        <v>91.666666666666671</v>
      </c>
      <c r="X14" s="2">
        <f>VLOOKUP(A14,[1]TDSheet!$A:$Y,25,0)</f>
        <v>3</v>
      </c>
      <c r="Y14" s="2">
        <f>VLOOKUP(A14,[1]TDSheet!$A:$Z,26,0)</f>
        <v>1</v>
      </c>
      <c r="Z14" s="2">
        <f>VLOOKUP(A14,[1]TDSheet!$A:$P,16,0)</f>
        <v>2</v>
      </c>
      <c r="AB14" s="2">
        <f t="shared" si="8"/>
        <v>0</v>
      </c>
    </row>
    <row r="15" spans="1:28" ht="11.1" customHeight="1" outlineLevel="2" x14ac:dyDescent="0.2">
      <c r="A15" s="7" t="s">
        <v>70</v>
      </c>
      <c r="B15" s="7" t="s">
        <v>24</v>
      </c>
      <c r="C15" s="7"/>
      <c r="D15" s="8">
        <v>225</v>
      </c>
      <c r="E15" s="8">
        <v>120</v>
      </c>
      <c r="F15" s="8">
        <v>127</v>
      </c>
      <c r="G15" s="8">
        <v>217</v>
      </c>
      <c r="H15" s="8">
        <f>VLOOKUP(A15,Лист2!A:B,2,0)</f>
        <v>120</v>
      </c>
      <c r="I15" s="8">
        <f t="shared" si="3"/>
        <v>97</v>
      </c>
      <c r="J15" s="18">
        <f>VLOOKUP(A15,[1]TDSheet!$A:$K,11,0)</f>
        <v>0</v>
      </c>
      <c r="M15" s="2">
        <f t="shared" si="4"/>
        <v>18</v>
      </c>
      <c r="N15" s="2">
        <f>VLOOKUP(A15,[2]TDSheet!$A:$AG,6,0)</f>
        <v>109</v>
      </c>
      <c r="Q15" s="2">
        <f t="shared" si="5"/>
        <v>3.6</v>
      </c>
      <c r="R15" s="19"/>
      <c r="S15" s="19">
        <f t="shared" si="10"/>
        <v>0</v>
      </c>
      <c r="T15" s="19"/>
      <c r="V15" s="2">
        <f t="shared" si="6"/>
        <v>26.944444444444443</v>
      </c>
      <c r="W15" s="2">
        <f t="shared" si="7"/>
        <v>26.944444444444443</v>
      </c>
      <c r="X15" s="2">
        <f>VLOOKUP(A15,[1]TDSheet!$A:$Y,25,0)</f>
        <v>0</v>
      </c>
      <c r="Y15" s="2">
        <f>VLOOKUP(A15,[1]TDSheet!$A:$Z,26,0)</f>
        <v>0</v>
      </c>
      <c r="Z15" s="2">
        <f>VLOOKUP(A15,[1]TDSheet!$A:$P,16,0)</f>
        <v>0</v>
      </c>
      <c r="AB15" s="2">
        <f t="shared" si="8"/>
        <v>0</v>
      </c>
    </row>
    <row r="16" spans="1:28" ht="11.1" customHeight="1" outlineLevel="2" x14ac:dyDescent="0.2">
      <c r="A16" s="7" t="s">
        <v>71</v>
      </c>
      <c r="B16" s="7" t="s">
        <v>24</v>
      </c>
      <c r="C16" s="7"/>
      <c r="D16" s="8">
        <v>204</v>
      </c>
      <c r="E16" s="8">
        <v>102</v>
      </c>
      <c r="F16" s="8">
        <v>195</v>
      </c>
      <c r="G16" s="8">
        <v>111</v>
      </c>
      <c r="H16" s="8">
        <f>VLOOKUP(A16,Лист2!A:B,2,0)</f>
        <v>102</v>
      </c>
      <c r="I16" s="8">
        <f t="shared" si="3"/>
        <v>9</v>
      </c>
      <c r="J16" s="18">
        <f>VLOOKUP(A16,[1]TDSheet!$A:$K,11,0)</f>
        <v>0</v>
      </c>
      <c r="M16" s="2">
        <f t="shared" si="4"/>
        <v>94</v>
      </c>
      <c r="N16" s="2">
        <f>VLOOKUP(A16,[2]TDSheet!$A:$AG,6,0)</f>
        <v>101</v>
      </c>
      <c r="Q16" s="2">
        <f t="shared" si="5"/>
        <v>18.8</v>
      </c>
      <c r="R16" s="19"/>
      <c r="S16" s="19">
        <f t="shared" si="10"/>
        <v>0</v>
      </c>
      <c r="T16" s="19"/>
      <c r="V16" s="2">
        <f t="shared" si="6"/>
        <v>0.47872340425531912</v>
      </c>
      <c r="W16" s="2">
        <f t="shared" si="7"/>
        <v>0.47872340425531912</v>
      </c>
      <c r="X16" s="2">
        <f>VLOOKUP(A16,[1]TDSheet!$A:$Y,25,0)</f>
        <v>0</v>
      </c>
      <c r="Y16" s="2">
        <f>VLOOKUP(A16,[1]TDSheet!$A:$Z,26,0)</f>
        <v>0</v>
      </c>
      <c r="Z16" s="2">
        <f>VLOOKUP(A16,[1]TDSheet!$A:$P,16,0)</f>
        <v>0</v>
      </c>
      <c r="AB16" s="2">
        <f t="shared" si="8"/>
        <v>0</v>
      </c>
    </row>
    <row r="17" spans="1:28" ht="21.95" customHeight="1" outlineLevel="2" x14ac:dyDescent="0.2">
      <c r="A17" s="7" t="s">
        <v>72</v>
      </c>
      <c r="B17" s="7" t="s">
        <v>24</v>
      </c>
      <c r="C17" s="7"/>
      <c r="D17" s="8">
        <v>150</v>
      </c>
      <c r="E17" s="8">
        <v>78</v>
      </c>
      <c r="F17" s="8">
        <v>116</v>
      </c>
      <c r="G17" s="8">
        <v>112</v>
      </c>
      <c r="H17" s="8">
        <f>VLOOKUP(A17,Лист2!A:B,2,0)</f>
        <v>78</v>
      </c>
      <c r="I17" s="8">
        <f t="shared" si="3"/>
        <v>34</v>
      </c>
      <c r="J17" s="18">
        <f>VLOOKUP(A17,[1]TDSheet!$A:$K,11,0)</f>
        <v>0</v>
      </c>
      <c r="M17" s="2">
        <f t="shared" si="4"/>
        <v>42</v>
      </c>
      <c r="N17" s="2">
        <f>VLOOKUP(A17,[2]TDSheet!$A:$AG,6,0)</f>
        <v>74</v>
      </c>
      <c r="Q17" s="2">
        <f t="shared" si="5"/>
        <v>8.4</v>
      </c>
      <c r="R17" s="19"/>
      <c r="S17" s="19">
        <f t="shared" si="10"/>
        <v>0</v>
      </c>
      <c r="T17" s="19"/>
      <c r="V17" s="2">
        <f t="shared" si="6"/>
        <v>4.0476190476190474</v>
      </c>
      <c r="W17" s="2">
        <f t="shared" si="7"/>
        <v>4.0476190476190474</v>
      </c>
      <c r="X17" s="2">
        <f>VLOOKUP(A17,[1]TDSheet!$A:$Y,25,0)</f>
        <v>0</v>
      </c>
      <c r="Y17" s="2">
        <f>VLOOKUP(A17,[1]TDSheet!$A:$Z,26,0)</f>
        <v>0</v>
      </c>
      <c r="Z17" s="2">
        <f>VLOOKUP(A17,[1]TDSheet!$A:$P,16,0)</f>
        <v>0</v>
      </c>
      <c r="AB17" s="2">
        <f t="shared" si="8"/>
        <v>0</v>
      </c>
    </row>
    <row r="18" spans="1:28" ht="11.1" customHeight="1" outlineLevel="2" x14ac:dyDescent="0.2">
      <c r="A18" s="7" t="s">
        <v>73</v>
      </c>
      <c r="B18" s="7" t="s">
        <v>24</v>
      </c>
      <c r="C18" s="7"/>
      <c r="D18" s="8">
        <v>204</v>
      </c>
      <c r="E18" s="8">
        <v>102</v>
      </c>
      <c r="F18" s="8">
        <v>102</v>
      </c>
      <c r="G18" s="8">
        <v>204</v>
      </c>
      <c r="H18" s="8">
        <f>VLOOKUP(A18,Лист2!A:B,2,0)</f>
        <v>102</v>
      </c>
      <c r="I18" s="8">
        <f t="shared" si="3"/>
        <v>102</v>
      </c>
      <c r="J18" s="18">
        <f>VLOOKUP(A18,[1]TDSheet!$A:$K,11,0)</f>
        <v>0</v>
      </c>
      <c r="M18" s="2">
        <f t="shared" si="4"/>
        <v>7</v>
      </c>
      <c r="N18" s="2">
        <f>VLOOKUP(A18,[2]TDSheet!$A:$AG,6,0)</f>
        <v>95</v>
      </c>
      <c r="Q18" s="2">
        <f t="shared" si="5"/>
        <v>1.4</v>
      </c>
      <c r="R18" s="19"/>
      <c r="S18" s="19">
        <f t="shared" si="10"/>
        <v>0</v>
      </c>
      <c r="T18" s="19"/>
      <c r="V18" s="2">
        <f t="shared" si="6"/>
        <v>72.857142857142861</v>
      </c>
      <c r="W18" s="2">
        <f t="shared" si="7"/>
        <v>72.857142857142861</v>
      </c>
      <c r="X18" s="2">
        <f>VLOOKUP(A18,[1]TDSheet!$A:$Y,25,0)</f>
        <v>0</v>
      </c>
      <c r="Y18" s="2">
        <f>VLOOKUP(A18,[1]TDSheet!$A:$Z,26,0)</f>
        <v>0</v>
      </c>
      <c r="Z18" s="2">
        <f>VLOOKUP(A18,[1]TDSheet!$A:$P,16,0)</f>
        <v>0</v>
      </c>
      <c r="AB18" s="2">
        <f t="shared" si="8"/>
        <v>0</v>
      </c>
    </row>
    <row r="19" spans="1:28" ht="11.1" customHeight="1" outlineLevel="2" x14ac:dyDescent="0.2">
      <c r="A19" s="7" t="s">
        <v>74</v>
      </c>
      <c r="B19" s="7" t="s">
        <v>24</v>
      </c>
      <c r="C19" s="7"/>
      <c r="D19" s="8">
        <v>543</v>
      </c>
      <c r="E19" s="8">
        <v>270</v>
      </c>
      <c r="F19" s="8">
        <v>266</v>
      </c>
      <c r="G19" s="8">
        <v>525</v>
      </c>
      <c r="H19" s="8">
        <f>VLOOKUP(A19,Лист2!A:B,2,0)</f>
        <v>120</v>
      </c>
      <c r="I19" s="8">
        <f t="shared" si="3"/>
        <v>405</v>
      </c>
      <c r="J19" s="18">
        <f>VLOOKUP(A19,[1]TDSheet!$A:$K,11,0)</f>
        <v>0.17</v>
      </c>
      <c r="M19" s="2">
        <f t="shared" si="4"/>
        <v>157</v>
      </c>
      <c r="N19" s="2">
        <f>VLOOKUP(A19,[2]TDSheet!$A:$AG,6,0)</f>
        <v>109</v>
      </c>
      <c r="Q19" s="2">
        <f t="shared" si="5"/>
        <v>31.4</v>
      </c>
      <c r="R19" s="19"/>
      <c r="S19" s="19">
        <f t="shared" si="10"/>
        <v>0</v>
      </c>
      <c r="T19" s="19"/>
      <c r="V19" s="2">
        <f t="shared" si="6"/>
        <v>12.898089171974522</v>
      </c>
      <c r="W19" s="2">
        <f t="shared" si="7"/>
        <v>12.898089171974522</v>
      </c>
      <c r="X19" s="2">
        <f>VLOOKUP(A19,[1]TDSheet!$A:$Y,25,0)</f>
        <v>30.6</v>
      </c>
      <c r="Y19" s="2">
        <f>VLOOKUP(A19,[1]TDSheet!$A:$Z,26,0)</f>
        <v>35.6</v>
      </c>
      <c r="Z19" s="2">
        <f>VLOOKUP(A19,[1]TDSheet!$A:$P,16,0)</f>
        <v>30.8</v>
      </c>
      <c r="AB19" s="2">
        <f t="shared" si="8"/>
        <v>0</v>
      </c>
    </row>
    <row r="20" spans="1:28" ht="11.1" customHeight="1" outlineLevel="2" x14ac:dyDescent="0.2">
      <c r="A20" s="7" t="s">
        <v>75</v>
      </c>
      <c r="B20" s="7" t="s">
        <v>24</v>
      </c>
      <c r="C20" s="7"/>
      <c r="D20" s="8">
        <v>113</v>
      </c>
      <c r="E20" s="8">
        <v>173</v>
      </c>
      <c r="F20" s="8">
        <v>74</v>
      </c>
      <c r="G20" s="8">
        <v>198</v>
      </c>
      <c r="H20" s="8"/>
      <c r="I20" s="8">
        <f t="shared" si="3"/>
        <v>198</v>
      </c>
      <c r="J20" s="18">
        <f>VLOOKUP(A20,[1]TDSheet!$A:$K,11,0)</f>
        <v>0.42</v>
      </c>
      <c r="M20" s="2">
        <f t="shared" si="4"/>
        <v>74</v>
      </c>
      <c r="Q20" s="2">
        <f t="shared" si="5"/>
        <v>14.8</v>
      </c>
      <c r="R20" s="19"/>
      <c r="S20" s="19">
        <f t="shared" si="10"/>
        <v>0</v>
      </c>
      <c r="T20" s="19"/>
      <c r="V20" s="2">
        <f t="shared" si="6"/>
        <v>13.378378378378377</v>
      </c>
      <c r="W20" s="2">
        <f t="shared" si="7"/>
        <v>13.378378378378377</v>
      </c>
      <c r="X20" s="2">
        <f>VLOOKUP(A20,[1]TDSheet!$A:$Y,25,0)</f>
        <v>32.6</v>
      </c>
      <c r="Y20" s="2">
        <f>VLOOKUP(A20,[1]TDSheet!$A:$Z,26,0)</f>
        <v>17.2</v>
      </c>
      <c r="Z20" s="2">
        <f>VLOOKUP(A20,[1]TDSheet!$A:$P,16,0)</f>
        <v>23.6</v>
      </c>
      <c r="AB20" s="2">
        <f t="shared" si="8"/>
        <v>0</v>
      </c>
    </row>
    <row r="21" spans="1:28" ht="11.1" customHeight="1" outlineLevel="2" x14ac:dyDescent="0.2">
      <c r="A21" s="7" t="s">
        <v>76</v>
      </c>
      <c r="B21" s="7" t="s">
        <v>24</v>
      </c>
      <c r="C21" s="21" t="str">
        <f>VLOOKUP(A21,[1]TDSheet!$A:$D,4,0)</f>
        <v>бонус_Н</v>
      </c>
      <c r="D21" s="8"/>
      <c r="E21" s="8">
        <v>282</v>
      </c>
      <c r="F21" s="8"/>
      <c r="G21" s="8">
        <v>282</v>
      </c>
      <c r="H21" s="8"/>
      <c r="I21" s="8">
        <f t="shared" si="3"/>
        <v>282</v>
      </c>
      <c r="J21" s="18">
        <f>VLOOKUP(A21,[1]TDSheet!$A:$K,11,0)</f>
        <v>0.42</v>
      </c>
      <c r="M21" s="2">
        <f t="shared" si="4"/>
        <v>0</v>
      </c>
      <c r="Q21" s="2">
        <f t="shared" si="5"/>
        <v>0</v>
      </c>
      <c r="R21" s="19"/>
      <c r="S21" s="19">
        <f t="shared" si="10"/>
        <v>0</v>
      </c>
      <c r="T21" s="19"/>
      <c r="V21" s="2" t="e">
        <f t="shared" si="6"/>
        <v>#DIV/0!</v>
      </c>
      <c r="W21" s="2" t="e">
        <f t="shared" si="7"/>
        <v>#DIV/0!</v>
      </c>
      <c r="X21" s="2">
        <f>VLOOKUP(A21,[1]TDSheet!$A:$Y,25,0)</f>
        <v>29.4</v>
      </c>
      <c r="Y21" s="2">
        <f>VLOOKUP(A21,[1]TDSheet!$A:$Z,26,0)</f>
        <v>7</v>
      </c>
      <c r="Z21" s="2">
        <f>VLOOKUP(A21,[1]TDSheet!$A:$P,16,0)</f>
        <v>0</v>
      </c>
      <c r="AB21" s="2">
        <f t="shared" si="8"/>
        <v>0</v>
      </c>
    </row>
    <row r="22" spans="1:28" ht="11.1" customHeight="1" outlineLevel="2" x14ac:dyDescent="0.2">
      <c r="A22" s="7" t="s">
        <v>77</v>
      </c>
      <c r="B22" s="7" t="s">
        <v>24</v>
      </c>
      <c r="C22" s="7"/>
      <c r="D22" s="8"/>
      <c r="E22" s="8"/>
      <c r="F22" s="8">
        <v>1</v>
      </c>
      <c r="G22" s="8">
        <v>-1</v>
      </c>
      <c r="H22" s="8"/>
      <c r="I22" s="8">
        <f t="shared" si="3"/>
        <v>-1</v>
      </c>
      <c r="J22" s="18">
        <v>0</v>
      </c>
      <c r="M22" s="2">
        <f t="shared" si="4"/>
        <v>1</v>
      </c>
      <c r="Q22" s="2">
        <f t="shared" si="5"/>
        <v>0.2</v>
      </c>
      <c r="R22" s="19"/>
      <c r="S22" s="19">
        <f t="shared" si="10"/>
        <v>0</v>
      </c>
      <c r="T22" s="19"/>
      <c r="V22" s="2">
        <f t="shared" si="6"/>
        <v>-5</v>
      </c>
      <c r="W22" s="2">
        <f t="shared" si="7"/>
        <v>-5</v>
      </c>
      <c r="X22" s="2">
        <v>0</v>
      </c>
      <c r="Y22" s="2">
        <v>0</v>
      </c>
      <c r="Z22" s="2">
        <v>0</v>
      </c>
      <c r="AB22" s="2">
        <f t="shared" si="8"/>
        <v>0</v>
      </c>
    </row>
    <row r="23" spans="1:28" ht="11.1" customHeight="1" outlineLevel="2" x14ac:dyDescent="0.2">
      <c r="A23" s="7" t="s">
        <v>37</v>
      </c>
      <c r="B23" s="7" t="s">
        <v>9</v>
      </c>
      <c r="C23" s="21" t="str">
        <f>VLOOKUP(A23,[1]TDSheet!$A:$D,4,0)</f>
        <v>Нояб</v>
      </c>
      <c r="D23" s="8">
        <v>662.79700000000003</v>
      </c>
      <c r="E23" s="8">
        <v>409.04599999999999</v>
      </c>
      <c r="F23" s="8">
        <v>434.60300000000001</v>
      </c>
      <c r="G23" s="8">
        <v>565.19200000000001</v>
      </c>
      <c r="H23" s="8"/>
      <c r="I23" s="8">
        <f t="shared" si="3"/>
        <v>565.19200000000001</v>
      </c>
      <c r="J23" s="18">
        <f>VLOOKUP(A23,[1]TDSheet!$A:$K,11,0)</f>
        <v>1</v>
      </c>
      <c r="M23" s="2">
        <f t="shared" si="4"/>
        <v>434.60300000000001</v>
      </c>
      <c r="Q23" s="2">
        <f t="shared" si="5"/>
        <v>86.920600000000007</v>
      </c>
      <c r="R23" s="19">
        <f t="shared" si="9"/>
        <v>477.85519999999997</v>
      </c>
      <c r="S23" s="19">
        <v>460</v>
      </c>
      <c r="T23" s="19"/>
      <c r="V23" s="2">
        <f t="shared" si="6"/>
        <v>11.794580341138923</v>
      </c>
      <c r="W23" s="2">
        <f t="shared" si="7"/>
        <v>6.5023941390188282</v>
      </c>
      <c r="X23" s="2">
        <f>VLOOKUP(A23,[1]TDSheet!$A:$Y,25,0)</f>
        <v>55.631799999999998</v>
      </c>
      <c r="Y23" s="2">
        <f>VLOOKUP(A23,[1]TDSheet!$A:$Z,26,0)</f>
        <v>91.933599999999998</v>
      </c>
      <c r="Z23" s="2">
        <f>VLOOKUP(A23,[1]TDSheet!$A:$P,16,0)</f>
        <v>52.028399999999998</v>
      </c>
      <c r="AB23" s="2">
        <f t="shared" si="8"/>
        <v>460</v>
      </c>
    </row>
    <row r="24" spans="1:28" ht="11.1" customHeight="1" outlineLevel="2" x14ac:dyDescent="0.2">
      <c r="A24" s="7" t="s">
        <v>38</v>
      </c>
      <c r="B24" s="7" t="s">
        <v>9</v>
      </c>
      <c r="C24" s="7"/>
      <c r="D24" s="8">
        <v>1089.8499999999999</v>
      </c>
      <c r="E24" s="8">
        <v>2037.66</v>
      </c>
      <c r="F24" s="8">
        <v>884.63199999999995</v>
      </c>
      <c r="G24" s="8">
        <v>2026.711</v>
      </c>
      <c r="H24" s="8"/>
      <c r="I24" s="8">
        <f t="shared" si="3"/>
        <v>2026.711</v>
      </c>
      <c r="J24" s="18">
        <f>VLOOKUP(A24,[1]TDSheet!$A:$K,11,0)</f>
        <v>1</v>
      </c>
      <c r="M24" s="2">
        <f t="shared" si="4"/>
        <v>884.63199999999995</v>
      </c>
      <c r="Q24" s="2">
        <f t="shared" si="5"/>
        <v>176.9264</v>
      </c>
      <c r="R24" s="19">
        <f t="shared" si="9"/>
        <v>96.405799999999772</v>
      </c>
      <c r="S24" s="19">
        <v>600</v>
      </c>
      <c r="T24" s="19">
        <v>1000</v>
      </c>
      <c r="U24" s="2" t="s">
        <v>122</v>
      </c>
      <c r="V24" s="2">
        <f t="shared" si="6"/>
        <v>14.846348538149197</v>
      </c>
      <c r="W24" s="2">
        <f t="shared" si="7"/>
        <v>11.455107886669259</v>
      </c>
      <c r="X24" s="2">
        <f>VLOOKUP(A24,[1]TDSheet!$A:$Y,25,0)</f>
        <v>136.15820000000002</v>
      </c>
      <c r="Y24" s="2">
        <f>VLOOKUP(A24,[1]TDSheet!$A:$Z,26,0)</f>
        <v>147.81</v>
      </c>
      <c r="Z24" s="2">
        <f>VLOOKUP(A24,[1]TDSheet!$A:$P,16,0)</f>
        <v>231.45120000000003</v>
      </c>
      <c r="AB24" s="2">
        <f t="shared" si="8"/>
        <v>600</v>
      </c>
    </row>
    <row r="25" spans="1:28" ht="11.1" customHeight="1" outlineLevel="2" x14ac:dyDescent="0.2">
      <c r="A25" s="7" t="s">
        <v>39</v>
      </c>
      <c r="B25" s="7" t="s">
        <v>9</v>
      </c>
      <c r="C25" s="7"/>
      <c r="D25" s="8">
        <v>73.188999999999993</v>
      </c>
      <c r="E25" s="8">
        <v>157.74299999999999</v>
      </c>
      <c r="F25" s="8">
        <v>86.322999999999993</v>
      </c>
      <c r="G25" s="8">
        <v>128.81</v>
      </c>
      <c r="H25" s="8"/>
      <c r="I25" s="8">
        <f t="shared" si="3"/>
        <v>128.81</v>
      </c>
      <c r="J25" s="18">
        <f>VLOOKUP(A25,[1]TDSheet!$A:$K,11,0)</f>
        <v>1</v>
      </c>
      <c r="M25" s="2">
        <f t="shared" si="4"/>
        <v>86.322999999999993</v>
      </c>
      <c r="Q25" s="2">
        <f t="shared" si="5"/>
        <v>17.264599999999998</v>
      </c>
      <c r="R25" s="19">
        <f t="shared" si="9"/>
        <v>78.365199999999959</v>
      </c>
      <c r="S25" s="19">
        <v>70</v>
      </c>
      <c r="T25" s="19"/>
      <c r="V25" s="2">
        <f t="shared" si="6"/>
        <v>11.515470963706083</v>
      </c>
      <c r="W25" s="2">
        <f t="shared" si="7"/>
        <v>7.4609316172978239</v>
      </c>
      <c r="X25" s="2">
        <f>VLOOKUP(A25,[1]TDSheet!$A:$Y,25,0)</f>
        <v>12.3284</v>
      </c>
      <c r="Y25" s="2">
        <f>VLOOKUP(A25,[1]TDSheet!$A:$Z,26,0)</f>
        <v>9.5096000000000007</v>
      </c>
      <c r="Z25" s="2">
        <f>VLOOKUP(A25,[1]TDSheet!$A:$P,16,0)</f>
        <v>17.914400000000001</v>
      </c>
      <c r="AB25" s="2">
        <f t="shared" si="8"/>
        <v>70</v>
      </c>
    </row>
    <row r="26" spans="1:28" ht="21.95" customHeight="1" outlineLevel="2" x14ac:dyDescent="0.2">
      <c r="A26" s="7" t="s">
        <v>40</v>
      </c>
      <c r="B26" s="7" t="s">
        <v>9</v>
      </c>
      <c r="C26" s="21" t="str">
        <f>VLOOKUP(A26,[1]TDSheet!$A:$D,4,0)</f>
        <v>Нояб</v>
      </c>
      <c r="D26" s="8">
        <v>1064.864</v>
      </c>
      <c r="E26" s="8">
        <v>948.96199999999999</v>
      </c>
      <c r="F26" s="8">
        <v>676.11199999999997</v>
      </c>
      <c r="G26" s="8">
        <v>1120.6600000000001</v>
      </c>
      <c r="H26" s="8"/>
      <c r="I26" s="8">
        <f t="shared" si="3"/>
        <v>1120.6600000000001</v>
      </c>
      <c r="J26" s="18">
        <f>VLOOKUP(A26,[1]TDSheet!$A:$K,11,0)</f>
        <v>1</v>
      </c>
      <c r="M26" s="2">
        <f t="shared" si="4"/>
        <v>676.11199999999997</v>
      </c>
      <c r="Q26" s="2">
        <f t="shared" si="5"/>
        <v>135.22239999999999</v>
      </c>
      <c r="R26" s="19">
        <f t="shared" si="9"/>
        <v>502.00879999999984</v>
      </c>
      <c r="S26" s="19">
        <v>490</v>
      </c>
      <c r="T26" s="19"/>
      <c r="V26" s="2">
        <f t="shared" si="6"/>
        <v>11.91119222850652</v>
      </c>
      <c r="W26" s="2">
        <f t="shared" si="7"/>
        <v>8.2875322431786458</v>
      </c>
      <c r="X26" s="2">
        <f>VLOOKUP(A26,[1]TDSheet!$A:$Y,25,0)</f>
        <v>136.69319999999999</v>
      </c>
      <c r="Y26" s="2">
        <f>VLOOKUP(A26,[1]TDSheet!$A:$Z,26,0)</f>
        <v>136.5376</v>
      </c>
      <c r="Z26" s="2">
        <f>VLOOKUP(A26,[1]TDSheet!$A:$P,16,0)</f>
        <v>153.8288</v>
      </c>
      <c r="AB26" s="2">
        <f t="shared" si="8"/>
        <v>490</v>
      </c>
    </row>
    <row r="27" spans="1:28" ht="11.1" customHeight="1" outlineLevel="2" x14ac:dyDescent="0.2">
      <c r="A27" s="7" t="s">
        <v>41</v>
      </c>
      <c r="B27" s="7" t="s">
        <v>9</v>
      </c>
      <c r="C27" s="7"/>
      <c r="D27" s="8">
        <v>2418.86</v>
      </c>
      <c r="E27" s="8">
        <v>4030.5</v>
      </c>
      <c r="F27" s="8">
        <v>2136.9929999999999</v>
      </c>
      <c r="G27" s="8">
        <v>4082.9720000000002</v>
      </c>
      <c r="H27" s="8"/>
      <c r="I27" s="8">
        <f t="shared" si="3"/>
        <v>4082.9720000000002</v>
      </c>
      <c r="J27" s="18">
        <f>VLOOKUP(A27,[1]TDSheet!$A:$K,11,0)</f>
        <v>1</v>
      </c>
      <c r="M27" s="2">
        <f t="shared" si="4"/>
        <v>2136.9929999999999</v>
      </c>
      <c r="Q27" s="2">
        <f t="shared" si="5"/>
        <v>427.39859999999999</v>
      </c>
      <c r="R27" s="19">
        <f t="shared" si="9"/>
        <v>1045.8111999999996</v>
      </c>
      <c r="S27" s="19">
        <v>1000</v>
      </c>
      <c r="T27" s="19"/>
      <c r="V27" s="2">
        <f t="shared" si="6"/>
        <v>11.892813874448816</v>
      </c>
      <c r="W27" s="2">
        <f t="shared" si="7"/>
        <v>9.5530776188784898</v>
      </c>
      <c r="X27" s="2">
        <f>VLOOKUP(A27,[1]TDSheet!$A:$Y,25,0)</f>
        <v>314.56599999999997</v>
      </c>
      <c r="Y27" s="2">
        <f>VLOOKUP(A27,[1]TDSheet!$A:$Z,26,0)</f>
        <v>364.64479999999998</v>
      </c>
      <c r="Z27" s="2">
        <f>VLOOKUP(A27,[1]TDSheet!$A:$P,16,0)</f>
        <v>500.17740000000003</v>
      </c>
      <c r="AB27" s="2">
        <f t="shared" si="8"/>
        <v>1000</v>
      </c>
    </row>
    <row r="28" spans="1:28" ht="21.95" customHeight="1" outlineLevel="2" x14ac:dyDescent="0.2">
      <c r="A28" s="7" t="s">
        <v>42</v>
      </c>
      <c r="B28" s="7" t="s">
        <v>9</v>
      </c>
      <c r="C28" s="21" t="str">
        <f>VLOOKUP(A28,[1]TDSheet!$A:$D,4,0)</f>
        <v>Нояб</v>
      </c>
      <c r="D28" s="8">
        <v>238.53700000000001</v>
      </c>
      <c r="E28" s="8">
        <v>461.91500000000002</v>
      </c>
      <c r="F28" s="8">
        <v>179.178</v>
      </c>
      <c r="G28" s="8">
        <v>449.88799999999998</v>
      </c>
      <c r="H28" s="8">
        <f>VLOOKUP(A28,Лист2!A:B,2,0)</f>
        <v>47.53</v>
      </c>
      <c r="I28" s="8">
        <f t="shared" si="3"/>
        <v>402.35799999999995</v>
      </c>
      <c r="J28" s="18">
        <f>VLOOKUP(A28,[1]TDSheet!$A:$K,11,0)</f>
        <v>1</v>
      </c>
      <c r="M28" s="2">
        <f t="shared" si="4"/>
        <v>130.59299999999999</v>
      </c>
      <c r="N28" s="2">
        <f>VLOOKUP(A28,[2]TDSheet!$A:$AG,6,0)</f>
        <v>48.585000000000001</v>
      </c>
      <c r="Q28" s="2">
        <f t="shared" si="5"/>
        <v>26.118599999999997</v>
      </c>
      <c r="R28" s="19"/>
      <c r="S28" s="19">
        <f t="shared" si="10"/>
        <v>0</v>
      </c>
      <c r="T28" s="19"/>
      <c r="V28" s="2">
        <f t="shared" si="6"/>
        <v>15.405037023423919</v>
      </c>
      <c r="W28" s="2">
        <f t="shared" si="7"/>
        <v>15.405037023423919</v>
      </c>
      <c r="X28" s="2">
        <f>VLOOKUP(A28,[1]TDSheet!$A:$Y,25,0)</f>
        <v>37.206800000000001</v>
      </c>
      <c r="Y28" s="2">
        <f>VLOOKUP(A28,[1]TDSheet!$A:$Z,26,0)</f>
        <v>32.555799999999998</v>
      </c>
      <c r="Z28" s="2">
        <f>VLOOKUP(A28,[1]TDSheet!$A:$P,16,0)</f>
        <v>61.3996</v>
      </c>
      <c r="AB28" s="2">
        <f t="shared" si="8"/>
        <v>0</v>
      </c>
    </row>
    <row r="29" spans="1:28" ht="21.95" customHeight="1" outlineLevel="2" x14ac:dyDescent="0.2">
      <c r="A29" s="7" t="s">
        <v>43</v>
      </c>
      <c r="B29" s="7" t="s">
        <v>9</v>
      </c>
      <c r="C29" s="21" t="str">
        <f>VLOOKUP(A29,[1]TDSheet!$A:$D,4,0)</f>
        <v>Нояб</v>
      </c>
      <c r="D29" s="8">
        <v>302.88600000000002</v>
      </c>
      <c r="E29" s="8">
        <v>804.21699999999998</v>
      </c>
      <c r="F29" s="8">
        <v>6.5129999999999999</v>
      </c>
      <c r="G29" s="8">
        <v>803.33699999999999</v>
      </c>
      <c r="H29" s="8"/>
      <c r="I29" s="8">
        <f t="shared" si="3"/>
        <v>803.33699999999999</v>
      </c>
      <c r="J29" s="18">
        <f>VLOOKUP(A29,[1]TDSheet!$A:$K,11,0)</f>
        <v>1</v>
      </c>
      <c r="M29" s="2">
        <f t="shared" si="4"/>
        <v>6.5129999999999999</v>
      </c>
      <c r="Q29" s="2">
        <f t="shared" si="5"/>
        <v>1.3026</v>
      </c>
      <c r="R29" s="19"/>
      <c r="S29" s="19">
        <f t="shared" si="10"/>
        <v>0</v>
      </c>
      <c r="T29" s="19"/>
      <c r="V29" s="2">
        <f t="shared" si="6"/>
        <v>616.71810225702438</v>
      </c>
      <c r="W29" s="2">
        <f t="shared" si="7"/>
        <v>616.71810225702438</v>
      </c>
      <c r="X29" s="2">
        <f>VLOOKUP(A29,[1]TDSheet!$A:$Y,25,0)</f>
        <v>87.988599999999991</v>
      </c>
      <c r="Y29" s="2">
        <f>VLOOKUP(A29,[1]TDSheet!$A:$Z,26,0)</f>
        <v>51.553200000000004</v>
      </c>
      <c r="Z29" s="2">
        <f>VLOOKUP(A29,[1]TDSheet!$A:$P,16,0)</f>
        <v>90.722999999999999</v>
      </c>
      <c r="AB29" s="2">
        <f t="shared" si="8"/>
        <v>0</v>
      </c>
    </row>
    <row r="30" spans="1:28" ht="11.1" customHeight="1" outlineLevel="2" x14ac:dyDescent="0.2">
      <c r="A30" s="7" t="s">
        <v>44</v>
      </c>
      <c r="B30" s="7" t="s">
        <v>9</v>
      </c>
      <c r="C30" s="7"/>
      <c r="D30" s="8">
        <v>2278.0590000000002</v>
      </c>
      <c r="E30" s="8">
        <v>936.70500000000004</v>
      </c>
      <c r="F30" s="8">
        <v>1301.9490000000001</v>
      </c>
      <c r="G30" s="8">
        <v>1732.489</v>
      </c>
      <c r="H30" s="8"/>
      <c r="I30" s="8">
        <f t="shared" si="3"/>
        <v>1732.489</v>
      </c>
      <c r="J30" s="18">
        <f>VLOOKUP(A30,[1]TDSheet!$A:$K,11,0)</f>
        <v>1</v>
      </c>
      <c r="M30" s="2">
        <f t="shared" si="4"/>
        <v>1301.9490000000001</v>
      </c>
      <c r="Q30" s="2">
        <f t="shared" si="5"/>
        <v>260.38980000000004</v>
      </c>
      <c r="R30" s="19">
        <f t="shared" si="9"/>
        <v>1392.1886000000004</v>
      </c>
      <c r="S30" s="19">
        <v>1350</v>
      </c>
      <c r="T30" s="19"/>
      <c r="V30" s="2">
        <f t="shared" si="6"/>
        <v>11.837979060623725</v>
      </c>
      <c r="W30" s="2">
        <f t="shared" si="7"/>
        <v>6.6534441825294222</v>
      </c>
      <c r="X30" s="2">
        <f>VLOOKUP(A30,[1]TDSheet!$A:$Y,25,0)</f>
        <v>210.17080000000001</v>
      </c>
      <c r="Y30" s="2">
        <f>VLOOKUP(A30,[1]TDSheet!$A:$Z,26,0)</f>
        <v>279.36720000000003</v>
      </c>
      <c r="Z30" s="2">
        <f>VLOOKUP(A30,[1]TDSheet!$A:$P,16,0)</f>
        <v>240.22539999999998</v>
      </c>
      <c r="AB30" s="2">
        <f t="shared" si="8"/>
        <v>1350</v>
      </c>
    </row>
    <row r="31" spans="1:28" ht="11.1" customHeight="1" outlineLevel="2" x14ac:dyDescent="0.2">
      <c r="A31" s="7" t="s">
        <v>45</v>
      </c>
      <c r="B31" s="7" t="s">
        <v>9</v>
      </c>
      <c r="C31" s="7"/>
      <c r="D31" s="8">
        <v>1721.5509999999999</v>
      </c>
      <c r="E31" s="8">
        <v>841.36599999999999</v>
      </c>
      <c r="F31" s="8">
        <v>971.99</v>
      </c>
      <c r="G31" s="8">
        <v>1418.249</v>
      </c>
      <c r="H31" s="8"/>
      <c r="I31" s="8">
        <f t="shared" si="3"/>
        <v>1418.249</v>
      </c>
      <c r="J31" s="18">
        <f>VLOOKUP(A31,[1]TDSheet!$A:$K,11,0)</f>
        <v>1</v>
      </c>
      <c r="M31" s="2">
        <f t="shared" si="4"/>
        <v>971.99</v>
      </c>
      <c r="Q31" s="2">
        <f t="shared" si="5"/>
        <v>194.398</v>
      </c>
      <c r="R31" s="19">
        <f t="shared" si="9"/>
        <v>914.52699999999982</v>
      </c>
      <c r="S31" s="19">
        <v>900</v>
      </c>
      <c r="T31" s="19"/>
      <c r="V31" s="2">
        <f t="shared" si="6"/>
        <v>11.925271864936882</v>
      </c>
      <c r="W31" s="2">
        <f t="shared" si="7"/>
        <v>7.2955946048827665</v>
      </c>
      <c r="X31" s="2">
        <f>VLOOKUP(A31,[1]TDSheet!$A:$Y,25,0)</f>
        <v>138.35679999999999</v>
      </c>
      <c r="Y31" s="2">
        <f>VLOOKUP(A31,[1]TDSheet!$A:$Z,26,0)</f>
        <v>215.78640000000001</v>
      </c>
      <c r="Z31" s="2">
        <f>VLOOKUP(A31,[1]TDSheet!$A:$P,16,0)</f>
        <v>168.22739999999999</v>
      </c>
      <c r="AB31" s="2">
        <f t="shared" si="8"/>
        <v>900</v>
      </c>
    </row>
    <row r="32" spans="1:28" ht="11.1" customHeight="1" outlineLevel="2" x14ac:dyDescent="0.2">
      <c r="A32" s="7" t="s">
        <v>46</v>
      </c>
      <c r="B32" s="7" t="s">
        <v>9</v>
      </c>
      <c r="C32" s="21" t="str">
        <f>VLOOKUP(A32,[1]TDSheet!$A:$D,4,0)</f>
        <v>Нояб</v>
      </c>
      <c r="D32" s="8">
        <v>493.822</v>
      </c>
      <c r="E32" s="8">
        <v>524.70899999999995</v>
      </c>
      <c r="F32" s="8">
        <v>395.48899999999998</v>
      </c>
      <c r="G32" s="8">
        <v>528.25900000000001</v>
      </c>
      <c r="H32" s="8"/>
      <c r="I32" s="8">
        <f t="shared" si="3"/>
        <v>528.25900000000001</v>
      </c>
      <c r="J32" s="18">
        <f>VLOOKUP(A32,[1]TDSheet!$A:$K,11,0)</f>
        <v>1</v>
      </c>
      <c r="M32" s="2">
        <f t="shared" si="4"/>
        <v>395.48899999999998</v>
      </c>
      <c r="Q32" s="2">
        <f t="shared" si="5"/>
        <v>79.097799999999992</v>
      </c>
      <c r="R32" s="19">
        <f t="shared" si="9"/>
        <v>420.91459999999984</v>
      </c>
      <c r="S32" s="19">
        <v>410</v>
      </c>
      <c r="T32" s="19"/>
      <c r="V32" s="2">
        <f t="shared" si="6"/>
        <v>11.862011332805718</v>
      </c>
      <c r="W32" s="2">
        <f t="shared" si="7"/>
        <v>6.6785549029176545</v>
      </c>
      <c r="X32" s="2">
        <f>VLOOKUP(A32,[1]TDSheet!$A:$Y,25,0)</f>
        <v>107.95840000000001</v>
      </c>
      <c r="Y32" s="2">
        <f>VLOOKUP(A32,[1]TDSheet!$A:$Z,26,0)</f>
        <v>62.402000000000001</v>
      </c>
      <c r="Z32" s="2">
        <f>VLOOKUP(A32,[1]TDSheet!$A:$P,16,0)</f>
        <v>75.543599999999998</v>
      </c>
      <c r="AB32" s="2">
        <f t="shared" si="8"/>
        <v>410</v>
      </c>
    </row>
    <row r="33" spans="1:28" ht="11.1" customHeight="1" outlineLevel="2" x14ac:dyDescent="0.2">
      <c r="A33" s="7" t="s">
        <v>47</v>
      </c>
      <c r="B33" s="7" t="s">
        <v>9</v>
      </c>
      <c r="C33" s="21" t="str">
        <f>VLOOKUP(A33,[1]TDSheet!$A:$D,4,0)</f>
        <v>Нояб</v>
      </c>
      <c r="D33" s="8">
        <v>69.338999999999999</v>
      </c>
      <c r="E33" s="8">
        <v>522.06799999999998</v>
      </c>
      <c r="F33" s="8">
        <v>3.2149999999999999</v>
      </c>
      <c r="G33" s="8">
        <v>522.06799999999998</v>
      </c>
      <c r="H33" s="8"/>
      <c r="I33" s="8">
        <f t="shared" si="3"/>
        <v>522.06799999999998</v>
      </c>
      <c r="J33" s="18">
        <f>VLOOKUP(A33,[1]TDSheet!$A:$K,11,0)</f>
        <v>1</v>
      </c>
      <c r="M33" s="2">
        <f t="shared" si="4"/>
        <v>3.2149999999999999</v>
      </c>
      <c r="Q33" s="2">
        <f t="shared" si="5"/>
        <v>0.64300000000000002</v>
      </c>
      <c r="R33" s="19"/>
      <c r="S33" s="19">
        <f t="shared" si="10"/>
        <v>0</v>
      </c>
      <c r="T33" s="19"/>
      <c r="V33" s="2">
        <f t="shared" si="6"/>
        <v>811.92534992223943</v>
      </c>
      <c r="W33" s="2">
        <f t="shared" si="7"/>
        <v>811.92534992223943</v>
      </c>
      <c r="X33" s="2">
        <f>VLOOKUP(A33,[1]TDSheet!$A:$Y,25,0)</f>
        <v>59.710599999999999</v>
      </c>
      <c r="Y33" s="2">
        <f>VLOOKUP(A33,[1]TDSheet!$A:$Z,26,0)</f>
        <v>30.790800000000001</v>
      </c>
      <c r="Z33" s="2">
        <f>VLOOKUP(A33,[1]TDSheet!$A:$P,16,0)</f>
        <v>74.547799999999995</v>
      </c>
      <c r="AB33" s="2">
        <f t="shared" si="8"/>
        <v>0</v>
      </c>
    </row>
    <row r="34" spans="1:28" ht="11.1" customHeight="1" outlineLevel="2" x14ac:dyDescent="0.2">
      <c r="A34" s="7" t="s">
        <v>48</v>
      </c>
      <c r="B34" s="7" t="s">
        <v>9</v>
      </c>
      <c r="C34" s="21" t="str">
        <f>VLOOKUP(A34,[1]TDSheet!$A:$D,4,0)</f>
        <v>Нояб</v>
      </c>
      <c r="D34" s="8">
        <v>266.03100000000001</v>
      </c>
      <c r="E34" s="8">
        <v>687.13900000000001</v>
      </c>
      <c r="F34" s="8">
        <v>177.446</v>
      </c>
      <c r="G34" s="8">
        <v>686.12699999999995</v>
      </c>
      <c r="H34" s="8"/>
      <c r="I34" s="8">
        <f t="shared" si="3"/>
        <v>686.12699999999995</v>
      </c>
      <c r="J34" s="18">
        <f>VLOOKUP(A34,[1]TDSheet!$A:$K,11,0)</f>
        <v>1</v>
      </c>
      <c r="M34" s="2">
        <f t="shared" si="4"/>
        <v>177.446</v>
      </c>
      <c r="Q34" s="2">
        <f t="shared" si="5"/>
        <v>35.489199999999997</v>
      </c>
      <c r="R34" s="19"/>
      <c r="S34" s="19">
        <f t="shared" si="10"/>
        <v>0</v>
      </c>
      <c r="T34" s="19"/>
      <c r="V34" s="2">
        <f t="shared" si="6"/>
        <v>19.333402838046506</v>
      </c>
      <c r="W34" s="2">
        <f t="shared" si="7"/>
        <v>19.333402838046506</v>
      </c>
      <c r="X34" s="2">
        <f>VLOOKUP(A34,[1]TDSheet!$A:$Y,25,0)</f>
        <v>68.944000000000003</v>
      </c>
      <c r="Y34" s="2">
        <f>VLOOKUP(A34,[1]TDSheet!$A:$Z,26,0)</f>
        <v>51.870399999999997</v>
      </c>
      <c r="Z34" s="2">
        <f>VLOOKUP(A34,[1]TDSheet!$A:$P,16,0)</f>
        <v>94.67519999999999</v>
      </c>
      <c r="AB34" s="2">
        <f t="shared" si="8"/>
        <v>0</v>
      </c>
    </row>
    <row r="35" spans="1:28" ht="11.1" customHeight="1" outlineLevel="2" x14ac:dyDescent="0.2">
      <c r="A35" s="7" t="s">
        <v>49</v>
      </c>
      <c r="B35" s="7" t="s">
        <v>9</v>
      </c>
      <c r="C35" s="7"/>
      <c r="D35" s="8">
        <v>272.61200000000002</v>
      </c>
      <c r="E35" s="8">
        <v>6.5359999999999996</v>
      </c>
      <c r="F35" s="8">
        <v>116.334</v>
      </c>
      <c r="G35" s="8">
        <v>146.70500000000001</v>
      </c>
      <c r="H35" s="8"/>
      <c r="I35" s="8">
        <f t="shared" si="3"/>
        <v>146.70500000000001</v>
      </c>
      <c r="J35" s="18">
        <f>VLOOKUP(A35,[1]TDSheet!$A:$K,11,0)</f>
        <v>1</v>
      </c>
      <c r="M35" s="2">
        <f t="shared" si="4"/>
        <v>116.334</v>
      </c>
      <c r="Q35" s="2">
        <f t="shared" si="5"/>
        <v>23.2668</v>
      </c>
      <c r="R35" s="19">
        <f t="shared" si="9"/>
        <v>132.49659999999997</v>
      </c>
      <c r="S35" s="19">
        <v>125</v>
      </c>
      <c r="T35" s="19"/>
      <c r="V35" s="2">
        <f t="shared" si="6"/>
        <v>11.677798408032048</v>
      </c>
      <c r="W35" s="2">
        <f t="shared" si="7"/>
        <v>6.3053363591039595</v>
      </c>
      <c r="X35" s="2">
        <f>VLOOKUP(A35,[1]TDSheet!$A:$Y,25,0)</f>
        <v>0.97959999999999992</v>
      </c>
      <c r="Y35" s="2">
        <f>VLOOKUP(A35,[1]TDSheet!$A:$Z,26,0)</f>
        <v>36.763199999999998</v>
      </c>
      <c r="Z35" s="2">
        <f>VLOOKUP(A35,[1]TDSheet!$A:$P,16,0)</f>
        <v>9.5096000000000007</v>
      </c>
      <c r="AB35" s="2">
        <f t="shared" si="8"/>
        <v>125</v>
      </c>
    </row>
    <row r="36" spans="1:28" ht="11.1" customHeight="1" outlineLevel="2" x14ac:dyDescent="0.2">
      <c r="A36" s="7" t="s">
        <v>50</v>
      </c>
      <c r="B36" s="7" t="s">
        <v>9</v>
      </c>
      <c r="C36" s="7"/>
      <c r="D36" s="8">
        <v>287.74799999999999</v>
      </c>
      <c r="E36" s="8">
        <v>12.898</v>
      </c>
      <c r="F36" s="8">
        <v>93.694999999999993</v>
      </c>
      <c r="G36" s="8">
        <v>192.69</v>
      </c>
      <c r="H36" s="8"/>
      <c r="I36" s="8">
        <f t="shared" si="3"/>
        <v>192.69</v>
      </c>
      <c r="J36" s="18">
        <f>VLOOKUP(A36,[1]TDSheet!$A:$K,11,0)</f>
        <v>1</v>
      </c>
      <c r="M36" s="2">
        <f t="shared" si="4"/>
        <v>93.694999999999993</v>
      </c>
      <c r="Q36" s="2">
        <f t="shared" si="5"/>
        <v>18.738999999999997</v>
      </c>
      <c r="R36" s="19">
        <f t="shared" si="9"/>
        <v>32.177999999999969</v>
      </c>
      <c r="S36" s="19">
        <v>30</v>
      </c>
      <c r="T36" s="19"/>
      <c r="V36" s="2">
        <f t="shared" si="6"/>
        <v>11.883771812796843</v>
      </c>
      <c r="W36" s="2">
        <f t="shared" si="7"/>
        <v>10.282832595122473</v>
      </c>
      <c r="X36" s="2">
        <f>VLOOKUP(A36,[1]TDSheet!$A:$Y,25,0)</f>
        <v>24.0322</v>
      </c>
      <c r="Y36" s="2">
        <f>VLOOKUP(A36,[1]TDSheet!$A:$Z,26,0)</f>
        <v>34.939800000000005</v>
      </c>
      <c r="Z36" s="2">
        <f>VLOOKUP(A36,[1]TDSheet!$A:$P,16,0)</f>
        <v>23.4132</v>
      </c>
      <c r="AB36" s="2">
        <f t="shared" si="8"/>
        <v>30</v>
      </c>
    </row>
    <row r="37" spans="1:28" ht="11.1" customHeight="1" outlineLevel="2" x14ac:dyDescent="0.2">
      <c r="A37" s="7" t="s">
        <v>51</v>
      </c>
      <c r="B37" s="7" t="s">
        <v>9</v>
      </c>
      <c r="C37" s="7"/>
      <c r="D37" s="8">
        <v>420.43599999999998</v>
      </c>
      <c r="E37" s="8">
        <v>349.31200000000001</v>
      </c>
      <c r="F37" s="8">
        <v>265.67700000000002</v>
      </c>
      <c r="G37" s="8">
        <v>455.411</v>
      </c>
      <c r="H37" s="8"/>
      <c r="I37" s="8">
        <f t="shared" si="3"/>
        <v>455.411</v>
      </c>
      <c r="J37" s="18">
        <f>VLOOKUP(A37,[1]TDSheet!$A:$K,11,0)</f>
        <v>1</v>
      </c>
      <c r="M37" s="2">
        <f t="shared" si="4"/>
        <v>265.67700000000002</v>
      </c>
      <c r="Q37" s="2">
        <f t="shared" si="5"/>
        <v>53.135400000000004</v>
      </c>
      <c r="R37" s="19">
        <f t="shared" si="9"/>
        <v>182.21380000000005</v>
      </c>
      <c r="S37" s="19">
        <v>250</v>
      </c>
      <c r="T37" s="19">
        <v>300</v>
      </c>
      <c r="U37" s="2" t="s">
        <v>121</v>
      </c>
      <c r="V37" s="2">
        <f t="shared" si="6"/>
        <v>13.275725787328222</v>
      </c>
      <c r="W37" s="2">
        <f t="shared" si="7"/>
        <v>8.5707644997496946</v>
      </c>
      <c r="X37" s="2">
        <f>VLOOKUP(A37,[1]TDSheet!$A:$Y,25,0)</f>
        <v>43.505399999999995</v>
      </c>
      <c r="Y37" s="2">
        <f>VLOOKUP(A37,[1]TDSheet!$A:$Z,26,0)</f>
        <v>54.8934</v>
      </c>
      <c r="Z37" s="2">
        <f>VLOOKUP(A37,[1]TDSheet!$A:$P,16,0)</f>
        <v>59.444600000000001</v>
      </c>
      <c r="AB37" s="2">
        <f t="shared" si="8"/>
        <v>250</v>
      </c>
    </row>
    <row r="38" spans="1:28" ht="11.1" customHeight="1" outlineLevel="2" x14ac:dyDescent="0.2">
      <c r="A38" s="7" t="s">
        <v>52</v>
      </c>
      <c r="B38" s="7" t="s">
        <v>9</v>
      </c>
      <c r="C38" s="7"/>
      <c r="D38" s="8">
        <v>484.16899999999998</v>
      </c>
      <c r="E38" s="8">
        <v>260.35399999999998</v>
      </c>
      <c r="F38" s="8">
        <v>218.459</v>
      </c>
      <c r="G38" s="8">
        <v>489.03</v>
      </c>
      <c r="H38" s="8"/>
      <c r="I38" s="8">
        <f t="shared" si="3"/>
        <v>489.03</v>
      </c>
      <c r="J38" s="18">
        <f>VLOOKUP(A38,[1]TDSheet!$A:$K,11,0)</f>
        <v>1</v>
      </c>
      <c r="M38" s="2">
        <f t="shared" si="4"/>
        <v>218.459</v>
      </c>
      <c r="Q38" s="2">
        <f t="shared" si="5"/>
        <v>43.691800000000001</v>
      </c>
      <c r="R38" s="19">
        <f t="shared" si="9"/>
        <v>35.271600000000035</v>
      </c>
      <c r="S38" s="19">
        <v>180</v>
      </c>
      <c r="T38" s="19">
        <v>300</v>
      </c>
      <c r="U38" s="2" t="s">
        <v>121</v>
      </c>
      <c r="V38" s="2">
        <f t="shared" si="6"/>
        <v>15.312484264781949</v>
      </c>
      <c r="W38" s="2">
        <f t="shared" si="7"/>
        <v>11.192718084400276</v>
      </c>
      <c r="X38" s="2">
        <f>VLOOKUP(A38,[1]TDSheet!$A:$Y,25,0)</f>
        <v>46.041600000000003</v>
      </c>
      <c r="Y38" s="2">
        <f>VLOOKUP(A38,[1]TDSheet!$A:$Z,26,0)</f>
        <v>60.125199999999992</v>
      </c>
      <c r="Z38" s="2">
        <f>VLOOKUP(A38,[1]TDSheet!$A:$P,16,0)</f>
        <v>49.817999999999998</v>
      </c>
      <c r="AB38" s="2">
        <f t="shared" si="8"/>
        <v>180</v>
      </c>
    </row>
    <row r="39" spans="1:28" ht="11.1" customHeight="1" outlineLevel="2" x14ac:dyDescent="0.2">
      <c r="A39" s="7" t="s">
        <v>53</v>
      </c>
      <c r="B39" s="7" t="s">
        <v>9</v>
      </c>
      <c r="C39" s="7"/>
      <c r="D39" s="8">
        <v>257.685</v>
      </c>
      <c r="E39" s="8">
        <v>598.94600000000003</v>
      </c>
      <c r="F39" s="8">
        <v>183.297</v>
      </c>
      <c r="G39" s="8">
        <v>598.82600000000002</v>
      </c>
      <c r="H39" s="8">
        <f>VLOOKUP(A39,Лист2!A:B,2,0)</f>
        <v>42.375999999999998</v>
      </c>
      <c r="I39" s="8">
        <f t="shared" si="3"/>
        <v>556.45000000000005</v>
      </c>
      <c r="J39" s="18">
        <f>VLOOKUP(A39,[1]TDSheet!$A:$K,11,0)</f>
        <v>1</v>
      </c>
      <c r="M39" s="2">
        <f t="shared" si="4"/>
        <v>147.9</v>
      </c>
      <c r="N39" s="2">
        <f>VLOOKUP(A39,[2]TDSheet!$A:$AG,6,0)</f>
        <v>35.396999999999998</v>
      </c>
      <c r="Q39" s="2">
        <f t="shared" si="5"/>
        <v>29.580000000000002</v>
      </c>
      <c r="R39" s="19"/>
      <c r="S39" s="19">
        <f t="shared" si="10"/>
        <v>0</v>
      </c>
      <c r="T39" s="19"/>
      <c r="V39" s="2">
        <f t="shared" si="6"/>
        <v>18.811697092630155</v>
      </c>
      <c r="W39" s="2">
        <f t="shared" si="7"/>
        <v>18.811697092630155</v>
      </c>
      <c r="X39" s="2">
        <f>VLOOKUP(A39,[1]TDSheet!$A:$Y,25,0)</f>
        <v>77.115399999999994</v>
      </c>
      <c r="Y39" s="2">
        <f>VLOOKUP(A39,[1]TDSheet!$A:$Z,26,0)</f>
        <v>18.491999999999997</v>
      </c>
      <c r="Z39" s="2">
        <f>VLOOKUP(A39,[1]TDSheet!$A:$P,16,0)</f>
        <v>73.099999999999994</v>
      </c>
      <c r="AB39" s="2">
        <f t="shared" si="8"/>
        <v>0</v>
      </c>
    </row>
    <row r="40" spans="1:28" ht="11.1" customHeight="1" outlineLevel="2" x14ac:dyDescent="0.2">
      <c r="A40" s="7" t="s">
        <v>54</v>
      </c>
      <c r="B40" s="7" t="s">
        <v>9</v>
      </c>
      <c r="C40" s="7"/>
      <c r="D40" s="8">
        <v>843.53</v>
      </c>
      <c r="E40" s="8">
        <v>279.87200000000001</v>
      </c>
      <c r="F40" s="8">
        <v>619.91800000000001</v>
      </c>
      <c r="G40" s="8">
        <v>343.90800000000002</v>
      </c>
      <c r="H40" s="8"/>
      <c r="I40" s="8">
        <f t="shared" si="3"/>
        <v>343.90800000000002</v>
      </c>
      <c r="J40" s="18">
        <f>VLOOKUP(A40,[1]TDSheet!$A:$K,11,0)</f>
        <v>1</v>
      </c>
      <c r="M40" s="2">
        <f t="shared" si="4"/>
        <v>619.91800000000001</v>
      </c>
      <c r="Q40" s="2">
        <f t="shared" si="5"/>
        <v>123.9836</v>
      </c>
      <c r="R40" s="19">
        <f>10*Q40-I40</f>
        <v>895.928</v>
      </c>
      <c r="S40" s="19">
        <v>880</v>
      </c>
      <c r="T40" s="19"/>
      <c r="V40" s="2">
        <f t="shared" si="6"/>
        <v>9.8715313960878692</v>
      </c>
      <c r="W40" s="2">
        <f t="shared" si="7"/>
        <v>2.7738184727657531</v>
      </c>
      <c r="X40" s="2">
        <f>VLOOKUP(A40,[1]TDSheet!$A:$Y,25,0)</f>
        <v>61.823999999999998</v>
      </c>
      <c r="Y40" s="2">
        <f>VLOOKUP(A40,[1]TDSheet!$A:$Z,26,0)</f>
        <v>116.27200000000001</v>
      </c>
      <c r="Z40" s="2">
        <f>VLOOKUP(A40,[1]TDSheet!$A:$P,16,0)</f>
        <v>78.695000000000007</v>
      </c>
      <c r="AB40" s="2">
        <f t="shared" si="8"/>
        <v>880</v>
      </c>
    </row>
    <row r="41" spans="1:28" ht="11.1" customHeight="1" outlineLevel="2" x14ac:dyDescent="0.2">
      <c r="A41" s="7" t="s">
        <v>55</v>
      </c>
      <c r="B41" s="7" t="s">
        <v>9</v>
      </c>
      <c r="C41" s="7"/>
      <c r="D41" s="8">
        <v>248.06399999999999</v>
      </c>
      <c r="E41" s="8">
        <v>352.26100000000002</v>
      </c>
      <c r="F41" s="8">
        <v>184.62100000000001</v>
      </c>
      <c r="G41" s="8">
        <v>367.65199999999999</v>
      </c>
      <c r="H41" s="8"/>
      <c r="I41" s="8">
        <f t="shared" si="3"/>
        <v>367.65199999999999</v>
      </c>
      <c r="J41" s="18">
        <f>VLOOKUP(A41,[1]TDSheet!$A:$K,11,0)</f>
        <v>1</v>
      </c>
      <c r="M41" s="2">
        <f t="shared" si="4"/>
        <v>184.62100000000001</v>
      </c>
      <c r="Q41" s="2">
        <f t="shared" si="5"/>
        <v>36.924199999999999</v>
      </c>
      <c r="R41" s="19">
        <f t="shared" si="9"/>
        <v>75.438400000000001</v>
      </c>
      <c r="S41" s="19">
        <v>180</v>
      </c>
      <c r="T41" s="19">
        <v>300</v>
      </c>
      <c r="U41" s="2" t="s">
        <v>121</v>
      </c>
      <c r="V41" s="2">
        <f t="shared" si="6"/>
        <v>14.831790533037955</v>
      </c>
      <c r="W41" s="2">
        <f t="shared" si="7"/>
        <v>9.9569388097778688</v>
      </c>
      <c r="X41" s="2">
        <f>VLOOKUP(A41,[1]TDSheet!$A:$Y,25,0)</f>
        <v>39.68</v>
      </c>
      <c r="Y41" s="2">
        <f>VLOOKUP(A41,[1]TDSheet!$A:$Z,26,0)</f>
        <v>29.8644</v>
      </c>
      <c r="Z41" s="2">
        <f>VLOOKUP(A41,[1]TDSheet!$A:$P,16,0)</f>
        <v>37.139400000000002</v>
      </c>
      <c r="AB41" s="2">
        <f t="shared" si="8"/>
        <v>180</v>
      </c>
    </row>
    <row r="42" spans="1:28" ht="11.1" customHeight="1" outlineLevel="2" x14ac:dyDescent="0.2">
      <c r="A42" s="7" t="s">
        <v>56</v>
      </c>
      <c r="B42" s="7" t="s">
        <v>9</v>
      </c>
      <c r="C42" s="7"/>
      <c r="D42" s="8">
        <v>79.188000000000002</v>
      </c>
      <c r="E42" s="8">
        <v>42.268000000000001</v>
      </c>
      <c r="F42" s="8">
        <v>80.55</v>
      </c>
      <c r="G42" s="8">
        <v>40.905999999999999</v>
      </c>
      <c r="H42" s="8">
        <f>VLOOKUP(A42,Лист2!A:B,2,0)</f>
        <v>42.268000000000001</v>
      </c>
      <c r="I42" s="8">
        <f t="shared" si="3"/>
        <v>-1.3620000000000019</v>
      </c>
      <c r="J42" s="18">
        <f>VLOOKUP(A42,[1]TDSheet!$A:$K,11,0)</f>
        <v>0</v>
      </c>
      <c r="M42" s="2">
        <f t="shared" si="4"/>
        <v>39.641999999999996</v>
      </c>
      <c r="N42" s="2">
        <f>VLOOKUP(A42,[2]TDSheet!$A:$AG,6,0)</f>
        <v>40.908000000000001</v>
      </c>
      <c r="Q42" s="2">
        <f t="shared" si="5"/>
        <v>7.928399999999999</v>
      </c>
      <c r="R42" s="19"/>
      <c r="S42" s="19">
        <f t="shared" si="10"/>
        <v>0</v>
      </c>
      <c r="T42" s="19"/>
      <c r="V42" s="2">
        <f t="shared" si="6"/>
        <v>-0.17178749810806745</v>
      </c>
      <c r="W42" s="2">
        <f t="shared" si="7"/>
        <v>-0.17178749810806745</v>
      </c>
      <c r="X42" s="2">
        <f>VLOOKUP(A42,[1]TDSheet!$A:$Y,25,0)</f>
        <v>0</v>
      </c>
      <c r="Y42" s="2">
        <f>VLOOKUP(A42,[1]TDSheet!$A:$Z,26,0)</f>
        <v>0</v>
      </c>
      <c r="Z42" s="2">
        <f>VLOOKUP(A42,[1]TDSheet!$A:$P,16,0)</f>
        <v>0</v>
      </c>
      <c r="AB42" s="2">
        <f t="shared" si="8"/>
        <v>0</v>
      </c>
    </row>
    <row r="43" spans="1:28" ht="11.1" customHeight="1" outlineLevel="2" x14ac:dyDescent="0.2">
      <c r="A43" s="7" t="s">
        <v>57</v>
      </c>
      <c r="B43" s="7" t="s">
        <v>9</v>
      </c>
      <c r="C43" s="7"/>
      <c r="D43" s="8">
        <v>42.898000000000003</v>
      </c>
      <c r="E43" s="8">
        <v>4.8000000000000001E-2</v>
      </c>
      <c r="F43" s="8">
        <v>40.793999999999997</v>
      </c>
      <c r="G43" s="8"/>
      <c r="H43" s="8"/>
      <c r="I43" s="8">
        <f t="shared" si="3"/>
        <v>0</v>
      </c>
      <c r="J43" s="18">
        <f>VLOOKUP(A43,[1]TDSheet!$A:$K,11,0)</f>
        <v>1</v>
      </c>
      <c r="M43" s="2">
        <f t="shared" si="4"/>
        <v>40.793999999999997</v>
      </c>
      <c r="Q43" s="2">
        <f t="shared" si="5"/>
        <v>8.1587999999999994</v>
      </c>
      <c r="R43" s="19">
        <f>7*Q43-I43</f>
        <v>57.111599999999996</v>
      </c>
      <c r="S43" s="19">
        <v>55</v>
      </c>
      <c r="T43" s="19"/>
      <c r="V43" s="2">
        <f t="shared" si="6"/>
        <v>6.7411874295239498</v>
      </c>
      <c r="W43" s="2">
        <f t="shared" si="7"/>
        <v>0</v>
      </c>
      <c r="X43" s="2">
        <f>VLOOKUP(A43,[1]TDSheet!$A:$Y,25,0)</f>
        <v>17.405799999999999</v>
      </c>
      <c r="Y43" s="2">
        <f>VLOOKUP(A43,[1]TDSheet!$A:$Z,26,0)</f>
        <v>0.28860000000000002</v>
      </c>
      <c r="Z43" s="2">
        <f>VLOOKUP(A43,[1]TDSheet!$A:$P,16,0)</f>
        <v>0.4304</v>
      </c>
      <c r="AB43" s="2">
        <f t="shared" si="8"/>
        <v>55</v>
      </c>
    </row>
    <row r="44" spans="1:28" ht="11.1" customHeight="1" outlineLevel="2" x14ac:dyDescent="0.2">
      <c r="A44" s="7" t="s">
        <v>58</v>
      </c>
      <c r="B44" s="7" t="s">
        <v>9</v>
      </c>
      <c r="C44" s="7"/>
      <c r="D44" s="8">
        <v>88.796999999999997</v>
      </c>
      <c r="E44" s="8">
        <v>157.76400000000001</v>
      </c>
      <c r="F44" s="8">
        <v>78.695999999999998</v>
      </c>
      <c r="G44" s="8">
        <v>157.76400000000001</v>
      </c>
      <c r="H44" s="8"/>
      <c r="I44" s="8">
        <f t="shared" si="3"/>
        <v>157.76400000000001</v>
      </c>
      <c r="J44" s="18">
        <f>VLOOKUP(A44,[1]TDSheet!$A:$K,11,0)</f>
        <v>1</v>
      </c>
      <c r="M44" s="2">
        <f t="shared" si="4"/>
        <v>78.695999999999998</v>
      </c>
      <c r="Q44" s="2">
        <f t="shared" si="5"/>
        <v>15.7392</v>
      </c>
      <c r="R44" s="19">
        <f t="shared" si="9"/>
        <v>31.106400000000008</v>
      </c>
      <c r="S44" s="19">
        <v>30</v>
      </c>
      <c r="T44" s="19"/>
      <c r="V44" s="2">
        <f t="shared" si="6"/>
        <v>11.92970417810308</v>
      </c>
      <c r="W44" s="2">
        <f t="shared" si="7"/>
        <v>10.023635254650809</v>
      </c>
      <c r="X44" s="2">
        <f>VLOOKUP(A44,[1]TDSheet!$A:$Y,25,0)</f>
        <v>17.8306</v>
      </c>
      <c r="Y44" s="2">
        <f>VLOOKUP(A44,[1]TDSheet!$A:$Z,26,0)</f>
        <v>15.3202</v>
      </c>
      <c r="Z44" s="2">
        <f>VLOOKUP(A44,[1]TDSheet!$A:$P,16,0)</f>
        <v>21.702000000000002</v>
      </c>
      <c r="AB44" s="2">
        <f t="shared" si="8"/>
        <v>30</v>
      </c>
    </row>
    <row r="45" spans="1:28" ht="11.1" customHeight="1" outlineLevel="2" x14ac:dyDescent="0.2">
      <c r="A45" s="7" t="s">
        <v>59</v>
      </c>
      <c r="B45" s="7" t="s">
        <v>24</v>
      </c>
      <c r="C45" s="7"/>
      <c r="D45" s="8">
        <v>168</v>
      </c>
      <c r="E45" s="8">
        <v>117</v>
      </c>
      <c r="F45" s="8">
        <v>86</v>
      </c>
      <c r="G45" s="8">
        <v>183</v>
      </c>
      <c r="H45" s="8"/>
      <c r="I45" s="8">
        <f t="shared" si="3"/>
        <v>183</v>
      </c>
      <c r="J45" s="18">
        <f>VLOOKUP(A45,[1]TDSheet!$A:$K,11,0)</f>
        <v>0.35</v>
      </c>
      <c r="M45" s="2">
        <f t="shared" si="4"/>
        <v>86</v>
      </c>
      <c r="Q45" s="2">
        <f t="shared" si="5"/>
        <v>17.2</v>
      </c>
      <c r="R45" s="19">
        <f t="shared" si="9"/>
        <v>23.399999999999977</v>
      </c>
      <c r="S45" s="19">
        <v>20</v>
      </c>
      <c r="T45" s="19"/>
      <c r="V45" s="2">
        <f t="shared" si="6"/>
        <v>11.802325581395349</v>
      </c>
      <c r="W45" s="2">
        <f t="shared" si="7"/>
        <v>10.63953488372093</v>
      </c>
      <c r="X45" s="2">
        <f>VLOOKUP(A45,[1]TDSheet!$A:$Y,25,0)</f>
        <v>22.2</v>
      </c>
      <c r="Y45" s="2">
        <f>VLOOKUP(A45,[1]TDSheet!$A:$Z,26,0)</f>
        <v>21.6</v>
      </c>
      <c r="Z45" s="2">
        <f>VLOOKUP(A45,[1]TDSheet!$A:$P,16,0)</f>
        <v>21.8</v>
      </c>
      <c r="AB45" s="2">
        <f t="shared" si="8"/>
        <v>7</v>
      </c>
    </row>
    <row r="46" spans="1:28" ht="11.1" customHeight="1" outlineLevel="2" x14ac:dyDescent="0.2">
      <c r="A46" s="7" t="s">
        <v>78</v>
      </c>
      <c r="B46" s="7" t="s">
        <v>24</v>
      </c>
      <c r="C46" s="21" t="str">
        <f>VLOOKUP(A46,[1]TDSheet!$A:$D,4,0)</f>
        <v>Нояб</v>
      </c>
      <c r="D46" s="8">
        <v>929</v>
      </c>
      <c r="E46" s="8">
        <v>84</v>
      </c>
      <c r="F46" s="8">
        <v>776</v>
      </c>
      <c r="G46" s="8">
        <v>87</v>
      </c>
      <c r="H46" s="8">
        <f>VLOOKUP(A46,Лист2!A:B,2,0)</f>
        <v>84</v>
      </c>
      <c r="I46" s="8">
        <f t="shared" si="3"/>
        <v>3</v>
      </c>
      <c r="J46" s="18">
        <f>VLOOKUP(A46,[1]TDSheet!$A:$K,11,0)</f>
        <v>0.4</v>
      </c>
      <c r="M46" s="2">
        <f t="shared" si="4"/>
        <v>694</v>
      </c>
      <c r="N46" s="2">
        <f>VLOOKUP(A46,[2]TDSheet!$A:$AG,6,0)</f>
        <v>82</v>
      </c>
      <c r="Q46" s="2">
        <f t="shared" si="5"/>
        <v>138.80000000000001</v>
      </c>
      <c r="R46" s="19">
        <f>7*Q46-I46</f>
        <v>968.60000000000014</v>
      </c>
      <c r="S46" s="19">
        <v>950</v>
      </c>
      <c r="T46" s="19"/>
      <c r="V46" s="2">
        <f t="shared" si="6"/>
        <v>6.8659942363112387</v>
      </c>
      <c r="W46" s="2">
        <f t="shared" si="7"/>
        <v>2.1613832853025934E-2</v>
      </c>
      <c r="X46" s="2">
        <f>VLOOKUP(A46,[1]TDSheet!$A:$Y,25,0)</f>
        <v>37.4</v>
      </c>
      <c r="Y46" s="2">
        <f>VLOOKUP(A46,[1]TDSheet!$A:$Z,26,0)</f>
        <v>107.6</v>
      </c>
      <c r="Z46" s="2">
        <f>VLOOKUP(A46,[1]TDSheet!$A:$P,16,0)</f>
        <v>31.2</v>
      </c>
      <c r="AB46" s="2">
        <f t="shared" si="8"/>
        <v>380</v>
      </c>
    </row>
    <row r="47" spans="1:28" ht="11.1" customHeight="1" outlineLevel="2" x14ac:dyDescent="0.2">
      <c r="A47" s="7" t="s">
        <v>28</v>
      </c>
      <c r="B47" s="7" t="s">
        <v>24</v>
      </c>
      <c r="C47" s="7"/>
      <c r="D47" s="8">
        <v>82</v>
      </c>
      <c r="E47" s="8">
        <v>118</v>
      </c>
      <c r="F47" s="8">
        <v>65</v>
      </c>
      <c r="G47" s="8">
        <v>107</v>
      </c>
      <c r="H47" s="8"/>
      <c r="I47" s="8">
        <f t="shared" si="3"/>
        <v>107</v>
      </c>
      <c r="J47" s="18">
        <f>VLOOKUP(A47,[1]TDSheet!$A:$K,11,0)</f>
        <v>0.45</v>
      </c>
      <c r="M47" s="2">
        <f t="shared" si="4"/>
        <v>65</v>
      </c>
      <c r="Q47" s="2">
        <f t="shared" si="5"/>
        <v>13</v>
      </c>
      <c r="R47" s="19">
        <f t="shared" si="9"/>
        <v>49</v>
      </c>
      <c r="S47" s="19">
        <v>45</v>
      </c>
      <c r="T47" s="19"/>
      <c r="V47" s="2">
        <f t="shared" si="6"/>
        <v>11.692307692307692</v>
      </c>
      <c r="W47" s="2">
        <f t="shared" si="7"/>
        <v>8.2307692307692299</v>
      </c>
      <c r="X47" s="2">
        <f>VLOOKUP(A47,[1]TDSheet!$A:$Y,25,0)</f>
        <v>9.7355999999999998</v>
      </c>
      <c r="Y47" s="2">
        <f>VLOOKUP(A47,[1]TDSheet!$A:$Z,26,0)</f>
        <v>10.6</v>
      </c>
      <c r="Z47" s="2">
        <f>VLOOKUP(A47,[1]TDSheet!$A:$P,16,0)</f>
        <v>16.2</v>
      </c>
      <c r="AB47" s="2">
        <f t="shared" si="8"/>
        <v>20.25</v>
      </c>
    </row>
    <row r="48" spans="1:28" ht="11.1" customHeight="1" outlineLevel="2" x14ac:dyDescent="0.2">
      <c r="A48" s="7" t="s">
        <v>60</v>
      </c>
      <c r="B48" s="7" t="s">
        <v>9</v>
      </c>
      <c r="C48" s="7"/>
      <c r="D48" s="8">
        <v>498.697</v>
      </c>
      <c r="E48" s="8">
        <v>960.77300000000002</v>
      </c>
      <c r="F48" s="8">
        <v>345.99900000000002</v>
      </c>
      <c r="G48" s="8">
        <v>962.22699999999998</v>
      </c>
      <c r="H48" s="8"/>
      <c r="I48" s="8">
        <f t="shared" si="3"/>
        <v>962.22699999999998</v>
      </c>
      <c r="J48" s="18">
        <f>VLOOKUP(A48,[1]TDSheet!$A:$K,11,0)</f>
        <v>1</v>
      </c>
      <c r="M48" s="2">
        <f t="shared" si="4"/>
        <v>345.99900000000002</v>
      </c>
      <c r="Q48" s="2">
        <f t="shared" si="5"/>
        <v>69.19980000000001</v>
      </c>
      <c r="R48" s="19"/>
      <c r="S48" s="19">
        <f t="shared" si="10"/>
        <v>0</v>
      </c>
      <c r="T48" s="19"/>
      <c r="V48" s="2">
        <f t="shared" si="6"/>
        <v>13.905054638886238</v>
      </c>
      <c r="W48" s="2">
        <f t="shared" si="7"/>
        <v>13.905054638886238</v>
      </c>
      <c r="X48" s="2">
        <f>VLOOKUP(A48,[1]TDSheet!$A:$Y,25,0)</f>
        <v>142.6174</v>
      </c>
      <c r="Y48" s="2">
        <f>VLOOKUP(A48,[1]TDSheet!$A:$Z,26,0)</f>
        <v>77.5822</v>
      </c>
      <c r="Z48" s="2">
        <f>VLOOKUP(A48,[1]TDSheet!$A:$P,16,0)</f>
        <v>121.02979999999999</v>
      </c>
      <c r="AB48" s="2">
        <f t="shared" si="8"/>
        <v>0</v>
      </c>
    </row>
    <row r="49" spans="1:28" ht="11.1" customHeight="1" outlineLevel="2" x14ac:dyDescent="0.2">
      <c r="A49" s="7" t="s">
        <v>79</v>
      </c>
      <c r="B49" s="7" t="s">
        <v>24</v>
      </c>
      <c r="C49" s="7"/>
      <c r="D49" s="8">
        <v>205</v>
      </c>
      <c r="E49" s="8">
        <v>145</v>
      </c>
      <c r="F49" s="8">
        <v>163</v>
      </c>
      <c r="G49" s="8">
        <v>187</v>
      </c>
      <c r="H49" s="8">
        <f>VLOOKUP(A49,Лист2!A:B,2,0)</f>
        <v>102</v>
      </c>
      <c r="I49" s="8">
        <f t="shared" si="3"/>
        <v>85</v>
      </c>
      <c r="J49" s="18">
        <f>VLOOKUP(A49,[1]TDSheet!$A:$K,11,0)</f>
        <v>0.35</v>
      </c>
      <c r="M49" s="2">
        <f t="shared" si="4"/>
        <v>62</v>
      </c>
      <c r="N49" s="2">
        <f>VLOOKUP(A49,[2]TDSheet!$A:$AG,6,0)</f>
        <v>101</v>
      </c>
      <c r="Q49" s="2">
        <f t="shared" si="5"/>
        <v>12.4</v>
      </c>
      <c r="R49" s="19">
        <f t="shared" si="9"/>
        <v>63.800000000000011</v>
      </c>
      <c r="S49" s="19">
        <v>60</v>
      </c>
      <c r="T49" s="19"/>
      <c r="V49" s="2">
        <f t="shared" si="6"/>
        <v>11.693548387096774</v>
      </c>
      <c r="W49" s="2">
        <f t="shared" si="7"/>
        <v>6.854838709677419</v>
      </c>
      <c r="X49" s="2">
        <f>VLOOKUP(A49,[1]TDSheet!$A:$Y,25,0)</f>
        <v>4.2</v>
      </c>
      <c r="Y49" s="2">
        <f>VLOOKUP(A49,[1]TDSheet!$A:$Z,26,0)</f>
        <v>0.8</v>
      </c>
      <c r="Z49" s="2">
        <f>VLOOKUP(A49,[1]TDSheet!$A:$P,16,0)</f>
        <v>3.8</v>
      </c>
      <c r="AB49" s="2">
        <f t="shared" si="8"/>
        <v>21</v>
      </c>
    </row>
    <row r="50" spans="1:28" ht="21.95" customHeight="1" outlineLevel="2" x14ac:dyDescent="0.2">
      <c r="A50" s="7" t="s">
        <v>61</v>
      </c>
      <c r="B50" s="7" t="s">
        <v>9</v>
      </c>
      <c r="C50" s="7"/>
      <c r="D50" s="8">
        <v>129.28700000000001</v>
      </c>
      <c r="E50" s="8"/>
      <c r="F50" s="8">
        <v>105.622</v>
      </c>
      <c r="G50" s="8">
        <v>14.359</v>
      </c>
      <c r="H50" s="8"/>
      <c r="I50" s="8">
        <f t="shared" si="3"/>
        <v>14.359</v>
      </c>
      <c r="J50" s="18">
        <f>VLOOKUP(A50,[1]TDSheet!$A:$K,11,0)</f>
        <v>1</v>
      </c>
      <c r="M50" s="2">
        <f t="shared" si="4"/>
        <v>105.622</v>
      </c>
      <c r="Q50" s="2">
        <f t="shared" si="5"/>
        <v>21.124400000000001</v>
      </c>
      <c r="R50" s="19">
        <f>8*Q50-I50</f>
        <v>154.6362</v>
      </c>
      <c r="S50" s="19">
        <v>150</v>
      </c>
      <c r="T50" s="19"/>
      <c r="V50" s="2">
        <f t="shared" si="6"/>
        <v>7.7805286777375926</v>
      </c>
      <c r="W50" s="2">
        <f t="shared" si="7"/>
        <v>0.67973528242222259</v>
      </c>
      <c r="X50" s="2">
        <f>VLOOKUP(A50,[1]TDSheet!$A:$Y,25,0)</f>
        <v>1.4525999999999999</v>
      </c>
      <c r="Y50" s="2">
        <f>VLOOKUP(A50,[1]TDSheet!$A:$Z,26,0)</f>
        <v>17.680600000000002</v>
      </c>
      <c r="Z50" s="2">
        <f>VLOOKUP(A50,[1]TDSheet!$A:$P,16,0)</f>
        <v>0.1414</v>
      </c>
      <c r="AB50" s="2">
        <f t="shared" si="8"/>
        <v>150</v>
      </c>
    </row>
    <row r="51" spans="1:28" ht="11.1" customHeight="1" outlineLevel="2" x14ac:dyDescent="0.2">
      <c r="A51" s="7" t="s">
        <v>80</v>
      </c>
      <c r="B51" s="7" t="s">
        <v>24</v>
      </c>
      <c r="C51" s="21" t="str">
        <f>VLOOKUP(A51,[1]TDSheet!$A:$D,4,0)</f>
        <v>Нояб</v>
      </c>
      <c r="D51" s="8">
        <v>645</v>
      </c>
      <c r="E51" s="8">
        <v>690</v>
      </c>
      <c r="F51" s="8">
        <v>467</v>
      </c>
      <c r="G51" s="8">
        <v>699</v>
      </c>
      <c r="H51" s="8">
        <f>VLOOKUP(A51,Лист2!A:B,2,0)</f>
        <v>84</v>
      </c>
      <c r="I51" s="8">
        <f t="shared" si="3"/>
        <v>615</v>
      </c>
      <c r="J51" s="18">
        <f>VLOOKUP(A51,[1]TDSheet!$A:$K,11,0)</f>
        <v>0.4</v>
      </c>
      <c r="M51" s="2">
        <f t="shared" si="4"/>
        <v>467</v>
      </c>
      <c r="Q51" s="2">
        <f t="shared" si="5"/>
        <v>93.4</v>
      </c>
      <c r="R51" s="19">
        <f t="shared" si="9"/>
        <v>505.80000000000018</v>
      </c>
      <c r="S51" s="19">
        <v>480</v>
      </c>
      <c r="T51" s="19"/>
      <c r="V51" s="2">
        <f t="shared" si="6"/>
        <v>11.723768736616702</v>
      </c>
      <c r="W51" s="2">
        <f t="shared" si="7"/>
        <v>6.5845824411134899</v>
      </c>
      <c r="X51" s="2">
        <f>VLOOKUP(A51,[1]TDSheet!$A:$Y,25,0)</f>
        <v>77.400000000000006</v>
      </c>
      <c r="Y51" s="2">
        <f>VLOOKUP(A51,[1]TDSheet!$A:$Z,26,0)</f>
        <v>86.8</v>
      </c>
      <c r="Z51" s="2">
        <f>VLOOKUP(A51,[1]TDSheet!$A:$P,16,0)</f>
        <v>92.2</v>
      </c>
      <c r="AB51" s="2">
        <f t="shared" si="8"/>
        <v>192</v>
      </c>
    </row>
    <row r="52" spans="1:28" ht="11.1" customHeight="1" outlineLevel="2" x14ac:dyDescent="0.2">
      <c r="A52" s="7" t="s">
        <v>81</v>
      </c>
      <c r="B52" s="7" t="s">
        <v>24</v>
      </c>
      <c r="C52" s="21" t="str">
        <f>VLOOKUP(A52,[1]TDSheet!$A:$D,4,0)</f>
        <v>Нояб</v>
      </c>
      <c r="D52" s="8">
        <v>708</v>
      </c>
      <c r="E52" s="8">
        <v>954</v>
      </c>
      <c r="F52" s="8">
        <v>565</v>
      </c>
      <c r="G52" s="8">
        <v>948</v>
      </c>
      <c r="H52" s="8">
        <f>VLOOKUP(A52,Лист2!A:B,2,0)</f>
        <v>138</v>
      </c>
      <c r="I52" s="8">
        <f t="shared" si="3"/>
        <v>810</v>
      </c>
      <c r="J52" s="18">
        <f>VLOOKUP(A52,[1]TDSheet!$A:$K,11,0)</f>
        <v>0.4</v>
      </c>
      <c r="M52" s="2">
        <f t="shared" si="4"/>
        <v>431</v>
      </c>
      <c r="N52" s="2">
        <f>VLOOKUP(A52,[2]TDSheet!$A:$AG,6,0)</f>
        <v>134</v>
      </c>
      <c r="Q52" s="2">
        <f t="shared" si="5"/>
        <v>86.2</v>
      </c>
      <c r="R52" s="19">
        <f t="shared" si="9"/>
        <v>224.40000000000009</v>
      </c>
      <c r="S52" s="19">
        <v>210</v>
      </c>
      <c r="T52" s="19"/>
      <c r="V52" s="2">
        <f t="shared" si="6"/>
        <v>11.832946635730858</v>
      </c>
      <c r="W52" s="2">
        <f t="shared" si="7"/>
        <v>9.3967517401392104</v>
      </c>
      <c r="X52" s="2">
        <f>VLOOKUP(A52,[1]TDSheet!$A:$Y,25,0)</f>
        <v>86</v>
      </c>
      <c r="Y52" s="2">
        <f>VLOOKUP(A52,[1]TDSheet!$A:$Z,26,0)</f>
        <v>73.400000000000006</v>
      </c>
      <c r="Z52" s="2">
        <f>VLOOKUP(A52,[1]TDSheet!$A:$P,16,0)</f>
        <v>121</v>
      </c>
      <c r="AB52" s="2">
        <f t="shared" si="8"/>
        <v>84</v>
      </c>
    </row>
    <row r="53" spans="1:28" ht="11.1" customHeight="1" outlineLevel="2" x14ac:dyDescent="0.2">
      <c r="A53" s="7" t="s">
        <v>82</v>
      </c>
      <c r="B53" s="7" t="s">
        <v>24</v>
      </c>
      <c r="C53" s="21" t="str">
        <f>VLOOKUP(A53,[1]TDSheet!$A:$D,4,0)</f>
        <v>Нояб</v>
      </c>
      <c r="D53" s="8">
        <v>44</v>
      </c>
      <c r="E53" s="8">
        <v>72</v>
      </c>
      <c r="F53" s="8">
        <v>13</v>
      </c>
      <c r="G53" s="8">
        <v>76</v>
      </c>
      <c r="H53" s="8"/>
      <c r="I53" s="8">
        <f t="shared" si="3"/>
        <v>76</v>
      </c>
      <c r="J53" s="18">
        <f>VLOOKUP(A53,[1]TDSheet!$A:$K,11,0)</f>
        <v>0.4</v>
      </c>
      <c r="M53" s="2">
        <f t="shared" si="4"/>
        <v>13</v>
      </c>
      <c r="Q53" s="2">
        <f t="shared" si="5"/>
        <v>2.6</v>
      </c>
      <c r="R53" s="19"/>
      <c r="S53" s="19">
        <f t="shared" si="10"/>
        <v>0</v>
      </c>
      <c r="T53" s="19"/>
      <c r="V53" s="2">
        <f t="shared" si="6"/>
        <v>29.23076923076923</v>
      </c>
      <c r="W53" s="2">
        <f t="shared" si="7"/>
        <v>29.23076923076923</v>
      </c>
      <c r="X53" s="2">
        <f>VLOOKUP(A53,[1]TDSheet!$A:$Y,25,0)</f>
        <v>0</v>
      </c>
      <c r="Y53" s="2">
        <f>VLOOKUP(A53,[1]TDSheet!$A:$Z,26,0)</f>
        <v>5.2</v>
      </c>
      <c r="Z53" s="2">
        <f>VLOOKUP(A53,[1]TDSheet!$A:$P,16,0)</f>
        <v>10</v>
      </c>
      <c r="AA53" s="24" t="str">
        <f>VLOOKUP(A53,[1]TDSheet!$A:$AB,28,0)</f>
        <v>акция/вывод</v>
      </c>
      <c r="AB53" s="2">
        <f t="shared" si="8"/>
        <v>0</v>
      </c>
    </row>
    <row r="54" spans="1:28" ht="21.95" customHeight="1" outlineLevel="2" x14ac:dyDescent="0.2">
      <c r="A54" s="7" t="s">
        <v>14</v>
      </c>
      <c r="B54" s="7" t="s">
        <v>9</v>
      </c>
      <c r="C54" s="21" t="str">
        <f>VLOOKUP(A54,[1]TDSheet!$A:$D,4,0)</f>
        <v>Нояб</v>
      </c>
      <c r="D54" s="8">
        <v>346.48</v>
      </c>
      <c r="E54" s="8">
        <v>476.28500000000003</v>
      </c>
      <c r="F54" s="8">
        <v>310.01799999999997</v>
      </c>
      <c r="G54" s="8">
        <v>465.33499999999998</v>
      </c>
      <c r="H54" s="8"/>
      <c r="I54" s="8">
        <f t="shared" si="3"/>
        <v>465.33499999999998</v>
      </c>
      <c r="J54" s="18">
        <f>VLOOKUP(A54,[1]TDSheet!$A:$K,11,0)</f>
        <v>1</v>
      </c>
      <c r="M54" s="2">
        <f t="shared" si="4"/>
        <v>310.01799999999997</v>
      </c>
      <c r="Q54" s="2">
        <f t="shared" si="5"/>
        <v>62.003599999999992</v>
      </c>
      <c r="R54" s="19">
        <f t="shared" si="9"/>
        <v>278.70819999999986</v>
      </c>
      <c r="S54" s="19">
        <v>260</v>
      </c>
      <c r="T54" s="19"/>
      <c r="V54" s="2">
        <f t="shared" si="6"/>
        <v>11.698272358379192</v>
      </c>
      <c r="W54" s="2">
        <f t="shared" si="7"/>
        <v>7.5049674535027009</v>
      </c>
      <c r="X54" s="2">
        <f>VLOOKUP(A54,[1]TDSheet!$A:$Y,25,0)</f>
        <v>68.122799999999998</v>
      </c>
      <c r="Y54" s="2">
        <f>VLOOKUP(A54,[1]TDSheet!$A:$Z,26,0)</f>
        <v>93.522999999999996</v>
      </c>
      <c r="Z54" s="2">
        <f>VLOOKUP(A54,[1]TDSheet!$A:$P,16,0)</f>
        <v>62.621200000000002</v>
      </c>
      <c r="AB54" s="2">
        <f t="shared" si="8"/>
        <v>260</v>
      </c>
    </row>
    <row r="55" spans="1:28" ht="11.1" customHeight="1" outlineLevel="2" x14ac:dyDescent="0.2">
      <c r="A55" s="7" t="s">
        <v>15</v>
      </c>
      <c r="B55" s="7" t="s">
        <v>9</v>
      </c>
      <c r="C55" s="21" t="str">
        <f>VLOOKUP(A55,[1]TDSheet!$A:$D,4,0)</f>
        <v>Нояб</v>
      </c>
      <c r="D55" s="8">
        <v>744.15099999999995</v>
      </c>
      <c r="E55" s="8">
        <v>207.626</v>
      </c>
      <c r="F55" s="8">
        <v>575.37599999999998</v>
      </c>
      <c r="G55" s="8">
        <v>322.99599999999998</v>
      </c>
      <c r="H55" s="8"/>
      <c r="I55" s="8">
        <f t="shared" si="3"/>
        <v>322.99599999999998</v>
      </c>
      <c r="J55" s="18">
        <f>VLOOKUP(A55,[1]TDSheet!$A:$K,11,0)</f>
        <v>1</v>
      </c>
      <c r="M55" s="2">
        <f t="shared" si="4"/>
        <v>575.37599999999998</v>
      </c>
      <c r="Q55" s="2">
        <f t="shared" si="5"/>
        <v>115.0752</v>
      </c>
      <c r="R55" s="19">
        <f>10*Q55-I55</f>
        <v>827.75599999999997</v>
      </c>
      <c r="S55" s="19">
        <v>600</v>
      </c>
      <c r="T55" s="19">
        <v>600</v>
      </c>
      <c r="U55" s="2" t="s">
        <v>123</v>
      </c>
      <c r="V55" s="2">
        <f t="shared" si="6"/>
        <v>8.0208072634242651</v>
      </c>
      <c r="W55" s="2">
        <f t="shared" si="7"/>
        <v>2.8068254497928309</v>
      </c>
      <c r="X55" s="2">
        <f>VLOOKUP(A55,[1]TDSheet!$A:$Y,25,0)</f>
        <v>10</v>
      </c>
      <c r="Y55" s="2">
        <f>VLOOKUP(A55,[1]TDSheet!$A:$Z,26,0)</f>
        <v>113.30619999999999</v>
      </c>
      <c r="Z55" s="2">
        <f>VLOOKUP(A55,[1]TDSheet!$A:$P,16,0)</f>
        <v>27.769799999999996</v>
      </c>
      <c r="AB55" s="2">
        <f t="shared" si="8"/>
        <v>600</v>
      </c>
    </row>
    <row r="56" spans="1:28" ht="11.1" customHeight="1" outlineLevel="2" x14ac:dyDescent="0.2">
      <c r="A56" s="7" t="s">
        <v>16</v>
      </c>
      <c r="B56" s="7" t="s">
        <v>9</v>
      </c>
      <c r="C56" s="21" t="str">
        <f>VLOOKUP(A56,[1]TDSheet!$A:$D,4,0)</f>
        <v>Нояб</v>
      </c>
      <c r="D56" s="8">
        <v>44.283999999999999</v>
      </c>
      <c r="E56" s="8">
        <v>659.1</v>
      </c>
      <c r="F56" s="8">
        <v>1.36</v>
      </c>
      <c r="G56" s="8">
        <v>659.1</v>
      </c>
      <c r="H56" s="8"/>
      <c r="I56" s="8">
        <f t="shared" si="3"/>
        <v>659.1</v>
      </c>
      <c r="J56" s="18">
        <f>VLOOKUP(A56,[1]TDSheet!$A:$K,11,0)</f>
        <v>1</v>
      </c>
      <c r="M56" s="2">
        <f t="shared" si="4"/>
        <v>1.36</v>
      </c>
      <c r="Q56" s="2">
        <f t="shared" si="5"/>
        <v>0.27200000000000002</v>
      </c>
      <c r="R56" s="19"/>
      <c r="S56" s="19">
        <f t="shared" si="10"/>
        <v>0</v>
      </c>
      <c r="T56" s="19"/>
      <c r="V56" s="2">
        <f t="shared" si="6"/>
        <v>2423.1617647058824</v>
      </c>
      <c r="W56" s="2">
        <f t="shared" si="7"/>
        <v>2423.1617647058824</v>
      </c>
      <c r="X56" s="2">
        <f>VLOOKUP(A56,[1]TDSheet!$A:$Y,25,0)</f>
        <v>86.987400000000008</v>
      </c>
      <c r="Y56" s="2">
        <f>VLOOKUP(A56,[1]TDSheet!$A:$Z,26,0)</f>
        <v>22.030799999999999</v>
      </c>
      <c r="Z56" s="2">
        <f>VLOOKUP(A56,[1]TDSheet!$A:$P,16,0)</f>
        <v>93.127200000000002</v>
      </c>
      <c r="AB56" s="2">
        <f t="shared" si="8"/>
        <v>0</v>
      </c>
    </row>
    <row r="57" spans="1:28" ht="11.1" customHeight="1" outlineLevel="2" x14ac:dyDescent="0.2">
      <c r="A57" s="7" t="s">
        <v>62</v>
      </c>
      <c r="B57" s="7" t="s">
        <v>9</v>
      </c>
      <c r="C57" s="7"/>
      <c r="D57" s="8">
        <v>179.83600000000001</v>
      </c>
      <c r="E57" s="8">
        <v>1.9E-2</v>
      </c>
      <c r="F57" s="8">
        <v>-4.5</v>
      </c>
      <c r="G57" s="8">
        <v>179.85499999999999</v>
      </c>
      <c r="H57" s="8"/>
      <c r="I57" s="8">
        <f t="shared" si="3"/>
        <v>179.85499999999999</v>
      </c>
      <c r="J57" s="18">
        <f>VLOOKUP(A57,[1]TDSheet!$A:$K,11,0)</f>
        <v>0</v>
      </c>
      <c r="M57" s="2">
        <f t="shared" si="4"/>
        <v>-4.5</v>
      </c>
      <c r="Q57" s="2">
        <f t="shared" si="5"/>
        <v>-0.9</v>
      </c>
      <c r="R57" s="19"/>
      <c r="S57" s="19">
        <f t="shared" si="10"/>
        <v>0</v>
      </c>
      <c r="T57" s="19"/>
      <c r="V57" s="2">
        <f t="shared" si="6"/>
        <v>-199.83888888888887</v>
      </c>
      <c r="W57" s="2">
        <f t="shared" si="7"/>
        <v>-199.83888888888887</v>
      </c>
      <c r="X57" s="2">
        <f>VLOOKUP(A57,[1]TDSheet!$A:$Y,25,0)</f>
        <v>13.252600000000001</v>
      </c>
      <c r="Y57" s="2">
        <f>VLOOKUP(A57,[1]TDSheet!$A:$Z,26,0)</f>
        <v>9.3974000000000011</v>
      </c>
      <c r="Z57" s="2">
        <f>VLOOKUP(A57,[1]TDSheet!$A:$P,16,0)</f>
        <v>5.7161999999999997</v>
      </c>
      <c r="AA57" s="24" t="str">
        <f>VLOOKUP(A57,[1]TDSheet!$A:$AB,28,0)</f>
        <v>заказана вместе с акцией</v>
      </c>
      <c r="AB57" s="2">
        <f t="shared" si="8"/>
        <v>0</v>
      </c>
    </row>
    <row r="58" spans="1:28" ht="21.95" customHeight="1" outlineLevel="2" x14ac:dyDescent="0.2">
      <c r="A58" s="7" t="s">
        <v>83</v>
      </c>
      <c r="B58" s="7" t="s">
        <v>24</v>
      </c>
      <c r="C58" s="21" t="str">
        <f>VLOOKUP(A58,[1]TDSheet!$A:$D,4,0)</f>
        <v>Нояб</v>
      </c>
      <c r="D58" s="8">
        <v>97</v>
      </c>
      <c r="E58" s="8">
        <v>222</v>
      </c>
      <c r="F58" s="8">
        <v>22</v>
      </c>
      <c r="G58" s="8">
        <v>222</v>
      </c>
      <c r="H58" s="8"/>
      <c r="I58" s="8">
        <f t="shared" si="3"/>
        <v>222</v>
      </c>
      <c r="J58" s="18">
        <f>VLOOKUP(A58,[1]TDSheet!$A:$K,11,0)</f>
        <v>0.4</v>
      </c>
      <c r="M58" s="2">
        <f t="shared" si="4"/>
        <v>22</v>
      </c>
      <c r="Q58" s="2">
        <f t="shared" si="5"/>
        <v>4.4000000000000004</v>
      </c>
      <c r="R58" s="19"/>
      <c r="S58" s="19">
        <f t="shared" si="10"/>
        <v>0</v>
      </c>
      <c r="T58" s="19"/>
      <c r="V58" s="2">
        <f t="shared" si="6"/>
        <v>50.454545454545453</v>
      </c>
      <c r="W58" s="2">
        <f t="shared" si="7"/>
        <v>50.454545454545453</v>
      </c>
      <c r="X58" s="2">
        <f>VLOOKUP(A58,[1]TDSheet!$A:$Y,25,0)</f>
        <v>23</v>
      </c>
      <c r="Y58" s="2">
        <f>VLOOKUP(A58,[1]TDSheet!$A:$Z,26,0)</f>
        <v>14.2</v>
      </c>
      <c r="Z58" s="2">
        <f>VLOOKUP(A58,[1]TDSheet!$A:$P,16,0)</f>
        <v>30.2</v>
      </c>
      <c r="AA58" s="24" t="str">
        <f>VLOOKUP(A58,[1]TDSheet!$A:$AB,28,0)</f>
        <v>акция/вывод</v>
      </c>
      <c r="AB58" s="2">
        <f t="shared" si="8"/>
        <v>0</v>
      </c>
    </row>
    <row r="59" spans="1:28" ht="21.95" customHeight="1" outlineLevel="2" x14ac:dyDescent="0.2">
      <c r="A59" s="7" t="s">
        <v>84</v>
      </c>
      <c r="B59" s="7" t="s">
        <v>24</v>
      </c>
      <c r="C59" s="7"/>
      <c r="D59" s="8">
        <v>461</v>
      </c>
      <c r="E59" s="8">
        <v>180</v>
      </c>
      <c r="F59" s="8">
        <v>289.51900000000001</v>
      </c>
      <c r="G59" s="8">
        <v>314</v>
      </c>
      <c r="H59" s="8">
        <f>VLOOKUP(A59,Лист2!A:B,2,0)</f>
        <v>96</v>
      </c>
      <c r="I59" s="8">
        <f t="shared" si="3"/>
        <v>218</v>
      </c>
      <c r="J59" s="18">
        <f>VLOOKUP(A59,[1]TDSheet!$A:$K,11,0)</f>
        <v>0.35</v>
      </c>
      <c r="M59" s="2">
        <f t="shared" si="4"/>
        <v>195.51900000000001</v>
      </c>
      <c r="N59" s="2">
        <f>VLOOKUP(A59,[2]TDSheet!$A:$AG,6,0)</f>
        <v>94</v>
      </c>
      <c r="Q59" s="2">
        <f t="shared" si="5"/>
        <v>39.1038</v>
      </c>
      <c r="R59" s="19">
        <f t="shared" si="9"/>
        <v>251.24559999999997</v>
      </c>
      <c r="S59" s="19">
        <v>240</v>
      </c>
      <c r="T59" s="19"/>
      <c r="V59" s="2">
        <f t="shared" si="6"/>
        <v>11.712416696075573</v>
      </c>
      <c r="W59" s="2">
        <f t="shared" si="7"/>
        <v>5.5749057636342245</v>
      </c>
      <c r="X59" s="2">
        <f>VLOOKUP(A59,[1]TDSheet!$A:$Y,25,0)</f>
        <v>24.6</v>
      </c>
      <c r="Y59" s="2">
        <f>VLOOKUP(A59,[1]TDSheet!$A:$Z,26,0)</f>
        <v>40.4</v>
      </c>
      <c r="Z59" s="2">
        <f>VLOOKUP(A59,[1]TDSheet!$A:$P,16,0)</f>
        <v>26</v>
      </c>
      <c r="AB59" s="2">
        <f t="shared" si="8"/>
        <v>84</v>
      </c>
    </row>
    <row r="60" spans="1:28" ht="21.95" customHeight="1" outlineLevel="2" x14ac:dyDescent="0.2">
      <c r="A60" s="7" t="s">
        <v>29</v>
      </c>
      <c r="B60" s="7" t="s">
        <v>24</v>
      </c>
      <c r="C60" s="7"/>
      <c r="D60" s="8">
        <v>150</v>
      </c>
      <c r="E60" s="8">
        <v>80</v>
      </c>
      <c r="F60" s="8">
        <v>89</v>
      </c>
      <c r="G60" s="8">
        <v>141</v>
      </c>
      <c r="H60" s="8">
        <f>VLOOKUP(A60,Лист2!A:B,2,0)</f>
        <v>80</v>
      </c>
      <c r="I60" s="8">
        <f t="shared" si="3"/>
        <v>61</v>
      </c>
      <c r="J60" s="18">
        <f>VLOOKUP(A60,[1]TDSheet!$A:$K,11,0)</f>
        <v>0</v>
      </c>
      <c r="M60" s="2">
        <f t="shared" si="4"/>
        <v>15</v>
      </c>
      <c r="N60" s="2">
        <f>VLOOKUP(A60,[2]TDSheet!$A:$AG,6,0)</f>
        <v>74</v>
      </c>
      <c r="Q60" s="2">
        <f t="shared" si="5"/>
        <v>3</v>
      </c>
      <c r="R60" s="19"/>
      <c r="S60" s="19">
        <f t="shared" si="10"/>
        <v>0</v>
      </c>
      <c r="T60" s="19"/>
      <c r="V60" s="2">
        <f t="shared" si="6"/>
        <v>20.333333333333332</v>
      </c>
      <c r="W60" s="2">
        <f t="shared" si="7"/>
        <v>20.333333333333332</v>
      </c>
      <c r="X60" s="2">
        <f>VLOOKUP(A60,[1]TDSheet!$A:$Y,25,0)</f>
        <v>0</v>
      </c>
      <c r="Y60" s="2">
        <f>VLOOKUP(A60,[1]TDSheet!$A:$Z,26,0)</f>
        <v>0</v>
      </c>
      <c r="Z60" s="2">
        <f>VLOOKUP(A60,[1]TDSheet!$A:$P,16,0)</f>
        <v>0</v>
      </c>
      <c r="AB60" s="2">
        <f t="shared" si="8"/>
        <v>0</v>
      </c>
    </row>
    <row r="61" spans="1:28" ht="21.95" customHeight="1" outlineLevel="2" x14ac:dyDescent="0.2">
      <c r="A61" s="7" t="s">
        <v>30</v>
      </c>
      <c r="B61" s="7" t="s">
        <v>24</v>
      </c>
      <c r="C61" s="7"/>
      <c r="D61" s="8">
        <v>45</v>
      </c>
      <c r="E61" s="8"/>
      <c r="F61" s="8">
        <v>9.35</v>
      </c>
      <c r="G61" s="8">
        <v>34</v>
      </c>
      <c r="H61" s="8"/>
      <c r="I61" s="8">
        <f t="shared" si="3"/>
        <v>34</v>
      </c>
      <c r="J61" s="18">
        <f>VLOOKUP(A61,[1]TDSheet!$A:$K,11,0)</f>
        <v>0.35</v>
      </c>
      <c r="M61" s="2">
        <f t="shared" si="4"/>
        <v>9.35</v>
      </c>
      <c r="Q61" s="2">
        <f t="shared" si="5"/>
        <v>1.8699999999999999</v>
      </c>
      <c r="R61" s="19"/>
      <c r="S61" s="19">
        <f t="shared" si="10"/>
        <v>0</v>
      </c>
      <c r="T61" s="19"/>
      <c r="V61" s="2">
        <f t="shared" si="6"/>
        <v>18.181818181818183</v>
      </c>
      <c r="W61" s="2">
        <f t="shared" si="7"/>
        <v>18.181818181818183</v>
      </c>
      <c r="X61" s="2">
        <f>VLOOKUP(A61,[1]TDSheet!$A:$Y,25,0)</f>
        <v>2.6</v>
      </c>
      <c r="Y61" s="2">
        <f>VLOOKUP(A61,[1]TDSheet!$A:$Z,26,0)</f>
        <v>1.8</v>
      </c>
      <c r="Z61" s="2">
        <f>VLOOKUP(A61,[1]TDSheet!$A:$P,16,0)</f>
        <v>3.6</v>
      </c>
      <c r="AB61" s="2">
        <f t="shared" si="8"/>
        <v>0</v>
      </c>
    </row>
    <row r="62" spans="1:28" ht="11.1" customHeight="1" outlineLevel="2" x14ac:dyDescent="0.2">
      <c r="A62" s="7" t="s">
        <v>85</v>
      </c>
      <c r="B62" s="7" t="s">
        <v>24</v>
      </c>
      <c r="C62" s="7"/>
      <c r="D62" s="8">
        <v>-6</v>
      </c>
      <c r="E62" s="8">
        <v>6</v>
      </c>
      <c r="F62" s="8"/>
      <c r="G62" s="8"/>
      <c r="H62" s="8"/>
      <c r="I62" s="8">
        <f t="shared" si="3"/>
        <v>0</v>
      </c>
      <c r="J62" s="18">
        <f>VLOOKUP(A62,[1]TDSheet!$A:$K,11,0)</f>
        <v>0</v>
      </c>
      <c r="M62" s="2">
        <f t="shared" si="4"/>
        <v>0</v>
      </c>
      <c r="Q62" s="2">
        <f t="shared" si="5"/>
        <v>0</v>
      </c>
      <c r="R62" s="19"/>
      <c r="S62" s="19">
        <f t="shared" si="10"/>
        <v>0</v>
      </c>
      <c r="T62" s="19"/>
      <c r="V62" s="2" t="e">
        <f t="shared" si="6"/>
        <v>#DIV/0!</v>
      </c>
      <c r="W62" s="2" t="e">
        <f t="shared" si="7"/>
        <v>#DIV/0!</v>
      </c>
      <c r="X62" s="2">
        <f>VLOOKUP(A62,[1]TDSheet!$A:$Y,25,0)</f>
        <v>0</v>
      </c>
      <c r="Y62" s="2">
        <f>VLOOKUP(A62,[1]TDSheet!$A:$Z,26,0)</f>
        <v>0</v>
      </c>
      <c r="Z62" s="2">
        <f>VLOOKUP(A62,[1]TDSheet!$A:$P,16,0)</f>
        <v>1.2</v>
      </c>
      <c r="AB62" s="2">
        <f t="shared" si="8"/>
        <v>0</v>
      </c>
    </row>
    <row r="63" spans="1:28" ht="11.1" customHeight="1" outlineLevel="2" x14ac:dyDescent="0.2">
      <c r="A63" s="7" t="s">
        <v>86</v>
      </c>
      <c r="B63" s="7" t="s">
        <v>24</v>
      </c>
      <c r="C63" s="21" t="str">
        <f>VLOOKUP(A63,[1]TDSheet!$A:$D,4,0)</f>
        <v>Нояб</v>
      </c>
      <c r="D63" s="8">
        <v>1</v>
      </c>
      <c r="E63" s="8">
        <v>229</v>
      </c>
      <c r="F63" s="8">
        <v>8</v>
      </c>
      <c r="G63" s="8">
        <v>202</v>
      </c>
      <c r="H63" s="8"/>
      <c r="I63" s="8">
        <f t="shared" si="3"/>
        <v>202</v>
      </c>
      <c r="J63" s="18">
        <f>VLOOKUP(A63,[1]TDSheet!$A:$K,11,0)</f>
        <v>0.4</v>
      </c>
      <c r="M63" s="2">
        <f t="shared" si="4"/>
        <v>8</v>
      </c>
      <c r="Q63" s="2">
        <f t="shared" si="5"/>
        <v>1.6</v>
      </c>
      <c r="R63" s="19"/>
      <c r="S63" s="19">
        <f t="shared" si="10"/>
        <v>0</v>
      </c>
      <c r="T63" s="19"/>
      <c r="V63" s="2">
        <f t="shared" si="6"/>
        <v>126.25</v>
      </c>
      <c r="W63" s="2">
        <f t="shared" si="7"/>
        <v>126.25</v>
      </c>
      <c r="X63" s="2">
        <f>VLOOKUP(A63,[1]TDSheet!$A:$Y,25,0)</f>
        <v>23</v>
      </c>
      <c r="Y63" s="2">
        <f>VLOOKUP(A63,[1]TDSheet!$A:$Z,26,0)</f>
        <v>9.1999999999999993</v>
      </c>
      <c r="Z63" s="2">
        <f>VLOOKUP(A63,[1]TDSheet!$A:$P,16,0)</f>
        <v>27</v>
      </c>
      <c r="AA63" s="24" t="str">
        <f>VLOOKUP(A63,[1]TDSheet!$A:$AB,28,0)</f>
        <v>акция/вывод</v>
      </c>
      <c r="AB63" s="2">
        <f t="shared" si="8"/>
        <v>0</v>
      </c>
    </row>
    <row r="64" spans="1:28" ht="21.95" customHeight="1" outlineLevel="2" x14ac:dyDescent="0.2">
      <c r="A64" s="7" t="s">
        <v>63</v>
      </c>
      <c r="B64" s="7" t="s">
        <v>9</v>
      </c>
      <c r="C64" s="7"/>
      <c r="D64" s="8">
        <v>93.81</v>
      </c>
      <c r="E64" s="8"/>
      <c r="F64" s="8">
        <v>83.165999999999997</v>
      </c>
      <c r="G64" s="8"/>
      <c r="H64" s="8"/>
      <c r="I64" s="8">
        <f t="shared" si="3"/>
        <v>0</v>
      </c>
      <c r="J64" s="18">
        <f>VLOOKUP(A64,[1]TDSheet!$A:$K,11,0)</f>
        <v>1</v>
      </c>
      <c r="M64" s="2">
        <f t="shared" si="4"/>
        <v>83.165999999999997</v>
      </c>
      <c r="Q64" s="2">
        <f t="shared" si="5"/>
        <v>16.633199999999999</v>
      </c>
      <c r="R64" s="19">
        <f>7*Q64-I64</f>
        <v>116.43239999999999</v>
      </c>
      <c r="S64" s="19">
        <v>110</v>
      </c>
      <c r="T64" s="19"/>
      <c r="V64" s="2">
        <f t="shared" si="6"/>
        <v>6.6132794651660536</v>
      </c>
      <c r="W64" s="2">
        <f t="shared" si="7"/>
        <v>0</v>
      </c>
      <c r="X64" s="2">
        <f>VLOOKUP(A64,[1]TDSheet!$A:$Y,25,0)</f>
        <v>1.4236</v>
      </c>
      <c r="Y64" s="2">
        <f>VLOOKUP(A64,[1]TDSheet!$A:$Z,26,0)</f>
        <v>33.071399999999997</v>
      </c>
      <c r="Z64" s="2">
        <f>VLOOKUP(A64,[1]TDSheet!$A:$P,16,0)</f>
        <v>0.42580000000000001</v>
      </c>
      <c r="AB64" s="2">
        <f t="shared" si="8"/>
        <v>110</v>
      </c>
    </row>
    <row r="65" spans="1:28" ht="11.1" customHeight="1" outlineLevel="2" x14ac:dyDescent="0.2">
      <c r="A65" s="7" t="s">
        <v>87</v>
      </c>
      <c r="B65" s="7" t="s">
        <v>24</v>
      </c>
      <c r="C65" s="7"/>
      <c r="D65" s="8">
        <v>72</v>
      </c>
      <c r="E65" s="8">
        <v>24</v>
      </c>
      <c r="F65" s="8">
        <v>21</v>
      </c>
      <c r="G65" s="8">
        <v>62</v>
      </c>
      <c r="H65" s="8"/>
      <c r="I65" s="8">
        <f t="shared" si="3"/>
        <v>62</v>
      </c>
      <c r="J65" s="18">
        <f>VLOOKUP(A65,[1]TDSheet!$A:$K,11,0)</f>
        <v>0.35</v>
      </c>
      <c r="M65" s="2">
        <f t="shared" si="4"/>
        <v>21</v>
      </c>
      <c r="Q65" s="2">
        <f t="shared" si="5"/>
        <v>4.2</v>
      </c>
      <c r="R65" s="19"/>
      <c r="S65" s="19">
        <f t="shared" si="10"/>
        <v>0</v>
      </c>
      <c r="T65" s="19"/>
      <c r="V65" s="2">
        <f t="shared" si="6"/>
        <v>14.761904761904761</v>
      </c>
      <c r="W65" s="2">
        <f t="shared" si="7"/>
        <v>14.761904761904761</v>
      </c>
      <c r="X65" s="2">
        <f>VLOOKUP(A65,[1]TDSheet!$A:$Y,25,0)</f>
        <v>6.4</v>
      </c>
      <c r="Y65" s="2">
        <f>VLOOKUP(A65,[1]TDSheet!$A:$Z,26,0)</f>
        <v>4.8</v>
      </c>
      <c r="Z65" s="2">
        <f>VLOOKUP(A65,[1]TDSheet!$A:$P,16,0)</f>
        <v>7.2</v>
      </c>
      <c r="AB65" s="2">
        <f t="shared" si="8"/>
        <v>0</v>
      </c>
    </row>
    <row r="66" spans="1:28" ht="21.95" customHeight="1" outlineLevel="2" x14ac:dyDescent="0.2">
      <c r="A66" s="7" t="s">
        <v>88</v>
      </c>
      <c r="B66" s="7" t="s">
        <v>24</v>
      </c>
      <c r="C66" s="7"/>
      <c r="D66" s="8">
        <v>183</v>
      </c>
      <c r="E66" s="8">
        <v>181</v>
      </c>
      <c r="F66" s="8">
        <v>119</v>
      </c>
      <c r="G66" s="8">
        <v>216</v>
      </c>
      <c r="H66" s="8"/>
      <c r="I66" s="8">
        <f t="shared" si="3"/>
        <v>216</v>
      </c>
      <c r="J66" s="18">
        <f>VLOOKUP(A66,[1]TDSheet!$A:$K,11,0)</f>
        <v>0.28000000000000003</v>
      </c>
      <c r="M66" s="2">
        <f t="shared" si="4"/>
        <v>119</v>
      </c>
      <c r="Q66" s="2">
        <f t="shared" si="5"/>
        <v>23.8</v>
      </c>
      <c r="R66" s="19">
        <f t="shared" si="9"/>
        <v>69.600000000000023</v>
      </c>
      <c r="S66" s="19">
        <v>65</v>
      </c>
      <c r="T66" s="19"/>
      <c r="V66" s="2">
        <f t="shared" si="6"/>
        <v>11.806722689075629</v>
      </c>
      <c r="W66" s="2">
        <f t="shared" si="7"/>
        <v>9.0756302521008401</v>
      </c>
      <c r="X66" s="2">
        <f>VLOOKUP(A66,[1]TDSheet!$A:$Y,25,0)</f>
        <v>24.4</v>
      </c>
      <c r="Y66" s="2">
        <f>VLOOKUP(A66,[1]TDSheet!$A:$Z,26,0)</f>
        <v>24.4</v>
      </c>
      <c r="Z66" s="2">
        <f>VLOOKUP(A66,[1]TDSheet!$A:$P,16,0)</f>
        <v>28.2</v>
      </c>
      <c r="AB66" s="2">
        <f t="shared" si="8"/>
        <v>18.200000000000003</v>
      </c>
    </row>
    <row r="67" spans="1:28" ht="11.1" customHeight="1" outlineLevel="2" x14ac:dyDescent="0.2">
      <c r="A67" s="7" t="s">
        <v>17</v>
      </c>
      <c r="B67" s="7" t="s">
        <v>9</v>
      </c>
      <c r="C67" s="7"/>
      <c r="D67" s="8">
        <v>113.965</v>
      </c>
      <c r="E67" s="8">
        <v>315.54500000000002</v>
      </c>
      <c r="F67" s="8">
        <v>90.025999999999996</v>
      </c>
      <c r="G67" s="8">
        <v>315.52999999999997</v>
      </c>
      <c r="H67" s="8">
        <f>VLOOKUP(A67,Лист2!A:B,2,0)</f>
        <v>46.06</v>
      </c>
      <c r="I67" s="8">
        <f t="shared" si="3"/>
        <v>269.46999999999997</v>
      </c>
      <c r="J67" s="18">
        <f>VLOOKUP(A67,[1]TDSheet!$A:$K,11,0)</f>
        <v>1</v>
      </c>
      <c r="M67" s="2">
        <f t="shared" si="4"/>
        <v>48.999999999999993</v>
      </c>
      <c r="N67" s="2">
        <f>VLOOKUP(A67,[2]TDSheet!$A:$AG,6,0)</f>
        <v>41.026000000000003</v>
      </c>
      <c r="Q67" s="2">
        <f t="shared" si="5"/>
        <v>9.7999999999999989</v>
      </c>
      <c r="R67" s="19"/>
      <c r="S67" s="19">
        <f t="shared" si="10"/>
        <v>0</v>
      </c>
      <c r="T67" s="19"/>
      <c r="V67" s="2">
        <f t="shared" si="6"/>
        <v>27.496938775510205</v>
      </c>
      <c r="W67" s="2">
        <f t="shared" si="7"/>
        <v>27.496938775510205</v>
      </c>
      <c r="X67" s="2">
        <f>VLOOKUP(A67,[1]TDSheet!$A:$Y,25,0)</f>
        <v>29.75</v>
      </c>
      <c r="Y67" s="2">
        <f>VLOOKUP(A67,[1]TDSheet!$A:$Z,26,0)</f>
        <v>4.5343999999999998</v>
      </c>
      <c r="Z67" s="2">
        <f>VLOOKUP(A67,[1]TDSheet!$A:$P,16,0)</f>
        <v>37.247199999999999</v>
      </c>
      <c r="AB67" s="2">
        <f t="shared" si="8"/>
        <v>0</v>
      </c>
    </row>
    <row r="68" spans="1:28" ht="11.1" customHeight="1" outlineLevel="2" x14ac:dyDescent="0.2">
      <c r="A68" s="7" t="s">
        <v>89</v>
      </c>
      <c r="B68" s="7" t="s">
        <v>24</v>
      </c>
      <c r="C68" s="7"/>
      <c r="D68" s="8">
        <v>275</v>
      </c>
      <c r="E68" s="8"/>
      <c r="F68" s="8">
        <v>158</v>
      </c>
      <c r="G68" s="8">
        <v>80</v>
      </c>
      <c r="H68" s="8"/>
      <c r="I68" s="8">
        <f t="shared" si="3"/>
        <v>80</v>
      </c>
      <c r="J68" s="18">
        <f>VLOOKUP(A68,[1]TDSheet!$A:$K,11,0)</f>
        <v>0.28000000000000003</v>
      </c>
      <c r="M68" s="2">
        <f t="shared" si="4"/>
        <v>158</v>
      </c>
      <c r="Q68" s="2">
        <f t="shared" si="5"/>
        <v>31.6</v>
      </c>
      <c r="R68" s="19">
        <f>10*Q68-I68</f>
        <v>236</v>
      </c>
      <c r="S68" s="19">
        <v>220</v>
      </c>
      <c r="T68" s="19"/>
      <c r="V68" s="2">
        <f t="shared" si="6"/>
        <v>9.4936708860759484</v>
      </c>
      <c r="W68" s="2">
        <f t="shared" si="7"/>
        <v>2.5316455696202529</v>
      </c>
      <c r="X68" s="2">
        <f>VLOOKUP(A68,[1]TDSheet!$A:$Y,25,0)</f>
        <v>26.6</v>
      </c>
      <c r="Y68" s="2">
        <f>VLOOKUP(A68,[1]TDSheet!$A:$Z,26,0)</f>
        <v>32.6</v>
      </c>
      <c r="Z68" s="2">
        <f>VLOOKUP(A68,[1]TDSheet!$A:$P,16,0)</f>
        <v>32.4</v>
      </c>
      <c r="AB68" s="2">
        <f t="shared" si="8"/>
        <v>61.600000000000009</v>
      </c>
    </row>
    <row r="69" spans="1:28" ht="11.1" customHeight="1" outlineLevel="2" x14ac:dyDescent="0.2">
      <c r="A69" s="7" t="s">
        <v>31</v>
      </c>
      <c r="B69" s="7" t="s">
        <v>24</v>
      </c>
      <c r="C69" s="7"/>
      <c r="D69" s="8">
        <v>150</v>
      </c>
      <c r="E69" s="8">
        <v>80</v>
      </c>
      <c r="F69" s="8">
        <v>86</v>
      </c>
      <c r="G69" s="8">
        <v>144</v>
      </c>
      <c r="H69" s="8">
        <f>VLOOKUP(A69,Лист2!A:B,2,0)</f>
        <v>80</v>
      </c>
      <c r="I69" s="8">
        <f t="shared" si="3"/>
        <v>64</v>
      </c>
      <c r="J69" s="18">
        <f>VLOOKUP(A69,[1]TDSheet!$A:$K,11,0)</f>
        <v>0</v>
      </c>
      <c r="M69" s="2">
        <f t="shared" si="4"/>
        <v>12</v>
      </c>
      <c r="N69" s="2">
        <f>VLOOKUP(A69,[2]TDSheet!$A:$AG,6,0)</f>
        <v>74</v>
      </c>
      <c r="Q69" s="2">
        <f t="shared" si="5"/>
        <v>2.4</v>
      </c>
      <c r="R69" s="19"/>
      <c r="S69" s="19">
        <f t="shared" si="10"/>
        <v>0</v>
      </c>
      <c r="T69" s="19"/>
      <c r="V69" s="2">
        <f t="shared" si="6"/>
        <v>26.666666666666668</v>
      </c>
      <c r="W69" s="2">
        <f t="shared" si="7"/>
        <v>26.666666666666668</v>
      </c>
      <c r="X69" s="2">
        <f>VLOOKUP(A69,[1]TDSheet!$A:$Y,25,0)</f>
        <v>0</v>
      </c>
      <c r="Y69" s="2">
        <f>VLOOKUP(A69,[1]TDSheet!$A:$Z,26,0)</f>
        <v>0</v>
      </c>
      <c r="Z69" s="2">
        <f>VLOOKUP(A69,[1]TDSheet!$A:$P,16,0)</f>
        <v>0</v>
      </c>
      <c r="AB69" s="2">
        <f t="shared" si="8"/>
        <v>0</v>
      </c>
    </row>
    <row r="70" spans="1:28" ht="11.1" customHeight="1" outlineLevel="2" x14ac:dyDescent="0.2">
      <c r="A70" s="7" t="s">
        <v>18</v>
      </c>
      <c r="B70" s="7" t="s">
        <v>9</v>
      </c>
      <c r="C70" s="21" t="str">
        <f>VLOOKUP(A70,[1]TDSheet!$A:$D,4,0)</f>
        <v>Нояб</v>
      </c>
      <c r="D70" s="8">
        <v>-0.05</v>
      </c>
      <c r="E70" s="8">
        <v>302.93799999999999</v>
      </c>
      <c r="F70" s="8"/>
      <c r="G70" s="8">
        <v>302.88799999999998</v>
      </c>
      <c r="H70" s="8"/>
      <c r="I70" s="8">
        <f t="shared" si="3"/>
        <v>302.88799999999998</v>
      </c>
      <c r="J70" s="18">
        <f>VLOOKUP(A70,[1]TDSheet!$A:$K,11,0)</f>
        <v>1</v>
      </c>
      <c r="M70" s="2">
        <f t="shared" si="4"/>
        <v>0</v>
      </c>
      <c r="Q70" s="2">
        <f t="shared" si="5"/>
        <v>0</v>
      </c>
      <c r="R70" s="19"/>
      <c r="S70" s="19">
        <f t="shared" si="10"/>
        <v>0</v>
      </c>
      <c r="T70" s="19"/>
      <c r="V70" s="2" t="e">
        <f t="shared" si="6"/>
        <v>#DIV/0!</v>
      </c>
      <c r="W70" s="2" t="e">
        <f t="shared" si="7"/>
        <v>#DIV/0!</v>
      </c>
      <c r="X70" s="2">
        <f>VLOOKUP(A70,[1]TDSheet!$A:$Y,25,0)</f>
        <v>3.2101999999999995</v>
      </c>
      <c r="Y70" s="2">
        <f>VLOOKUP(A70,[1]TDSheet!$A:$Z,26,0)</f>
        <v>7.0061999999999998</v>
      </c>
      <c r="Z70" s="2">
        <f>VLOOKUP(A70,[1]TDSheet!$A:$P,16,0)</f>
        <v>24.230799999999999</v>
      </c>
      <c r="AA70" s="24" t="str">
        <f>VLOOKUP(A70,[1]TDSheet!$A:$AB,28,0)</f>
        <v>акция/вывод</v>
      </c>
      <c r="AB70" s="2">
        <f t="shared" si="8"/>
        <v>0</v>
      </c>
    </row>
    <row r="71" spans="1:28" ht="11.1" customHeight="1" outlineLevel="2" x14ac:dyDescent="0.2">
      <c r="A71" s="7" t="s">
        <v>19</v>
      </c>
      <c r="B71" s="7" t="s">
        <v>9</v>
      </c>
      <c r="C71" s="21" t="str">
        <f>VLOOKUP(A71,[1]TDSheet!$A:$D,4,0)</f>
        <v>Нояб</v>
      </c>
      <c r="D71" s="8">
        <v>-6.8680000000000003</v>
      </c>
      <c r="E71" s="8">
        <v>6.8680000000000003</v>
      </c>
      <c r="F71" s="8">
        <v>5.1920000000000002</v>
      </c>
      <c r="G71" s="8">
        <v>-5.49</v>
      </c>
      <c r="H71" s="8"/>
      <c r="I71" s="23">
        <f t="shared" ref="I71:I96" si="11">G71-H71</f>
        <v>-5.49</v>
      </c>
      <c r="J71" s="18">
        <f>VLOOKUP(A71,[1]TDSheet!$A:$K,11,0)</f>
        <v>1</v>
      </c>
      <c r="M71" s="2">
        <f t="shared" ref="M71:M96" si="12">F71-N71</f>
        <v>5.1920000000000002</v>
      </c>
      <c r="Q71" s="2">
        <f t="shared" ref="Q71:Q96" si="13">M71/5</f>
        <v>1.0384</v>
      </c>
      <c r="R71" s="26"/>
      <c r="S71" s="19">
        <f t="shared" ref="S71:S96" si="14">R71</f>
        <v>0</v>
      </c>
      <c r="T71" s="19"/>
      <c r="V71" s="2">
        <f t="shared" ref="V71:V96" si="15">(I71+S71)/Q71</f>
        <v>-5.286979969183359</v>
      </c>
      <c r="W71" s="2">
        <f t="shared" ref="W71:W96" si="16">I71/Q71</f>
        <v>-5.286979969183359</v>
      </c>
      <c r="X71" s="2">
        <f>VLOOKUP(A71,[1]TDSheet!$A:$Y,25,0)</f>
        <v>31.783999999999999</v>
      </c>
      <c r="Y71" s="2">
        <f>VLOOKUP(A71,[1]TDSheet!$A:$Z,26,0)</f>
        <v>6.5688000000000004</v>
      </c>
      <c r="Z71" s="2">
        <f>VLOOKUP(A71,[1]TDSheet!$A:$P,16,0)</f>
        <v>1.0993999999999999</v>
      </c>
      <c r="AA71" s="24" t="str">
        <f>VLOOKUP(A71,[1]TDSheet!$A:$AB,28,0)</f>
        <v>акция/вывод</v>
      </c>
      <c r="AB71" s="2">
        <f t="shared" ref="AB71:AB96" si="17">S71*J71</f>
        <v>0</v>
      </c>
    </row>
    <row r="72" spans="1:28" ht="11.1" customHeight="1" outlineLevel="2" x14ac:dyDescent="0.2">
      <c r="A72" s="7" t="s">
        <v>90</v>
      </c>
      <c r="B72" s="7" t="s">
        <v>24</v>
      </c>
      <c r="C72" s="21" t="str">
        <f>VLOOKUP(A72,[1]TDSheet!$A:$D,4,0)</f>
        <v>Нояб</v>
      </c>
      <c r="D72" s="8">
        <v>41</v>
      </c>
      <c r="E72" s="8">
        <v>332</v>
      </c>
      <c r="F72" s="8">
        <v>18</v>
      </c>
      <c r="G72" s="8">
        <v>309</v>
      </c>
      <c r="H72" s="8"/>
      <c r="I72" s="8">
        <f t="shared" si="11"/>
        <v>309</v>
      </c>
      <c r="J72" s="18">
        <f>VLOOKUP(A72,[1]TDSheet!$A:$K,11,0)</f>
        <v>0.4</v>
      </c>
      <c r="M72" s="2">
        <f t="shared" si="12"/>
        <v>18</v>
      </c>
      <c r="Q72" s="2">
        <f t="shared" si="13"/>
        <v>3.6</v>
      </c>
      <c r="R72" s="19"/>
      <c r="S72" s="19">
        <f t="shared" si="14"/>
        <v>0</v>
      </c>
      <c r="T72" s="19"/>
      <c r="V72" s="2">
        <f t="shared" si="15"/>
        <v>85.833333333333329</v>
      </c>
      <c r="W72" s="2">
        <f t="shared" si="16"/>
        <v>85.833333333333329</v>
      </c>
      <c r="X72" s="2">
        <f>VLOOKUP(A72,[1]TDSheet!$A:$Y,25,0)</f>
        <v>0</v>
      </c>
      <c r="Y72" s="2">
        <f>VLOOKUP(A72,[1]TDSheet!$A:$Z,26,0)</f>
        <v>14.8</v>
      </c>
      <c r="Z72" s="2">
        <f>VLOOKUP(A72,[1]TDSheet!$A:$P,16,0)</f>
        <v>39.6</v>
      </c>
      <c r="AA72" s="24" t="str">
        <f>VLOOKUP(A72,[1]TDSheet!$A:$AB,28,0)</f>
        <v>акция/вывод</v>
      </c>
      <c r="AB72" s="2">
        <f t="shared" si="17"/>
        <v>0</v>
      </c>
    </row>
    <row r="73" spans="1:28" ht="21.95" customHeight="1" outlineLevel="2" x14ac:dyDescent="0.2">
      <c r="A73" s="7" t="s">
        <v>91</v>
      </c>
      <c r="B73" s="7" t="s">
        <v>24</v>
      </c>
      <c r="C73" s="21" t="str">
        <f>VLOOKUP(A73,[1]TDSheet!$A:$D,4,0)</f>
        <v>Нояб</v>
      </c>
      <c r="D73" s="8">
        <v>67</v>
      </c>
      <c r="E73" s="8">
        <v>261</v>
      </c>
      <c r="F73" s="8">
        <v>41</v>
      </c>
      <c r="G73" s="8">
        <v>245</v>
      </c>
      <c r="H73" s="8"/>
      <c r="I73" s="8">
        <f t="shared" si="11"/>
        <v>245</v>
      </c>
      <c r="J73" s="18">
        <f>VLOOKUP(A73,[1]TDSheet!$A:$K,11,0)</f>
        <v>0.4</v>
      </c>
      <c r="M73" s="2">
        <f t="shared" si="12"/>
        <v>41</v>
      </c>
      <c r="Q73" s="2">
        <f t="shared" si="13"/>
        <v>8.1999999999999993</v>
      </c>
      <c r="R73" s="19"/>
      <c r="S73" s="19">
        <f t="shared" si="14"/>
        <v>0</v>
      </c>
      <c r="T73" s="19"/>
      <c r="V73" s="2">
        <f t="shared" si="15"/>
        <v>29.878048780487809</v>
      </c>
      <c r="W73" s="2">
        <f t="shared" si="16"/>
        <v>29.878048780487809</v>
      </c>
      <c r="X73" s="2">
        <f>VLOOKUP(A73,[1]TDSheet!$A:$Y,25,0)</f>
        <v>0</v>
      </c>
      <c r="Y73" s="2">
        <f>VLOOKUP(A73,[1]TDSheet!$A:$Z,26,0)</f>
        <v>15</v>
      </c>
      <c r="Z73" s="2">
        <f>VLOOKUP(A73,[1]TDSheet!$A:$P,16,0)</f>
        <v>34</v>
      </c>
      <c r="AA73" s="24" t="str">
        <f>VLOOKUP(A73,[1]TDSheet!$A:$AB,28,0)</f>
        <v>акция/вывод</v>
      </c>
      <c r="AB73" s="2">
        <f t="shared" si="17"/>
        <v>0</v>
      </c>
    </row>
    <row r="74" spans="1:28" ht="11.1" customHeight="1" outlineLevel="2" x14ac:dyDescent="0.2">
      <c r="A74" s="7" t="s">
        <v>92</v>
      </c>
      <c r="B74" s="7" t="s">
        <v>24</v>
      </c>
      <c r="C74" s="7"/>
      <c r="D74" s="8">
        <v>-1</v>
      </c>
      <c r="E74" s="8">
        <v>1</v>
      </c>
      <c r="F74" s="8"/>
      <c r="G74" s="8"/>
      <c r="H74" s="8"/>
      <c r="I74" s="8">
        <f t="shared" si="11"/>
        <v>0</v>
      </c>
      <c r="J74" s="18">
        <f>VLOOKUP(A74,[1]TDSheet!$A:$K,11,0)</f>
        <v>0</v>
      </c>
      <c r="M74" s="2">
        <f t="shared" si="12"/>
        <v>0</v>
      </c>
      <c r="Q74" s="2">
        <f t="shared" si="13"/>
        <v>0</v>
      </c>
      <c r="R74" s="19"/>
      <c r="S74" s="19">
        <f t="shared" si="14"/>
        <v>0</v>
      </c>
      <c r="T74" s="19"/>
      <c r="V74" s="2" t="e">
        <f t="shared" si="15"/>
        <v>#DIV/0!</v>
      </c>
      <c r="W74" s="2" t="e">
        <f t="shared" si="16"/>
        <v>#DIV/0!</v>
      </c>
      <c r="X74" s="2">
        <f>VLOOKUP(A74,[1]TDSheet!$A:$Y,25,0)</f>
        <v>0</v>
      </c>
      <c r="Y74" s="2">
        <f>VLOOKUP(A74,[1]TDSheet!$A:$Z,26,0)</f>
        <v>0.2</v>
      </c>
      <c r="Z74" s="2">
        <f>VLOOKUP(A74,[1]TDSheet!$A:$P,16,0)</f>
        <v>0</v>
      </c>
      <c r="AB74" s="2">
        <f t="shared" si="17"/>
        <v>0</v>
      </c>
    </row>
    <row r="75" spans="1:28" ht="11.1" customHeight="1" outlineLevel="2" x14ac:dyDescent="0.2">
      <c r="A75" s="7" t="s">
        <v>93</v>
      </c>
      <c r="B75" s="7" t="s">
        <v>24</v>
      </c>
      <c r="C75" s="22" t="s">
        <v>116</v>
      </c>
      <c r="D75" s="8">
        <v>192</v>
      </c>
      <c r="E75" s="8">
        <v>96</v>
      </c>
      <c r="F75" s="8">
        <v>181</v>
      </c>
      <c r="G75" s="8">
        <v>107</v>
      </c>
      <c r="H75" s="8">
        <f>VLOOKUP(A75,Лист2!A:B,2,0)</f>
        <v>96</v>
      </c>
      <c r="I75" s="8">
        <f t="shared" si="11"/>
        <v>11</v>
      </c>
      <c r="J75" s="18">
        <v>0.4</v>
      </c>
      <c r="M75" s="2">
        <f t="shared" si="12"/>
        <v>86</v>
      </c>
      <c r="N75" s="2">
        <f>VLOOKUP(A75,[2]TDSheet!$A:$AG,6,0)</f>
        <v>95</v>
      </c>
      <c r="Q75" s="2">
        <f t="shared" si="13"/>
        <v>17.2</v>
      </c>
      <c r="R75" s="19">
        <f>8*Q75-I75</f>
        <v>126.6</v>
      </c>
      <c r="S75" s="19">
        <v>115</v>
      </c>
      <c r="T75" s="19"/>
      <c r="V75" s="2">
        <f t="shared" si="15"/>
        <v>7.3255813953488378</v>
      </c>
      <c r="W75" s="2">
        <f t="shared" si="16"/>
        <v>0.63953488372093026</v>
      </c>
      <c r="X75" s="2">
        <v>0</v>
      </c>
      <c r="Y75" s="2">
        <v>0</v>
      </c>
      <c r="Z75" s="2">
        <v>0</v>
      </c>
      <c r="AB75" s="2">
        <f t="shared" si="17"/>
        <v>46</v>
      </c>
    </row>
    <row r="76" spans="1:28" ht="11.1" customHeight="1" outlineLevel="2" x14ac:dyDescent="0.2">
      <c r="A76" s="7" t="s">
        <v>64</v>
      </c>
      <c r="B76" s="7" t="s">
        <v>9</v>
      </c>
      <c r="C76" s="7"/>
      <c r="D76" s="8">
        <v>0.81399999999999995</v>
      </c>
      <c r="E76" s="8">
        <v>209.797</v>
      </c>
      <c r="F76" s="8"/>
      <c r="G76" s="8">
        <v>209.797</v>
      </c>
      <c r="H76" s="8"/>
      <c r="I76" s="8">
        <f t="shared" si="11"/>
        <v>209.797</v>
      </c>
      <c r="J76" s="18">
        <f>VLOOKUP(A76,[1]TDSheet!$A:$K,11,0)</f>
        <v>1</v>
      </c>
      <c r="M76" s="2">
        <f t="shared" si="12"/>
        <v>0</v>
      </c>
      <c r="Q76" s="2">
        <f t="shared" si="13"/>
        <v>0</v>
      </c>
      <c r="R76" s="19"/>
      <c r="S76" s="19">
        <f t="shared" si="14"/>
        <v>0</v>
      </c>
      <c r="T76" s="19"/>
      <c r="V76" s="2" t="e">
        <f t="shared" si="15"/>
        <v>#DIV/0!</v>
      </c>
      <c r="W76" s="2" t="e">
        <f t="shared" si="16"/>
        <v>#DIV/0!</v>
      </c>
      <c r="X76" s="2">
        <f>VLOOKUP(A76,[1]TDSheet!$A:$Y,25,0)</f>
        <v>14.703999999999999</v>
      </c>
      <c r="Y76" s="2">
        <f>VLOOKUP(A76,[1]TDSheet!$A:$Z,26,0)</f>
        <v>2.2826</v>
      </c>
      <c r="Z76" s="2">
        <f>VLOOKUP(A76,[1]TDSheet!$A:$P,16,0)</f>
        <v>17.2986</v>
      </c>
      <c r="AB76" s="2">
        <f t="shared" si="17"/>
        <v>0</v>
      </c>
    </row>
    <row r="77" spans="1:28" ht="11.1" customHeight="1" outlineLevel="2" x14ac:dyDescent="0.2">
      <c r="A77" s="7" t="s">
        <v>65</v>
      </c>
      <c r="B77" s="7" t="s">
        <v>9</v>
      </c>
      <c r="C77" s="7"/>
      <c r="D77" s="8">
        <v>111.00700000000001</v>
      </c>
      <c r="E77" s="8">
        <v>167.24600000000001</v>
      </c>
      <c r="F77" s="8">
        <v>116.393</v>
      </c>
      <c r="G77" s="8">
        <v>158.60300000000001</v>
      </c>
      <c r="H77" s="8"/>
      <c r="I77" s="8">
        <f t="shared" si="11"/>
        <v>158.60300000000001</v>
      </c>
      <c r="J77" s="18">
        <f>VLOOKUP(A77,[1]TDSheet!$A:$K,11,0)</f>
        <v>1</v>
      </c>
      <c r="M77" s="2">
        <f t="shared" si="12"/>
        <v>116.393</v>
      </c>
      <c r="Q77" s="2">
        <f t="shared" si="13"/>
        <v>23.278600000000001</v>
      </c>
      <c r="R77" s="19">
        <f t="shared" ref="R77" si="18">12*Q77-I77</f>
        <v>120.74020000000002</v>
      </c>
      <c r="S77" s="19">
        <v>115</v>
      </c>
      <c r="T77" s="19"/>
      <c r="V77" s="2">
        <f t="shared" si="15"/>
        <v>11.753413005936784</v>
      </c>
      <c r="W77" s="2">
        <f t="shared" si="16"/>
        <v>6.8132533743438177</v>
      </c>
      <c r="X77" s="2">
        <f>VLOOKUP(A77,[1]TDSheet!$A:$Y,25,0)</f>
        <v>13.852399999999999</v>
      </c>
      <c r="Y77" s="2">
        <f>VLOOKUP(A77,[1]TDSheet!$A:$Z,26,0)</f>
        <v>21.327000000000002</v>
      </c>
      <c r="Z77" s="2">
        <f>VLOOKUP(A77,[1]TDSheet!$A:$P,16,0)</f>
        <v>21.7682</v>
      </c>
      <c r="AB77" s="2">
        <f t="shared" si="17"/>
        <v>115</v>
      </c>
    </row>
    <row r="78" spans="1:28" ht="11.1" customHeight="1" outlineLevel="2" x14ac:dyDescent="0.2">
      <c r="A78" s="7" t="s">
        <v>94</v>
      </c>
      <c r="B78" s="7" t="s">
        <v>24</v>
      </c>
      <c r="C78" s="7"/>
      <c r="D78" s="8">
        <v>2</v>
      </c>
      <c r="E78" s="8">
        <v>157</v>
      </c>
      <c r="F78" s="8">
        <v>-1</v>
      </c>
      <c r="G78" s="8">
        <v>156</v>
      </c>
      <c r="H78" s="8"/>
      <c r="I78" s="8">
        <f t="shared" si="11"/>
        <v>156</v>
      </c>
      <c r="J78" s="18">
        <f>VLOOKUP(A78,[1]TDSheet!$A:$K,11,0)</f>
        <v>0.28000000000000003</v>
      </c>
      <c r="M78" s="2">
        <f t="shared" si="12"/>
        <v>-1</v>
      </c>
      <c r="Q78" s="2">
        <f t="shared" si="13"/>
        <v>-0.2</v>
      </c>
      <c r="R78" s="19"/>
      <c r="S78" s="19">
        <f t="shared" si="14"/>
        <v>0</v>
      </c>
      <c r="T78" s="19"/>
      <c r="V78" s="2">
        <f t="shared" si="15"/>
        <v>-780</v>
      </c>
      <c r="W78" s="2">
        <f t="shared" si="16"/>
        <v>-780</v>
      </c>
      <c r="X78" s="2">
        <f>VLOOKUP(A78,[1]TDSheet!$A:$Y,25,0)</f>
        <v>19</v>
      </c>
      <c r="Y78" s="2">
        <f>VLOOKUP(A78,[1]TDSheet!$A:$Z,26,0)</f>
        <v>2</v>
      </c>
      <c r="Z78" s="2">
        <f>VLOOKUP(A78,[1]TDSheet!$A:$P,16,0)</f>
        <v>21.6</v>
      </c>
      <c r="AA78" s="2" t="str">
        <f>VLOOKUP(A78,[1]TDSheet!$A:$AB,28,0)</f>
        <v>вместо - 084  Колбаски Баварские копченые, NDX в МГС 0,28 кг, ТМ Стародворье  ПОКОМ</v>
      </c>
      <c r="AB78" s="2">
        <f t="shared" si="17"/>
        <v>0</v>
      </c>
    </row>
    <row r="79" spans="1:28" ht="11.1" customHeight="1" outlineLevel="2" x14ac:dyDescent="0.2">
      <c r="A79" s="7" t="s">
        <v>32</v>
      </c>
      <c r="B79" s="7" t="s">
        <v>24</v>
      </c>
      <c r="C79" s="7"/>
      <c r="D79" s="8">
        <v>280</v>
      </c>
      <c r="E79" s="8"/>
      <c r="F79" s="8">
        <v>150</v>
      </c>
      <c r="G79" s="8">
        <v>113</v>
      </c>
      <c r="H79" s="8"/>
      <c r="I79" s="8">
        <f t="shared" si="11"/>
        <v>113</v>
      </c>
      <c r="J79" s="18">
        <f>VLOOKUP(A79,[1]TDSheet!$A:$K,11,0)</f>
        <v>0.4</v>
      </c>
      <c r="M79" s="2">
        <f t="shared" si="12"/>
        <v>150</v>
      </c>
      <c r="Q79" s="2">
        <f t="shared" si="13"/>
        <v>30</v>
      </c>
      <c r="R79" s="19">
        <f>11*Q79-I79</f>
        <v>217</v>
      </c>
      <c r="S79" s="19">
        <v>200</v>
      </c>
      <c r="T79" s="19"/>
      <c r="V79" s="2">
        <f t="shared" si="15"/>
        <v>10.433333333333334</v>
      </c>
      <c r="W79" s="2">
        <f t="shared" si="16"/>
        <v>3.7666666666666666</v>
      </c>
      <c r="X79" s="2">
        <f>VLOOKUP(A79,[1]TDSheet!$A:$Y,25,0)</f>
        <v>0</v>
      </c>
      <c r="Y79" s="2">
        <f>VLOOKUP(A79,[1]TDSheet!$A:$Z,26,0)</f>
        <v>39.6</v>
      </c>
      <c r="Z79" s="2">
        <f>VLOOKUP(A79,[1]TDSheet!$A:$P,16,0)</f>
        <v>4</v>
      </c>
      <c r="AB79" s="2">
        <f t="shared" si="17"/>
        <v>80</v>
      </c>
    </row>
    <row r="80" spans="1:28" ht="21.95" customHeight="1" outlineLevel="2" x14ac:dyDescent="0.2">
      <c r="A80" s="7" t="s">
        <v>33</v>
      </c>
      <c r="B80" s="7" t="s">
        <v>24</v>
      </c>
      <c r="C80" s="7"/>
      <c r="D80" s="8">
        <v>216</v>
      </c>
      <c r="E80" s="8"/>
      <c r="F80" s="8">
        <v>140</v>
      </c>
      <c r="G80" s="8">
        <v>69</v>
      </c>
      <c r="H80" s="8"/>
      <c r="I80" s="8">
        <f t="shared" si="11"/>
        <v>69</v>
      </c>
      <c r="J80" s="18">
        <f>VLOOKUP(A80,[1]TDSheet!$A:$K,11,0)</f>
        <v>0.33</v>
      </c>
      <c r="M80" s="2">
        <f t="shared" si="12"/>
        <v>140</v>
      </c>
      <c r="Q80" s="2">
        <f t="shared" si="13"/>
        <v>28</v>
      </c>
      <c r="R80" s="19">
        <f>9*Q80-I80</f>
        <v>183</v>
      </c>
      <c r="S80" s="19">
        <v>170</v>
      </c>
      <c r="T80" s="19"/>
      <c r="V80" s="2">
        <f t="shared" si="15"/>
        <v>8.5357142857142865</v>
      </c>
      <c r="W80" s="2">
        <f t="shared" si="16"/>
        <v>2.4642857142857144</v>
      </c>
      <c r="X80" s="2">
        <f>VLOOKUP(A80,[1]TDSheet!$A:$Y,25,0)</f>
        <v>0</v>
      </c>
      <c r="Y80" s="2">
        <f>VLOOKUP(A80,[1]TDSheet!$A:$Z,26,0)</f>
        <v>29.8</v>
      </c>
      <c r="Z80" s="2">
        <f>VLOOKUP(A80,[1]TDSheet!$A:$P,16,0)</f>
        <v>2.6</v>
      </c>
      <c r="AB80" s="2">
        <f t="shared" si="17"/>
        <v>56.1</v>
      </c>
    </row>
    <row r="81" spans="1:28" ht="21.95" customHeight="1" outlineLevel="2" x14ac:dyDescent="0.2">
      <c r="A81" s="7" t="s">
        <v>34</v>
      </c>
      <c r="B81" s="7" t="s">
        <v>24</v>
      </c>
      <c r="C81" s="7"/>
      <c r="D81" s="8">
        <v>100</v>
      </c>
      <c r="E81" s="8">
        <v>50</v>
      </c>
      <c r="F81" s="8">
        <v>48</v>
      </c>
      <c r="G81" s="8">
        <v>102</v>
      </c>
      <c r="H81" s="8">
        <f>VLOOKUP(A81,Лист2!A:B,2,0)</f>
        <v>50</v>
      </c>
      <c r="I81" s="8">
        <f t="shared" si="11"/>
        <v>52</v>
      </c>
      <c r="J81" s="18">
        <f>VLOOKUP(A81,[1]TDSheet!$A:$K,11,0)</f>
        <v>0</v>
      </c>
      <c r="M81" s="2">
        <f t="shared" si="12"/>
        <v>1</v>
      </c>
      <c r="N81" s="2">
        <f>VLOOKUP(A81,[2]TDSheet!$A:$AG,6,0)</f>
        <v>47</v>
      </c>
      <c r="Q81" s="2">
        <f t="shared" si="13"/>
        <v>0.2</v>
      </c>
      <c r="R81" s="19"/>
      <c r="S81" s="19">
        <f t="shared" si="14"/>
        <v>0</v>
      </c>
      <c r="T81" s="19"/>
      <c r="V81" s="2">
        <f t="shared" si="15"/>
        <v>260</v>
      </c>
      <c r="W81" s="2">
        <f t="shared" si="16"/>
        <v>260</v>
      </c>
      <c r="X81" s="2">
        <f>VLOOKUP(A81,[1]TDSheet!$A:$Y,25,0)</f>
        <v>0</v>
      </c>
      <c r="Y81" s="2">
        <f>VLOOKUP(A81,[1]TDSheet!$A:$Z,26,0)</f>
        <v>0</v>
      </c>
      <c r="Z81" s="2">
        <f>VLOOKUP(A81,[1]TDSheet!$A:$P,16,0)</f>
        <v>0</v>
      </c>
      <c r="AB81" s="2">
        <f t="shared" si="17"/>
        <v>0</v>
      </c>
    </row>
    <row r="82" spans="1:28" ht="11.1" customHeight="1" outlineLevel="2" x14ac:dyDescent="0.2">
      <c r="A82" s="7" t="s">
        <v>95</v>
      </c>
      <c r="B82" s="7" t="s">
        <v>24</v>
      </c>
      <c r="C82" s="7"/>
      <c r="D82" s="8">
        <v>150</v>
      </c>
      <c r="E82" s="8">
        <v>78</v>
      </c>
      <c r="F82" s="8">
        <v>74</v>
      </c>
      <c r="G82" s="8">
        <v>154</v>
      </c>
      <c r="H82" s="8">
        <f>VLOOKUP(A82,Лист2!A:B,2,0)</f>
        <v>78</v>
      </c>
      <c r="I82" s="8">
        <f t="shared" si="11"/>
        <v>76</v>
      </c>
      <c r="J82" s="18">
        <f>VLOOKUP(A82,[1]TDSheet!$A:$K,11,0)</f>
        <v>0</v>
      </c>
      <c r="M82" s="2">
        <f t="shared" si="12"/>
        <v>0</v>
      </c>
      <c r="N82" s="2">
        <f>VLOOKUP(A82,[2]TDSheet!$A:$AG,6,0)</f>
        <v>74</v>
      </c>
      <c r="Q82" s="2">
        <f t="shared" si="13"/>
        <v>0</v>
      </c>
      <c r="R82" s="19"/>
      <c r="S82" s="19">
        <f t="shared" si="14"/>
        <v>0</v>
      </c>
      <c r="T82" s="19"/>
      <c r="V82" s="2" t="e">
        <f t="shared" si="15"/>
        <v>#DIV/0!</v>
      </c>
      <c r="W82" s="2" t="e">
        <f t="shared" si="16"/>
        <v>#DIV/0!</v>
      </c>
      <c r="X82" s="2">
        <f>VLOOKUP(A82,[1]TDSheet!$A:$Y,25,0)</f>
        <v>0</v>
      </c>
      <c r="Y82" s="2">
        <f>VLOOKUP(A82,[1]TDSheet!$A:$Z,26,0)</f>
        <v>0</v>
      </c>
      <c r="Z82" s="2">
        <f>VLOOKUP(A82,[1]TDSheet!$A:$P,16,0)</f>
        <v>0</v>
      </c>
      <c r="AB82" s="2">
        <f t="shared" si="17"/>
        <v>0</v>
      </c>
    </row>
    <row r="83" spans="1:28" ht="21.95" customHeight="1" outlineLevel="2" x14ac:dyDescent="0.2">
      <c r="A83" s="7" t="s">
        <v>35</v>
      </c>
      <c r="B83" s="7" t="s">
        <v>24</v>
      </c>
      <c r="C83" s="7"/>
      <c r="D83" s="8">
        <v>180</v>
      </c>
      <c r="E83" s="8">
        <v>90</v>
      </c>
      <c r="F83" s="8">
        <v>112</v>
      </c>
      <c r="G83" s="8">
        <v>157</v>
      </c>
      <c r="H83" s="8">
        <f>VLOOKUP(A83,Лист2!A:B,2,0)</f>
        <v>90</v>
      </c>
      <c r="I83" s="8">
        <f t="shared" si="11"/>
        <v>67</v>
      </c>
      <c r="J83" s="18">
        <f>VLOOKUP(A83,[1]TDSheet!$A:$K,11,0)</f>
        <v>0</v>
      </c>
      <c r="M83" s="2">
        <f t="shared" si="12"/>
        <v>23</v>
      </c>
      <c r="N83" s="2">
        <f>VLOOKUP(A83,[2]TDSheet!$A:$AG,6,0)</f>
        <v>89</v>
      </c>
      <c r="Q83" s="2">
        <f t="shared" si="13"/>
        <v>4.5999999999999996</v>
      </c>
      <c r="R83" s="19"/>
      <c r="S83" s="19">
        <f t="shared" si="14"/>
        <v>0</v>
      </c>
      <c r="T83" s="19"/>
      <c r="V83" s="2">
        <f t="shared" si="15"/>
        <v>14.565217391304349</v>
      </c>
      <c r="W83" s="2">
        <f t="shared" si="16"/>
        <v>14.565217391304349</v>
      </c>
      <c r="X83" s="2">
        <f>VLOOKUP(A83,[1]TDSheet!$A:$Y,25,0)</f>
        <v>0</v>
      </c>
      <c r="Y83" s="2">
        <f>VLOOKUP(A83,[1]TDSheet!$A:$Z,26,0)</f>
        <v>0</v>
      </c>
      <c r="Z83" s="2">
        <f>VLOOKUP(A83,[1]TDSheet!$A:$P,16,0)</f>
        <v>0</v>
      </c>
      <c r="AB83" s="2">
        <f t="shared" si="17"/>
        <v>0</v>
      </c>
    </row>
    <row r="84" spans="1:28" ht="21.95" customHeight="1" outlineLevel="2" x14ac:dyDescent="0.2">
      <c r="A84" s="7" t="s">
        <v>96</v>
      </c>
      <c r="B84" s="7" t="s">
        <v>24</v>
      </c>
      <c r="C84" s="7"/>
      <c r="D84" s="8">
        <v>180</v>
      </c>
      <c r="E84" s="8">
        <v>90</v>
      </c>
      <c r="F84" s="8">
        <v>95</v>
      </c>
      <c r="G84" s="8">
        <v>175</v>
      </c>
      <c r="H84" s="8">
        <f>VLOOKUP(A84,Лист2!A:B,2,0)</f>
        <v>90</v>
      </c>
      <c r="I84" s="8">
        <f t="shared" si="11"/>
        <v>85</v>
      </c>
      <c r="J84" s="18">
        <f>VLOOKUP(A84,[1]TDSheet!$A:$K,11,0)</f>
        <v>0</v>
      </c>
      <c r="M84" s="2">
        <f t="shared" si="12"/>
        <v>6</v>
      </c>
      <c r="N84" s="2">
        <f>VLOOKUP(A84,[2]TDSheet!$A:$AG,6,0)</f>
        <v>89</v>
      </c>
      <c r="Q84" s="2">
        <f t="shared" si="13"/>
        <v>1.2</v>
      </c>
      <c r="R84" s="19"/>
      <c r="S84" s="19">
        <f t="shared" si="14"/>
        <v>0</v>
      </c>
      <c r="T84" s="19"/>
      <c r="V84" s="2">
        <f t="shared" si="15"/>
        <v>70.833333333333343</v>
      </c>
      <c r="W84" s="2">
        <f t="shared" si="16"/>
        <v>70.833333333333343</v>
      </c>
      <c r="X84" s="2">
        <f>VLOOKUP(A84,[1]TDSheet!$A:$Y,25,0)</f>
        <v>0</v>
      </c>
      <c r="Y84" s="2">
        <f>VLOOKUP(A84,[1]TDSheet!$A:$Z,26,0)</f>
        <v>0</v>
      </c>
      <c r="Z84" s="2">
        <f>VLOOKUP(A84,[1]TDSheet!$A:$P,16,0)</f>
        <v>0</v>
      </c>
      <c r="AB84" s="2">
        <f t="shared" si="17"/>
        <v>0</v>
      </c>
    </row>
    <row r="85" spans="1:28" ht="21.95" customHeight="1" outlineLevel="2" x14ac:dyDescent="0.2">
      <c r="A85" s="7" t="s">
        <v>97</v>
      </c>
      <c r="B85" s="7" t="s">
        <v>24</v>
      </c>
      <c r="C85" s="7"/>
      <c r="D85" s="8">
        <v>162</v>
      </c>
      <c r="E85" s="8">
        <v>84</v>
      </c>
      <c r="F85" s="8">
        <v>79</v>
      </c>
      <c r="G85" s="8">
        <v>167</v>
      </c>
      <c r="H85" s="8">
        <f>VLOOKUP(A85,Лист2!A:B,2,0)</f>
        <v>84</v>
      </c>
      <c r="I85" s="8">
        <f t="shared" si="11"/>
        <v>83</v>
      </c>
      <c r="J85" s="18">
        <f>VLOOKUP(A85,[1]TDSheet!$A:$K,11,0)</f>
        <v>0</v>
      </c>
      <c r="M85" s="2">
        <f t="shared" si="12"/>
        <v>0</v>
      </c>
      <c r="N85" s="2">
        <f>VLOOKUP(A85,[2]TDSheet!$A:$AG,6,0)</f>
        <v>79</v>
      </c>
      <c r="Q85" s="2">
        <f t="shared" si="13"/>
        <v>0</v>
      </c>
      <c r="R85" s="19"/>
      <c r="S85" s="19">
        <f t="shared" si="14"/>
        <v>0</v>
      </c>
      <c r="T85" s="19"/>
      <c r="V85" s="2" t="e">
        <f t="shared" si="15"/>
        <v>#DIV/0!</v>
      </c>
      <c r="W85" s="2" t="e">
        <f t="shared" si="16"/>
        <v>#DIV/0!</v>
      </c>
      <c r="X85" s="2">
        <f>VLOOKUP(A85,[1]TDSheet!$A:$Y,25,0)</f>
        <v>0</v>
      </c>
      <c r="Y85" s="2">
        <f>VLOOKUP(A85,[1]TDSheet!$A:$Z,26,0)</f>
        <v>0</v>
      </c>
      <c r="Z85" s="2">
        <f>VLOOKUP(A85,[1]TDSheet!$A:$P,16,0)</f>
        <v>0</v>
      </c>
      <c r="AB85" s="2">
        <f t="shared" si="17"/>
        <v>0</v>
      </c>
    </row>
    <row r="86" spans="1:28" ht="11.1" customHeight="1" outlineLevel="2" x14ac:dyDescent="0.2">
      <c r="A86" s="7" t="s">
        <v>36</v>
      </c>
      <c r="B86" s="7" t="s">
        <v>24</v>
      </c>
      <c r="C86" s="7"/>
      <c r="D86" s="8">
        <v>180</v>
      </c>
      <c r="E86" s="8">
        <v>91</v>
      </c>
      <c r="F86" s="8">
        <v>92</v>
      </c>
      <c r="G86" s="8">
        <v>179</v>
      </c>
      <c r="H86" s="8">
        <f>VLOOKUP(A86,Лист2!A:B,2,0)</f>
        <v>90</v>
      </c>
      <c r="I86" s="8">
        <f t="shared" si="11"/>
        <v>89</v>
      </c>
      <c r="J86" s="18">
        <f>VLOOKUP(A86,[1]TDSheet!$A:$K,11,0)</f>
        <v>0</v>
      </c>
      <c r="M86" s="2">
        <f t="shared" si="12"/>
        <v>3</v>
      </c>
      <c r="N86" s="2">
        <f>VLOOKUP(A86,[2]TDSheet!$A:$AG,6,0)</f>
        <v>89</v>
      </c>
      <c r="Q86" s="2">
        <f t="shared" si="13"/>
        <v>0.6</v>
      </c>
      <c r="R86" s="19"/>
      <c r="S86" s="19">
        <f t="shared" si="14"/>
        <v>0</v>
      </c>
      <c r="T86" s="19"/>
      <c r="V86" s="2">
        <f t="shared" si="15"/>
        <v>148.33333333333334</v>
      </c>
      <c r="W86" s="2">
        <f t="shared" si="16"/>
        <v>148.33333333333334</v>
      </c>
      <c r="X86" s="2">
        <f>VLOOKUP(A86,[1]TDSheet!$A:$Y,25,0)</f>
        <v>0</v>
      </c>
      <c r="Y86" s="2">
        <f>VLOOKUP(A86,[1]TDSheet!$A:$Z,26,0)</f>
        <v>0</v>
      </c>
      <c r="Z86" s="2">
        <f>VLOOKUP(A86,[1]TDSheet!$A:$P,16,0)</f>
        <v>0</v>
      </c>
      <c r="AB86" s="2">
        <f t="shared" si="17"/>
        <v>0</v>
      </c>
    </row>
    <row r="87" spans="1:28" ht="11.1" customHeight="1" outlineLevel="2" x14ac:dyDescent="0.2">
      <c r="A87" s="7" t="s">
        <v>98</v>
      </c>
      <c r="B87" s="7" t="s">
        <v>24</v>
      </c>
      <c r="C87" s="7"/>
      <c r="D87" s="8">
        <v>156</v>
      </c>
      <c r="E87" s="8">
        <v>78</v>
      </c>
      <c r="F87" s="8">
        <v>79</v>
      </c>
      <c r="G87" s="8">
        <v>155</v>
      </c>
      <c r="H87" s="8">
        <f>VLOOKUP(A87,Лист2!A:B,2,0)</f>
        <v>78</v>
      </c>
      <c r="I87" s="8">
        <f t="shared" si="11"/>
        <v>77</v>
      </c>
      <c r="J87" s="18">
        <f>VLOOKUP(A87,[1]TDSheet!$A:$K,11,0)</f>
        <v>0</v>
      </c>
      <c r="M87" s="2">
        <f t="shared" si="12"/>
        <v>2</v>
      </c>
      <c r="N87" s="2">
        <f>VLOOKUP(A87,[2]TDSheet!$A:$AG,6,0)</f>
        <v>77</v>
      </c>
      <c r="Q87" s="2">
        <f t="shared" si="13"/>
        <v>0.4</v>
      </c>
      <c r="R87" s="19"/>
      <c r="S87" s="19">
        <f t="shared" si="14"/>
        <v>0</v>
      </c>
      <c r="T87" s="19"/>
      <c r="V87" s="2">
        <f t="shared" si="15"/>
        <v>192.5</v>
      </c>
      <c r="W87" s="2">
        <f t="shared" si="16"/>
        <v>192.5</v>
      </c>
      <c r="X87" s="2">
        <f>VLOOKUP(A87,[1]TDSheet!$A:$Y,25,0)</f>
        <v>0</v>
      </c>
      <c r="Y87" s="2">
        <f>VLOOKUP(A87,[1]TDSheet!$A:$Z,26,0)</f>
        <v>0</v>
      </c>
      <c r="Z87" s="2">
        <f>VLOOKUP(A87,[1]TDSheet!$A:$P,16,0)</f>
        <v>0</v>
      </c>
      <c r="AB87" s="2">
        <f t="shared" si="17"/>
        <v>0</v>
      </c>
    </row>
    <row r="88" spans="1:28" ht="11.1" customHeight="1" outlineLevel="2" x14ac:dyDescent="0.2">
      <c r="A88" s="7" t="s">
        <v>66</v>
      </c>
      <c r="B88" s="7" t="s">
        <v>9</v>
      </c>
      <c r="C88" s="7"/>
      <c r="D88" s="8">
        <v>80.59</v>
      </c>
      <c r="E88" s="8">
        <v>44.283000000000001</v>
      </c>
      <c r="F88" s="8">
        <v>72.52</v>
      </c>
      <c r="G88" s="8">
        <v>52.353000000000002</v>
      </c>
      <c r="H88" s="8">
        <f>VLOOKUP(A88,Лист2!A:B,2,0)</f>
        <v>44.283000000000001</v>
      </c>
      <c r="I88" s="8">
        <f t="shared" si="11"/>
        <v>8.07</v>
      </c>
      <c r="J88" s="18">
        <f>VLOOKUP(A88,[1]TDSheet!$A:$K,11,0)</f>
        <v>0</v>
      </c>
      <c r="M88" s="2">
        <f t="shared" si="12"/>
        <v>29.601999999999997</v>
      </c>
      <c r="N88" s="2">
        <f>VLOOKUP(A88,[2]TDSheet!$A:$AG,6,0)</f>
        <v>42.917999999999999</v>
      </c>
      <c r="Q88" s="2">
        <f t="shared" si="13"/>
        <v>5.920399999999999</v>
      </c>
      <c r="R88" s="19"/>
      <c r="S88" s="19">
        <f t="shared" si="14"/>
        <v>0</v>
      </c>
      <c r="T88" s="19"/>
      <c r="V88" s="2">
        <f t="shared" si="15"/>
        <v>1.3630835754340926</v>
      </c>
      <c r="W88" s="2">
        <f t="shared" si="16"/>
        <v>1.3630835754340926</v>
      </c>
      <c r="X88" s="2">
        <f>VLOOKUP(A88,[1]TDSheet!$A:$Y,25,0)</f>
        <v>0</v>
      </c>
      <c r="Y88" s="2">
        <f>VLOOKUP(A88,[1]TDSheet!$A:$Z,26,0)</f>
        <v>0</v>
      </c>
      <c r="Z88" s="2">
        <f>VLOOKUP(A88,[1]TDSheet!$A:$P,16,0)</f>
        <v>0</v>
      </c>
      <c r="AB88" s="2">
        <f t="shared" si="17"/>
        <v>0</v>
      </c>
    </row>
    <row r="89" spans="1:28" ht="21.95" customHeight="1" outlineLevel="2" x14ac:dyDescent="0.2">
      <c r="A89" s="7" t="s">
        <v>99</v>
      </c>
      <c r="B89" s="7" t="s">
        <v>24</v>
      </c>
      <c r="C89" s="7"/>
      <c r="D89" s="8">
        <v>-5</v>
      </c>
      <c r="E89" s="8">
        <v>5</v>
      </c>
      <c r="F89" s="8"/>
      <c r="G89" s="8"/>
      <c r="H89" s="8"/>
      <c r="I89" s="8">
        <f t="shared" si="11"/>
        <v>0</v>
      </c>
      <c r="J89" s="18">
        <f>VLOOKUP(A89,[1]TDSheet!$A:$K,11,0)</f>
        <v>0</v>
      </c>
      <c r="M89" s="2">
        <f t="shared" si="12"/>
        <v>0</v>
      </c>
      <c r="Q89" s="2">
        <f t="shared" si="13"/>
        <v>0</v>
      </c>
      <c r="R89" s="19"/>
      <c r="S89" s="19">
        <f t="shared" si="14"/>
        <v>0</v>
      </c>
      <c r="T89" s="19"/>
      <c r="V89" s="2" t="e">
        <f t="shared" si="15"/>
        <v>#DIV/0!</v>
      </c>
      <c r="W89" s="2" t="e">
        <f t="shared" si="16"/>
        <v>#DIV/0!</v>
      </c>
      <c r="X89" s="2">
        <f>VLOOKUP(A89,[1]TDSheet!$A:$Y,25,0)</f>
        <v>15.8</v>
      </c>
      <c r="Y89" s="2">
        <f>VLOOKUP(A89,[1]TDSheet!$A:$Z,26,0)</f>
        <v>23.6</v>
      </c>
      <c r="Z89" s="2">
        <f>VLOOKUP(A89,[1]TDSheet!$A:$P,16,0)</f>
        <v>0.2</v>
      </c>
      <c r="AB89" s="2">
        <f t="shared" si="17"/>
        <v>0</v>
      </c>
    </row>
    <row r="90" spans="1:28" ht="21.95" customHeight="1" outlineLevel="2" x14ac:dyDescent="0.2">
      <c r="A90" s="7" t="s">
        <v>67</v>
      </c>
      <c r="B90" s="7" t="s">
        <v>9</v>
      </c>
      <c r="C90" s="7"/>
      <c r="D90" s="8">
        <v>-160.70500000000001</v>
      </c>
      <c r="E90" s="8">
        <v>200.08799999999999</v>
      </c>
      <c r="F90" s="8"/>
      <c r="G90" s="8"/>
      <c r="H90" s="8"/>
      <c r="I90" s="8">
        <f t="shared" si="11"/>
        <v>0</v>
      </c>
      <c r="J90" s="18">
        <f>VLOOKUP(A90,[1]TDSheet!$A:$K,11,0)</f>
        <v>0</v>
      </c>
      <c r="M90" s="2">
        <f t="shared" si="12"/>
        <v>0</v>
      </c>
      <c r="Q90" s="2">
        <f t="shared" si="13"/>
        <v>0</v>
      </c>
      <c r="R90" s="19"/>
      <c r="S90" s="19">
        <f t="shared" si="14"/>
        <v>0</v>
      </c>
      <c r="T90" s="19"/>
      <c r="V90" s="2" t="e">
        <f t="shared" si="15"/>
        <v>#DIV/0!</v>
      </c>
      <c r="W90" s="2" t="e">
        <f t="shared" si="16"/>
        <v>#DIV/0!</v>
      </c>
      <c r="X90" s="2">
        <f>VLOOKUP(A90,[1]TDSheet!$A:$Y,25,0)</f>
        <v>27.2178</v>
      </c>
      <c r="Y90" s="2">
        <f>VLOOKUP(A90,[1]TDSheet!$A:$Z,26,0)</f>
        <v>19.526400000000002</v>
      </c>
      <c r="Z90" s="2">
        <f>VLOOKUP(A90,[1]TDSheet!$A:$P,16,0)</f>
        <v>31.747000000000003</v>
      </c>
      <c r="AB90" s="2">
        <f t="shared" si="17"/>
        <v>0</v>
      </c>
    </row>
    <row r="91" spans="1:28" ht="11.1" customHeight="1" outlineLevel="2" x14ac:dyDescent="0.2">
      <c r="A91" s="7" t="s">
        <v>20</v>
      </c>
      <c r="B91" s="7" t="s">
        <v>9</v>
      </c>
      <c r="C91" s="7"/>
      <c r="D91" s="8">
        <v>-41.034999999999997</v>
      </c>
      <c r="E91" s="8">
        <v>41.034999999999997</v>
      </c>
      <c r="F91" s="8"/>
      <c r="G91" s="8"/>
      <c r="H91" s="8"/>
      <c r="I91" s="8">
        <f t="shared" si="11"/>
        <v>0</v>
      </c>
      <c r="J91" s="18">
        <f>VLOOKUP(A91,[1]TDSheet!$A:$K,11,0)</f>
        <v>0</v>
      </c>
      <c r="M91" s="2">
        <f t="shared" si="12"/>
        <v>0</v>
      </c>
      <c r="Q91" s="2">
        <f t="shared" si="13"/>
        <v>0</v>
      </c>
      <c r="R91" s="19"/>
      <c r="S91" s="19">
        <f t="shared" si="14"/>
        <v>0</v>
      </c>
      <c r="T91" s="19"/>
      <c r="V91" s="2" t="e">
        <f t="shared" si="15"/>
        <v>#DIV/0!</v>
      </c>
      <c r="W91" s="2" t="e">
        <f t="shared" si="16"/>
        <v>#DIV/0!</v>
      </c>
      <c r="X91" s="2">
        <f>VLOOKUP(A91,[1]TDSheet!$A:$Y,25,0)</f>
        <v>8.1254000000000008</v>
      </c>
      <c r="Y91" s="2">
        <f>VLOOKUP(A91,[1]TDSheet!$A:$Z,26,0)</f>
        <v>5.9851999999999999</v>
      </c>
      <c r="Z91" s="2">
        <f>VLOOKUP(A91,[1]TDSheet!$A:$P,16,0)</f>
        <v>4.9428000000000001</v>
      </c>
      <c r="AB91" s="2">
        <f t="shared" si="17"/>
        <v>0</v>
      </c>
    </row>
    <row r="92" spans="1:28" ht="21.95" customHeight="1" outlineLevel="2" x14ac:dyDescent="0.2">
      <c r="A92" s="7" t="s">
        <v>100</v>
      </c>
      <c r="B92" s="7" t="s">
        <v>24</v>
      </c>
      <c r="C92" s="7"/>
      <c r="D92" s="8">
        <v>3</v>
      </c>
      <c r="E92" s="8"/>
      <c r="F92" s="8"/>
      <c r="G92" s="8"/>
      <c r="H92" s="8"/>
      <c r="I92" s="8">
        <f t="shared" si="11"/>
        <v>0</v>
      </c>
      <c r="J92" s="18">
        <f>VLOOKUP(A92,[1]TDSheet!$A:$K,11,0)</f>
        <v>0</v>
      </c>
      <c r="M92" s="2">
        <f t="shared" si="12"/>
        <v>0</v>
      </c>
      <c r="Q92" s="2">
        <f t="shared" si="13"/>
        <v>0</v>
      </c>
      <c r="R92" s="19"/>
      <c r="S92" s="19">
        <f t="shared" si="14"/>
        <v>0</v>
      </c>
      <c r="T92" s="19"/>
      <c r="V92" s="2" t="e">
        <f t="shared" si="15"/>
        <v>#DIV/0!</v>
      </c>
      <c r="W92" s="2" t="e">
        <f t="shared" si="16"/>
        <v>#DIV/0!</v>
      </c>
      <c r="X92" s="2">
        <f>VLOOKUP(A92,[1]TDSheet!$A:$Y,25,0)</f>
        <v>4.2</v>
      </c>
      <c r="Y92" s="2">
        <f>VLOOKUP(A92,[1]TDSheet!$A:$Z,26,0)</f>
        <v>4.8</v>
      </c>
      <c r="Z92" s="2">
        <f>VLOOKUP(A92,[1]TDSheet!$A:$P,16,0)</f>
        <v>0.8</v>
      </c>
      <c r="AB92" s="2">
        <f t="shared" si="17"/>
        <v>0</v>
      </c>
    </row>
    <row r="93" spans="1:28" ht="11.1" customHeight="1" outlineLevel="2" x14ac:dyDescent="0.2">
      <c r="A93" s="7" t="s">
        <v>68</v>
      </c>
      <c r="B93" s="7" t="s">
        <v>9</v>
      </c>
      <c r="C93" s="7"/>
      <c r="D93" s="8">
        <v>5.0999999999999997E-2</v>
      </c>
      <c r="E93" s="8">
        <v>3.992</v>
      </c>
      <c r="F93" s="8">
        <v>2.702</v>
      </c>
      <c r="G93" s="8"/>
      <c r="H93" s="8"/>
      <c r="I93" s="8">
        <f t="shared" si="11"/>
        <v>0</v>
      </c>
      <c r="J93" s="18">
        <f>VLOOKUP(A93,[1]TDSheet!$A:$K,11,0)</f>
        <v>0</v>
      </c>
      <c r="M93" s="2">
        <f t="shared" si="12"/>
        <v>2.702</v>
      </c>
      <c r="Q93" s="2">
        <f t="shared" si="13"/>
        <v>0.54039999999999999</v>
      </c>
      <c r="R93" s="19"/>
      <c r="S93" s="19">
        <f t="shared" si="14"/>
        <v>0</v>
      </c>
      <c r="T93" s="19"/>
      <c r="V93" s="2">
        <f t="shared" si="15"/>
        <v>0</v>
      </c>
      <c r="W93" s="2">
        <f t="shared" si="16"/>
        <v>0</v>
      </c>
      <c r="X93" s="2">
        <f>VLOOKUP(A93,[1]TDSheet!$A:$Y,25,0)</f>
        <v>16.866800000000001</v>
      </c>
      <c r="Y93" s="2">
        <f>VLOOKUP(A93,[1]TDSheet!$A:$Z,26,0)</f>
        <v>2.4969999999999999</v>
      </c>
      <c r="Z93" s="2">
        <f>VLOOKUP(A93,[1]TDSheet!$A:$P,16,0)</f>
        <v>1.0766</v>
      </c>
      <c r="AB93" s="2">
        <f t="shared" si="17"/>
        <v>0</v>
      </c>
    </row>
    <row r="94" spans="1:28" ht="21.95" customHeight="1" outlineLevel="2" x14ac:dyDescent="0.2">
      <c r="A94" s="7" t="s">
        <v>69</v>
      </c>
      <c r="B94" s="7" t="s">
        <v>9</v>
      </c>
      <c r="C94" s="7"/>
      <c r="D94" s="8">
        <v>0.72099999999999997</v>
      </c>
      <c r="E94" s="8"/>
      <c r="F94" s="8"/>
      <c r="G94" s="8"/>
      <c r="H94" s="8"/>
      <c r="I94" s="8">
        <f t="shared" si="11"/>
        <v>0</v>
      </c>
      <c r="J94" s="18">
        <f>VLOOKUP(A94,[1]TDSheet!$A:$K,11,0)</f>
        <v>0</v>
      </c>
      <c r="M94" s="2">
        <f t="shared" si="12"/>
        <v>0</v>
      </c>
      <c r="Q94" s="2">
        <f t="shared" si="13"/>
        <v>0</v>
      </c>
      <c r="R94" s="19"/>
      <c r="S94" s="19">
        <f t="shared" si="14"/>
        <v>0</v>
      </c>
      <c r="T94" s="19"/>
      <c r="V94" s="2" t="e">
        <f t="shared" si="15"/>
        <v>#DIV/0!</v>
      </c>
      <c r="W94" s="2" t="e">
        <f t="shared" si="16"/>
        <v>#DIV/0!</v>
      </c>
      <c r="X94" s="2">
        <f>VLOOKUP(A94,[1]TDSheet!$A:$Y,25,0)</f>
        <v>2.5916000000000001</v>
      </c>
      <c r="Y94" s="2">
        <f>VLOOKUP(A94,[1]TDSheet!$A:$Z,26,0)</f>
        <v>0</v>
      </c>
      <c r="Z94" s="2">
        <f>VLOOKUP(A94,[1]TDSheet!$A:$P,16,0)</f>
        <v>0.14299999999999999</v>
      </c>
      <c r="AB94" s="2">
        <f t="shared" si="17"/>
        <v>0</v>
      </c>
    </row>
    <row r="95" spans="1:28" ht="11.1" customHeight="1" outlineLevel="2" x14ac:dyDescent="0.2">
      <c r="A95" s="7" t="s">
        <v>21</v>
      </c>
      <c r="B95" s="7" t="s">
        <v>9</v>
      </c>
      <c r="C95" s="7"/>
      <c r="D95" s="8">
        <v>21.358000000000001</v>
      </c>
      <c r="E95" s="8"/>
      <c r="F95" s="8">
        <v>5.4260000000000002</v>
      </c>
      <c r="G95" s="8">
        <v>-2.7010000000000001</v>
      </c>
      <c r="H95" s="8"/>
      <c r="I95" s="8">
        <f t="shared" si="11"/>
        <v>-2.7010000000000001</v>
      </c>
      <c r="J95" s="18">
        <f>VLOOKUP(A95,[1]TDSheet!$A:$K,11,0)</f>
        <v>0</v>
      </c>
      <c r="M95" s="2">
        <f t="shared" si="12"/>
        <v>5.4260000000000002</v>
      </c>
      <c r="Q95" s="2">
        <f t="shared" si="13"/>
        <v>1.0851999999999999</v>
      </c>
      <c r="R95" s="19"/>
      <c r="S95" s="19">
        <f t="shared" si="14"/>
        <v>0</v>
      </c>
      <c r="T95" s="19"/>
      <c r="V95" s="2">
        <f t="shared" si="15"/>
        <v>-2.4889421304828603</v>
      </c>
      <c r="W95" s="2">
        <f t="shared" si="16"/>
        <v>-2.4889421304828603</v>
      </c>
      <c r="X95" s="2">
        <f>VLOOKUP(A95,[1]TDSheet!$A:$Y,25,0)</f>
        <v>0</v>
      </c>
      <c r="Y95" s="2">
        <f>VLOOKUP(A95,[1]TDSheet!$A:$Z,26,0)</f>
        <v>5.4261999999999997</v>
      </c>
      <c r="Z95" s="2">
        <f>VLOOKUP(A95,[1]TDSheet!$A:$P,16,0)</f>
        <v>14.144399999999999</v>
      </c>
      <c r="AB95" s="2">
        <f t="shared" si="17"/>
        <v>0</v>
      </c>
    </row>
    <row r="96" spans="1:28" ht="11.1" customHeight="1" outlineLevel="2" x14ac:dyDescent="0.2">
      <c r="A96" s="7" t="s">
        <v>22</v>
      </c>
      <c r="B96" s="7" t="s">
        <v>9</v>
      </c>
      <c r="C96" s="7"/>
      <c r="D96" s="8">
        <v>96.052000000000007</v>
      </c>
      <c r="E96" s="8"/>
      <c r="F96" s="8">
        <v>31.498000000000001</v>
      </c>
      <c r="G96" s="8">
        <v>41.033999999999999</v>
      </c>
      <c r="H96" s="8"/>
      <c r="I96" s="23">
        <f t="shared" si="11"/>
        <v>41.033999999999999</v>
      </c>
      <c r="J96" s="18">
        <f>VLOOKUP(A96,[1]TDSheet!$A:$K,11,0)</f>
        <v>0</v>
      </c>
      <c r="M96" s="2">
        <f t="shared" si="12"/>
        <v>31.498000000000001</v>
      </c>
      <c r="Q96" s="2">
        <f t="shared" si="13"/>
        <v>6.2995999999999999</v>
      </c>
      <c r="R96" s="19"/>
      <c r="S96" s="19">
        <f t="shared" si="14"/>
        <v>0</v>
      </c>
      <c r="T96" s="19"/>
      <c r="V96" s="2">
        <f t="shared" si="15"/>
        <v>6.5137469045653695</v>
      </c>
      <c r="W96" s="2">
        <f t="shared" si="16"/>
        <v>6.5137469045653695</v>
      </c>
      <c r="X96" s="2">
        <f>VLOOKUP(A96,[1]TDSheet!$A:$Y,25,0)</f>
        <v>0</v>
      </c>
      <c r="Y96" s="2">
        <f>VLOOKUP(A96,[1]TDSheet!$A:$Z,26,0)</f>
        <v>13.097200000000001</v>
      </c>
      <c r="Z96" s="2">
        <f>VLOOKUP(A96,[1]TDSheet!$A:$P,16,0)</f>
        <v>8.4890000000000008</v>
      </c>
      <c r="AB96" s="2">
        <f t="shared" si="17"/>
        <v>0</v>
      </c>
    </row>
  </sheetData>
  <autoFilter ref="A3:AB96" xr:uid="{00000000-0009-0000-0000-000000000000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>
      <selection activeCell="G12" sqref="G11:G12"/>
    </sheetView>
  </sheetViews>
  <sheetFormatPr defaultRowHeight="11.25" x14ac:dyDescent="0.2"/>
  <cols>
    <col min="1" max="1" width="88.83203125" bestFit="1" customWidth="1"/>
  </cols>
  <sheetData>
    <row r="1" spans="1:2" x14ac:dyDescent="0.2">
      <c r="A1" t="s">
        <v>29</v>
      </c>
      <c r="B1">
        <v>80</v>
      </c>
    </row>
    <row r="2" spans="1:2" x14ac:dyDescent="0.2">
      <c r="A2" t="s">
        <v>10</v>
      </c>
      <c r="B2">
        <v>43.55</v>
      </c>
    </row>
    <row r="3" spans="1:2" x14ac:dyDescent="0.2">
      <c r="A3" t="s">
        <v>34</v>
      </c>
      <c r="B3">
        <v>50</v>
      </c>
    </row>
    <row r="4" spans="1:2" x14ac:dyDescent="0.2">
      <c r="A4" t="s">
        <v>31</v>
      </c>
      <c r="B4">
        <v>80</v>
      </c>
    </row>
    <row r="5" spans="1:2" x14ac:dyDescent="0.2">
      <c r="A5" t="s">
        <v>35</v>
      </c>
      <c r="B5">
        <v>90</v>
      </c>
    </row>
    <row r="6" spans="1:2" x14ac:dyDescent="0.2">
      <c r="A6" t="s">
        <v>17</v>
      </c>
      <c r="B6">
        <v>46.06</v>
      </c>
    </row>
    <row r="7" spans="1:2" x14ac:dyDescent="0.2">
      <c r="A7" t="s">
        <v>36</v>
      </c>
      <c r="B7">
        <v>90</v>
      </c>
    </row>
    <row r="8" spans="1:2" x14ac:dyDescent="0.2">
      <c r="A8" t="s">
        <v>79</v>
      </c>
      <c r="B8">
        <v>102</v>
      </c>
    </row>
    <row r="9" spans="1:2" x14ac:dyDescent="0.2">
      <c r="A9" t="s">
        <v>84</v>
      </c>
      <c r="B9">
        <v>96</v>
      </c>
    </row>
    <row r="10" spans="1:2" x14ac:dyDescent="0.2">
      <c r="A10" t="s">
        <v>96</v>
      </c>
      <c r="B10">
        <v>90</v>
      </c>
    </row>
    <row r="11" spans="1:2" x14ac:dyDescent="0.2">
      <c r="A11" t="s">
        <v>80</v>
      </c>
      <c r="B11">
        <v>84</v>
      </c>
    </row>
    <row r="12" spans="1:2" x14ac:dyDescent="0.2">
      <c r="A12" t="s">
        <v>81</v>
      </c>
      <c r="B12">
        <v>138</v>
      </c>
    </row>
    <row r="13" spans="1:2" x14ac:dyDescent="0.2">
      <c r="A13" t="s">
        <v>78</v>
      </c>
      <c r="B13">
        <v>84</v>
      </c>
    </row>
    <row r="14" spans="1:2" x14ac:dyDescent="0.2">
      <c r="A14" t="s">
        <v>93</v>
      </c>
      <c r="B14">
        <v>96</v>
      </c>
    </row>
    <row r="15" spans="1:2" x14ac:dyDescent="0.2">
      <c r="A15" t="s">
        <v>73</v>
      </c>
      <c r="B15">
        <v>102</v>
      </c>
    </row>
    <row r="16" spans="1:2" x14ac:dyDescent="0.2">
      <c r="A16" t="s">
        <v>98</v>
      </c>
      <c r="B16">
        <v>78</v>
      </c>
    </row>
    <row r="17" spans="1:2" x14ac:dyDescent="0.2">
      <c r="A17" t="s">
        <v>53</v>
      </c>
      <c r="B17">
        <v>42.375999999999998</v>
      </c>
    </row>
    <row r="18" spans="1:2" x14ac:dyDescent="0.2">
      <c r="A18" t="s">
        <v>74</v>
      </c>
      <c r="B18">
        <v>120</v>
      </c>
    </row>
    <row r="19" spans="1:2" x14ac:dyDescent="0.2">
      <c r="A19" t="s">
        <v>71</v>
      </c>
      <c r="B19">
        <v>102</v>
      </c>
    </row>
    <row r="20" spans="1:2" x14ac:dyDescent="0.2">
      <c r="A20" t="s">
        <v>70</v>
      </c>
      <c r="B20">
        <v>120</v>
      </c>
    </row>
    <row r="21" spans="1:2" x14ac:dyDescent="0.2">
      <c r="A21" t="s">
        <v>42</v>
      </c>
      <c r="B21">
        <v>47.53</v>
      </c>
    </row>
    <row r="22" spans="1:2" x14ac:dyDescent="0.2">
      <c r="A22" t="s">
        <v>95</v>
      </c>
      <c r="B22">
        <v>78</v>
      </c>
    </row>
    <row r="23" spans="1:2" x14ac:dyDescent="0.2">
      <c r="A23" t="s">
        <v>72</v>
      </c>
      <c r="B23">
        <v>78</v>
      </c>
    </row>
    <row r="24" spans="1:2" x14ac:dyDescent="0.2">
      <c r="A24" t="s">
        <v>97</v>
      </c>
      <c r="B24">
        <v>84</v>
      </c>
    </row>
    <row r="25" spans="1:2" x14ac:dyDescent="0.2">
      <c r="A25" t="s">
        <v>66</v>
      </c>
      <c r="B25">
        <v>44.283000000000001</v>
      </c>
    </row>
    <row r="26" spans="1:2" x14ac:dyDescent="0.2">
      <c r="A26" t="s">
        <v>56</v>
      </c>
      <c r="B26">
        <v>42.268000000000001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2023-11-08T09:50:34Z</dcterms:modified>
</cp:coreProperties>
</file>