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2,11,23 ЗПФ\"/>
    </mc:Choice>
  </mc:AlternateContent>
  <xr:revisionPtr revIDLastSave="0" documentId="13_ncr:1_{17F49218-4E84-4C8E-99AF-7605E1EFE00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9" i="1" l="1"/>
  <c r="Z9" i="1" s="1"/>
  <c r="Z12" i="1"/>
  <c r="Z13" i="1"/>
  <c r="Z17" i="1"/>
  <c r="Y18" i="1"/>
  <c r="Z18" i="1"/>
  <c r="Z31" i="1"/>
  <c r="Z38" i="1"/>
  <c r="Z39" i="1"/>
  <c r="F24" i="1" l="1"/>
  <c r="G24" i="1"/>
  <c r="F7" i="1"/>
  <c r="W9" i="1" l="1"/>
  <c r="W12" i="1"/>
  <c r="W13" i="1"/>
  <c r="W17" i="1"/>
  <c r="W18" i="1"/>
  <c r="W31" i="1"/>
  <c r="W38" i="1"/>
  <c r="W39" i="1"/>
  <c r="M7" i="1"/>
  <c r="M8" i="1"/>
  <c r="Q8" i="1" s="1"/>
  <c r="M10" i="1"/>
  <c r="R10" i="1" s="1"/>
  <c r="M11" i="1"/>
  <c r="M12" i="1"/>
  <c r="Q12" i="1" s="1"/>
  <c r="M14" i="1"/>
  <c r="R14" i="1" s="1"/>
  <c r="M15" i="1"/>
  <c r="M16" i="1"/>
  <c r="R16" i="1" s="1"/>
  <c r="M17" i="1"/>
  <c r="M18" i="1"/>
  <c r="R18" i="1" s="1"/>
  <c r="M19" i="1"/>
  <c r="M20" i="1"/>
  <c r="Q20" i="1" s="1"/>
  <c r="M21" i="1"/>
  <c r="M22" i="1"/>
  <c r="M23" i="1"/>
  <c r="M24" i="1"/>
  <c r="Q24" i="1" s="1"/>
  <c r="M25" i="1"/>
  <c r="M26" i="1"/>
  <c r="Q26" i="1" s="1"/>
  <c r="M27" i="1"/>
  <c r="M28" i="1"/>
  <c r="R28" i="1" s="1"/>
  <c r="M29" i="1"/>
  <c r="M30" i="1"/>
  <c r="R30" i="1" s="1"/>
  <c r="M31" i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9" i="1"/>
  <c r="M40" i="1"/>
  <c r="Q40" i="1" s="1"/>
  <c r="M41" i="1"/>
  <c r="M6" i="1"/>
  <c r="Q6" i="1" s="1"/>
  <c r="Q31" i="1" l="1"/>
  <c r="R31" i="1"/>
  <c r="R29" i="1"/>
  <c r="R27" i="1"/>
  <c r="Q27" i="1"/>
  <c r="R25" i="1"/>
  <c r="R23" i="1"/>
  <c r="R21" i="1"/>
  <c r="R19" i="1"/>
  <c r="Q19" i="1"/>
  <c r="R17" i="1"/>
  <c r="Q17" i="1"/>
  <c r="R15" i="1"/>
  <c r="Q15" i="1"/>
  <c r="Q11" i="1"/>
  <c r="R11" i="1"/>
  <c r="R7" i="1"/>
  <c r="Q7" i="1"/>
  <c r="Q35" i="1"/>
  <c r="Q41" i="1"/>
  <c r="R41" i="1"/>
  <c r="Q39" i="1"/>
  <c r="R39" i="1"/>
  <c r="Q37" i="1"/>
  <c r="Q33" i="1"/>
  <c r="Q34" i="1"/>
  <c r="Q32" i="1"/>
  <c r="Q30" i="1"/>
  <c r="Q28" i="1"/>
  <c r="Q18" i="1"/>
  <c r="Q16" i="1"/>
  <c r="Q10" i="1"/>
  <c r="R6" i="1"/>
  <c r="R40" i="1"/>
  <c r="R26" i="1"/>
  <c r="R24" i="1"/>
  <c r="R22" i="1"/>
  <c r="R20" i="1"/>
  <c r="R12" i="1"/>
  <c r="R8" i="1"/>
  <c r="F38" i="1"/>
  <c r="M38" i="1" s="1"/>
  <c r="F9" i="1"/>
  <c r="M9" i="1" s="1"/>
  <c r="F13" i="1"/>
  <c r="M13" i="1" s="1"/>
  <c r="X7" i="1"/>
  <c r="Y7" i="1" s="1"/>
  <c r="X8" i="1"/>
  <c r="X10" i="1"/>
  <c r="Y10" i="1" s="1"/>
  <c r="X11" i="1"/>
  <c r="X14" i="1"/>
  <c r="X15" i="1"/>
  <c r="Y15" i="1" s="1"/>
  <c r="X16" i="1"/>
  <c r="Y16" i="1" s="1"/>
  <c r="X19" i="1"/>
  <c r="Y19" i="1" s="1"/>
  <c r="X20" i="1"/>
  <c r="X21" i="1"/>
  <c r="X22" i="1"/>
  <c r="X23" i="1"/>
  <c r="X24" i="1"/>
  <c r="X25" i="1"/>
  <c r="X26" i="1"/>
  <c r="X27" i="1"/>
  <c r="Y27" i="1" s="1"/>
  <c r="X28" i="1"/>
  <c r="Y28" i="1" s="1"/>
  <c r="X29" i="1"/>
  <c r="X30" i="1"/>
  <c r="Y30" i="1" s="1"/>
  <c r="X32" i="1"/>
  <c r="Y32" i="1" s="1"/>
  <c r="X33" i="1"/>
  <c r="X34" i="1"/>
  <c r="Y34" i="1" s="1"/>
  <c r="X35" i="1"/>
  <c r="Y35" i="1" s="1"/>
  <c r="X36" i="1"/>
  <c r="X37" i="1"/>
  <c r="Y37" i="1" s="1"/>
  <c r="X40" i="1"/>
  <c r="X41" i="1"/>
  <c r="X6" i="1"/>
  <c r="U7" i="1"/>
  <c r="U8" i="1"/>
  <c r="U10" i="1"/>
  <c r="U11" i="1"/>
  <c r="U12" i="1"/>
  <c r="U13" i="1" s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9" i="1" s="1"/>
  <c r="U32" i="1"/>
  <c r="U33" i="1"/>
  <c r="U34" i="1"/>
  <c r="U35" i="1"/>
  <c r="U36" i="1"/>
  <c r="U37" i="1"/>
  <c r="U39" i="1"/>
  <c r="U40" i="1"/>
  <c r="U41" i="1"/>
  <c r="U6" i="1"/>
  <c r="T7" i="1"/>
  <c r="T8" i="1"/>
  <c r="T10" i="1"/>
  <c r="T11" i="1"/>
  <c r="T12" i="1"/>
  <c r="T13" i="1" s="1"/>
  <c r="T14" i="1"/>
  <c r="T15" i="1"/>
  <c r="T16" i="1"/>
  <c r="T17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9" i="1"/>
  <c r="T40" i="1"/>
  <c r="T41" i="1"/>
  <c r="T6" i="1"/>
  <c r="S7" i="1"/>
  <c r="S8" i="1"/>
  <c r="S10" i="1"/>
  <c r="S11" i="1"/>
  <c r="S12" i="1"/>
  <c r="S13" i="1" s="1"/>
  <c r="S14" i="1"/>
  <c r="S15" i="1"/>
  <c r="S16" i="1"/>
  <c r="S17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1" i="1"/>
  <c r="S6" i="1"/>
  <c r="C7" i="1"/>
  <c r="C15" i="1"/>
  <c r="C20" i="1"/>
  <c r="C21" i="1"/>
  <c r="C24" i="1"/>
  <c r="C26" i="1"/>
  <c r="C27" i="1"/>
  <c r="C36" i="1"/>
  <c r="C37" i="1"/>
  <c r="C6" i="1"/>
  <c r="G38" i="1"/>
  <c r="G9" i="1"/>
  <c r="G13" i="1"/>
  <c r="H7" i="1"/>
  <c r="W7" i="1" s="1"/>
  <c r="H8" i="1"/>
  <c r="W8" i="1" s="1"/>
  <c r="H10" i="1"/>
  <c r="W10" i="1" s="1"/>
  <c r="H11" i="1"/>
  <c r="W11" i="1" s="1"/>
  <c r="H14" i="1"/>
  <c r="H15" i="1"/>
  <c r="W15" i="1" s="1"/>
  <c r="H16" i="1"/>
  <c r="W16" i="1" s="1"/>
  <c r="H19" i="1"/>
  <c r="W19" i="1" s="1"/>
  <c r="H20" i="1"/>
  <c r="W20" i="1" s="1"/>
  <c r="H21" i="1"/>
  <c r="H22" i="1"/>
  <c r="H23" i="1"/>
  <c r="H24" i="1"/>
  <c r="W24" i="1" s="1"/>
  <c r="H25" i="1"/>
  <c r="H26" i="1"/>
  <c r="W26" i="1" s="1"/>
  <c r="H27" i="1"/>
  <c r="W27" i="1" s="1"/>
  <c r="H28" i="1"/>
  <c r="W28" i="1" s="1"/>
  <c r="H29" i="1"/>
  <c r="H30" i="1"/>
  <c r="W30" i="1" s="1"/>
  <c r="H32" i="1"/>
  <c r="W32" i="1" s="1"/>
  <c r="H33" i="1"/>
  <c r="W33" i="1" s="1"/>
  <c r="H34" i="1"/>
  <c r="W34" i="1" s="1"/>
  <c r="H35" i="1"/>
  <c r="W35" i="1" s="1"/>
  <c r="H36" i="1"/>
  <c r="H37" i="1"/>
  <c r="W37" i="1" s="1"/>
  <c r="H40" i="1"/>
  <c r="W40" i="1" s="1"/>
  <c r="H41" i="1"/>
  <c r="W41" i="1" s="1"/>
  <c r="H6" i="1"/>
  <c r="W6" i="1" s="1"/>
  <c r="O5" i="1"/>
  <c r="L5" i="1"/>
  <c r="K5" i="1"/>
  <c r="J5" i="1"/>
  <c r="I5" i="1"/>
  <c r="Z6" i="1" l="1"/>
  <c r="Z40" i="1"/>
  <c r="Z36" i="1"/>
  <c r="Z34" i="1"/>
  <c r="Z32" i="1"/>
  <c r="Z29" i="1"/>
  <c r="Z27" i="1"/>
  <c r="Z25" i="1"/>
  <c r="Z23" i="1"/>
  <c r="Z21" i="1"/>
  <c r="Z19" i="1"/>
  <c r="Z15" i="1"/>
  <c r="Z11" i="1"/>
  <c r="Z8" i="1"/>
  <c r="Y5" i="1"/>
  <c r="Z41" i="1"/>
  <c r="Z37" i="1"/>
  <c r="Z35" i="1"/>
  <c r="Z33" i="1"/>
  <c r="Z30" i="1"/>
  <c r="Z28" i="1"/>
  <c r="Z26" i="1"/>
  <c r="Z24" i="1"/>
  <c r="Z22" i="1"/>
  <c r="Z20" i="1"/>
  <c r="Z16" i="1"/>
  <c r="Z14" i="1"/>
  <c r="Z10" i="1"/>
  <c r="Z7" i="1"/>
  <c r="Z5" i="1" s="1"/>
  <c r="Q14" i="1"/>
  <c r="W14" i="1"/>
  <c r="Q22" i="1"/>
  <c r="W22" i="1"/>
  <c r="Q21" i="1"/>
  <c r="W21" i="1"/>
  <c r="Q23" i="1"/>
  <c r="W23" i="1"/>
  <c r="Q25" i="1"/>
  <c r="W25" i="1"/>
  <c r="Q29" i="1"/>
  <c r="W29" i="1"/>
  <c r="Q36" i="1"/>
  <c r="W36" i="1"/>
  <c r="M5" i="1"/>
  <c r="R9" i="1"/>
  <c r="Q9" i="1"/>
  <c r="G5" i="1"/>
  <c r="R13" i="1"/>
  <c r="Q13" i="1"/>
  <c r="R38" i="1"/>
  <c r="N5" i="1"/>
  <c r="F5" i="1"/>
  <c r="S5" i="1"/>
  <c r="T5" i="1"/>
  <c r="U5" i="1"/>
  <c r="W5" i="1" l="1"/>
  <c r="Q38" i="1"/>
</calcChain>
</file>

<file path=xl/sharedStrings.xml><?xml version="1.0" encoding="utf-8"?>
<sst xmlns="http://schemas.openxmlformats.org/spreadsheetml/2006/main" count="108" uniqueCount="66">
  <si>
    <t>Период: 26.10.2023 - 02.11.2023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</si>
  <si>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</si>
  <si>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</si>
  <si>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</si>
  <si>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</si>
  <si>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</si>
  <si>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</si>
  <si>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</si>
  <si>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</si>
  <si>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</si>
  <si>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</si>
  <si>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</si>
  <si>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</si>
  <si>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</si>
  <si>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</si>
  <si>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</si>
  <si>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</si>
  <si>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</si>
  <si>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</si>
  <si>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</si>
  <si>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</si>
  <si>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</si>
  <si>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</si>
  <si>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</si>
  <si>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</si>
  <si>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</si>
  <si>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</si>
  <si>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</si>
  <si>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</si>
  <si>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</si>
  <si>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</si>
  <si>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</si>
  <si>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</si>
  <si>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</si>
  <si>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</si>
  <si>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</si>
  <si>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</si>
  <si>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</si>
  <si>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</si>
  <si>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</si>
  <si>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</si>
  <si>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</si>
  <si>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</si>
  <si>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</si>
  <si>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</si>
  <si>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</si>
  <si>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</si>
  <si>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</si>
  <si>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</si>
  <si>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</si>
  <si>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</si>
  <si>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</si>
  <si>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13,10</t>
  </si>
  <si>
    <t>ср 19,10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</si>
  <si>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</si>
  <si>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</si>
  <si>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</si>
  <si>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</si>
  <si>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</si>
  <si>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</si>
  <si>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</si>
  <si>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26,10</t>
  </si>
  <si>
    <t>АКЦИИ</t>
  </si>
  <si>
    <t>Фрай-пицца с ветчиной и грибами 3,0 кг. ВЕС.  ПОКОМ</t>
  </si>
  <si>
    <t>Наггетсы хрустящие п/ф ВЕС ПОКОМ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</si>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</sst>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4" fillId="0" borderId="0" xfId="0" applyNumberFormat="1" applyFon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8" borderId="1" xfId="0" applyNumberFormat="1" applyFill="1" applyBorder="1" applyAlignment="1">
      <alignment horizontal="left" vertical="top"/>
    </xf>
    <xf numFmtId="164" fontId="4" fillId="7" borderId="1" xfId="0" applyNumberFormat="1" applyFont="1" applyFill="1" applyBorder="1" applyAlignment="1">
      <alignment horizontal="left" vertical="top"/>
    </xf>
    <xf numFmtId="164" fontId="4" fillId="7" borderId="0" xfId="0" applyNumberFormat="1" applyFont="1" applyFill="1" applyAlignment="1"/>
    <xf numFmtId="164" fontId="0" fillId="4" borderId="3" xfId="0" applyNumberFormat="1" applyFill="1" applyBorder="1" applyAlignment="1"/>
    <xf numFmtId="164" fontId="7" fillId="9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6,10,23%20&#1047;&#1055;&#1060;/&#1076;&#1074;%2026,10,23%20&#1073;&#1088;&#1088;&#1089;&#1095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АКЦИИ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Q3" t="str">
            <v xml:space="preserve">ЗАКАЗ </v>
          </cell>
          <cell r="S3" t="str">
            <v>кон ост</v>
          </cell>
          <cell r="T3" t="str">
            <v>ост без заказа</v>
          </cell>
          <cell r="U3" t="str">
            <v>ср 06,10</v>
          </cell>
          <cell r="V3" t="str">
            <v>ср 13,10</v>
          </cell>
          <cell r="W3" t="str">
            <v>ср 19,10</v>
          </cell>
          <cell r="X3" t="str">
            <v>коментарий</v>
          </cell>
          <cell r="Y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АКЦИИ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L4" t="str">
            <v>в дороге</v>
          </cell>
          <cell r="Q4" t="str">
            <v>от филиала</v>
          </cell>
          <cell r="R4" t="str">
            <v>комментарий филиала</v>
          </cell>
        </row>
        <row r="5">
          <cell r="G5">
            <v>7959.5</v>
          </cell>
          <cell r="H5">
            <v>11968.5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1591.9</v>
          </cell>
          <cell r="O5">
            <v>7783.6399999999985</v>
          </cell>
          <cell r="P5">
            <v>11465</v>
          </cell>
          <cell r="Q5">
            <v>17210.2</v>
          </cell>
          <cell r="U5">
            <v>1430.7400000000002</v>
          </cell>
          <cell r="V5">
            <v>1639.7</v>
          </cell>
          <cell r="W5">
            <v>1584.0199999999998</v>
          </cell>
          <cell r="Y5">
            <v>7354</v>
          </cell>
          <cell r="Z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 t="str">
            <v>Нояб</v>
          </cell>
          <cell r="E6">
            <v>107</v>
          </cell>
          <cell r="F6">
            <v>984</v>
          </cell>
          <cell r="G6">
            <v>281</v>
          </cell>
          <cell r="H6">
            <v>704</v>
          </cell>
          <cell r="I6">
            <v>0.3</v>
          </cell>
          <cell r="N6">
            <v>56.2</v>
          </cell>
          <cell r="O6">
            <v>26.600000000000023</v>
          </cell>
          <cell r="P6">
            <v>150</v>
          </cell>
          <cell r="Q6">
            <v>720</v>
          </cell>
          <cell r="R6" t="str">
            <v>ПРОАНАЛИЗИРОВАНО</v>
          </cell>
          <cell r="S6">
            <v>15.195729537366548</v>
          </cell>
          <cell r="T6">
            <v>12.526690391459073</v>
          </cell>
          <cell r="U6">
            <v>61.8</v>
          </cell>
          <cell r="V6">
            <v>78.8</v>
          </cell>
          <cell r="W6">
            <v>75.8</v>
          </cell>
          <cell r="Y6">
            <v>45</v>
          </cell>
          <cell r="Z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  <cell r="E7">
            <v>53</v>
          </cell>
          <cell r="F7">
            <v>744</v>
          </cell>
          <cell r="G7">
            <v>333</v>
          </cell>
          <cell r="H7">
            <v>128</v>
          </cell>
          <cell r="I7">
            <v>0.3</v>
          </cell>
          <cell r="N7">
            <v>66.599999999999994</v>
          </cell>
          <cell r="O7">
            <v>538</v>
          </cell>
          <cell r="P7">
            <v>800</v>
          </cell>
          <cell r="Q7">
            <v>900</v>
          </cell>
          <cell r="S7">
            <v>13.933933933933934</v>
          </cell>
          <cell r="T7">
            <v>1.9219219219219221</v>
          </cell>
          <cell r="U7">
            <v>94.2</v>
          </cell>
          <cell r="V7">
            <v>93</v>
          </cell>
          <cell r="W7">
            <v>56.6</v>
          </cell>
          <cell r="Y7">
            <v>240</v>
          </cell>
          <cell r="Z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I8">
            <v>0</v>
          </cell>
          <cell r="N8">
            <v>0</v>
          </cell>
          <cell r="O8">
            <v>50</v>
          </cell>
          <cell r="P8">
            <v>0</v>
          </cell>
          <cell r="Q8">
            <v>0</v>
          </cell>
          <cell r="S8" t="e">
            <v>#DIV/0!</v>
          </cell>
          <cell r="T8" t="e">
            <v>#DIV/0!</v>
          </cell>
          <cell r="U8">
            <v>0</v>
          </cell>
          <cell r="V8">
            <v>0</v>
          </cell>
          <cell r="W8">
            <v>0</v>
          </cell>
          <cell r="X8" t="str">
            <v>снят заводом</v>
          </cell>
          <cell r="Y8">
            <v>0</v>
          </cell>
          <cell r="Z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E9">
            <v>55.5</v>
          </cell>
          <cell r="G9">
            <v>18.5</v>
          </cell>
          <cell r="H9">
            <v>37</v>
          </cell>
          <cell r="I9">
            <v>1</v>
          </cell>
          <cell r="N9">
            <v>3.7</v>
          </cell>
          <cell r="O9">
            <v>11.100000000000001</v>
          </cell>
          <cell r="P9">
            <v>15</v>
          </cell>
          <cell r="Q9">
            <v>0</v>
          </cell>
          <cell r="S9">
            <v>14.054054054054053</v>
          </cell>
          <cell r="T9">
            <v>10</v>
          </cell>
          <cell r="U9">
            <v>1.94</v>
          </cell>
          <cell r="V9">
            <v>0</v>
          </cell>
          <cell r="W9">
            <v>0.74</v>
          </cell>
          <cell r="Y9">
            <v>15</v>
          </cell>
          <cell r="Z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E10">
            <v>326</v>
          </cell>
          <cell r="F10">
            <v>504</v>
          </cell>
          <cell r="G10">
            <v>269</v>
          </cell>
          <cell r="H10">
            <v>493</v>
          </cell>
          <cell r="I10">
            <v>0.25</v>
          </cell>
          <cell r="N10">
            <v>53.8</v>
          </cell>
          <cell r="O10">
            <v>206.39999999999998</v>
          </cell>
          <cell r="P10">
            <v>350</v>
          </cell>
          <cell r="Q10">
            <v>504</v>
          </cell>
          <cell r="S10">
            <v>15.669144981412641</v>
          </cell>
          <cell r="T10">
            <v>9.1635687732342017</v>
          </cell>
          <cell r="U10">
            <v>33.4</v>
          </cell>
          <cell r="V10">
            <v>55.4</v>
          </cell>
          <cell r="W10">
            <v>59.4</v>
          </cell>
          <cell r="Y10">
            <v>87.5</v>
          </cell>
          <cell r="Z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E11">
            <v>34.200000000000003</v>
          </cell>
          <cell r="G11">
            <v>1.8</v>
          </cell>
          <cell r="H11">
            <v>32.4</v>
          </cell>
          <cell r="I11">
            <v>1</v>
          </cell>
          <cell r="N11">
            <v>0.36</v>
          </cell>
          <cell r="Q11">
            <v>0</v>
          </cell>
          <cell r="S11">
            <v>90</v>
          </cell>
          <cell r="T11">
            <v>90</v>
          </cell>
          <cell r="U11">
            <v>3.6</v>
          </cell>
          <cell r="V11">
            <v>0.72</v>
          </cell>
          <cell r="W11">
            <v>2.16</v>
          </cell>
          <cell r="Y11">
            <v>0</v>
          </cell>
          <cell r="Z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E12">
            <v>273.89999999999998</v>
          </cell>
          <cell r="G12">
            <v>177.6</v>
          </cell>
          <cell r="H12">
            <v>51.9</v>
          </cell>
          <cell r="I12">
            <v>1</v>
          </cell>
          <cell r="N12">
            <v>35.519999999999996</v>
          </cell>
          <cell r="O12">
            <v>267.77999999999997</v>
          </cell>
          <cell r="P12">
            <v>350</v>
          </cell>
          <cell r="Q12">
            <v>466.2</v>
          </cell>
          <cell r="S12">
            <v>11.314752252252253</v>
          </cell>
          <cell r="T12">
            <v>1.4611486486486487</v>
          </cell>
          <cell r="U12">
            <v>31.8</v>
          </cell>
          <cell r="V12">
            <v>27.380000000000003</v>
          </cell>
          <cell r="W12">
            <v>37.72</v>
          </cell>
          <cell r="Y12">
            <v>350</v>
          </cell>
          <cell r="Z12">
            <v>3.7</v>
          </cell>
        </row>
        <row r="13">
          <cell r="A13" t="str">
            <v>Наггетсы из печи 0,25кг ТМ Вязанка ТС Няняггетсы Сливушки замор.  ПОКОМ</v>
          </cell>
          <cell r="B13" t="str">
            <v>шт</v>
          </cell>
          <cell r="E13">
            <v>112</v>
          </cell>
          <cell r="F13">
            <v>768</v>
          </cell>
          <cell r="G13">
            <v>353</v>
          </cell>
          <cell r="H13">
            <v>399</v>
          </cell>
          <cell r="I13">
            <v>0.25</v>
          </cell>
          <cell r="N13">
            <v>70.599999999999994</v>
          </cell>
          <cell r="O13">
            <v>518.79999999999995</v>
          </cell>
          <cell r="P13">
            <v>700</v>
          </cell>
          <cell r="Q13">
            <v>888</v>
          </cell>
          <cell r="S13">
            <v>15.566572237960342</v>
          </cell>
          <cell r="T13">
            <v>5.6515580736543916</v>
          </cell>
          <cell r="U13">
            <v>53.4</v>
          </cell>
          <cell r="V13">
            <v>57.4</v>
          </cell>
          <cell r="W13">
            <v>60.6</v>
          </cell>
          <cell r="Y13">
            <v>175</v>
          </cell>
          <cell r="Z13">
            <v>12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Окт</v>
          </cell>
          <cell r="D14" t="str">
            <v>Нояб</v>
          </cell>
          <cell r="E14">
            <v>6</v>
          </cell>
          <cell r="F14">
            <v>396</v>
          </cell>
          <cell r="G14">
            <v>199</v>
          </cell>
          <cell r="H14">
            <v>167</v>
          </cell>
          <cell r="I14">
            <v>0.25</v>
          </cell>
          <cell r="N14">
            <v>39.799999999999997</v>
          </cell>
          <cell r="O14">
            <v>310.59999999999997</v>
          </cell>
          <cell r="P14">
            <v>500</v>
          </cell>
          <cell r="Q14">
            <v>672</v>
          </cell>
          <cell r="S14">
            <v>16.758793969849247</v>
          </cell>
          <cell r="T14">
            <v>4.1959798994974875</v>
          </cell>
          <cell r="U14">
            <v>33</v>
          </cell>
          <cell r="V14">
            <v>47</v>
          </cell>
          <cell r="W14">
            <v>30</v>
          </cell>
          <cell r="Y14">
            <v>125</v>
          </cell>
          <cell r="Z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E15">
            <v>46</v>
          </cell>
          <cell r="F15">
            <v>672</v>
          </cell>
          <cell r="G15">
            <v>295</v>
          </cell>
          <cell r="H15">
            <v>368</v>
          </cell>
          <cell r="I15">
            <v>0.25</v>
          </cell>
          <cell r="N15">
            <v>59</v>
          </cell>
          <cell r="O15">
            <v>399</v>
          </cell>
          <cell r="P15">
            <v>600</v>
          </cell>
          <cell r="Q15">
            <v>888</v>
          </cell>
          <cell r="S15">
            <v>16.406779661016948</v>
          </cell>
          <cell r="T15">
            <v>6.2372881355932206</v>
          </cell>
          <cell r="U15">
            <v>53.8</v>
          </cell>
          <cell r="V15">
            <v>70.2</v>
          </cell>
          <cell r="W15">
            <v>59.4</v>
          </cell>
          <cell r="Y15">
            <v>150</v>
          </cell>
          <cell r="Z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E16">
            <v>72</v>
          </cell>
          <cell r="G16">
            <v>36</v>
          </cell>
          <cell r="I16">
            <v>1</v>
          </cell>
          <cell r="N16">
            <v>7.2</v>
          </cell>
          <cell r="O16">
            <v>57.6</v>
          </cell>
          <cell r="P16">
            <v>400</v>
          </cell>
          <cell r="Q16">
            <v>576</v>
          </cell>
          <cell r="S16">
            <v>55.555555555555557</v>
          </cell>
          <cell r="T16">
            <v>0</v>
          </cell>
          <cell r="U16">
            <v>36</v>
          </cell>
          <cell r="V16">
            <v>8.4</v>
          </cell>
          <cell r="W16">
            <v>52.8</v>
          </cell>
          <cell r="Y16">
            <v>400</v>
          </cell>
          <cell r="Z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E17">
            <v>101</v>
          </cell>
          <cell r="F17">
            <v>112</v>
          </cell>
          <cell r="G17">
            <v>81</v>
          </cell>
          <cell r="H17">
            <v>116</v>
          </cell>
          <cell r="I17">
            <v>0.75</v>
          </cell>
          <cell r="N17">
            <v>16.2</v>
          </cell>
          <cell r="O17">
            <v>94.6</v>
          </cell>
          <cell r="P17">
            <v>150</v>
          </cell>
          <cell r="Q17">
            <v>160</v>
          </cell>
          <cell r="S17">
            <v>16.419753086419753</v>
          </cell>
          <cell r="T17">
            <v>7.1604938271604945</v>
          </cell>
          <cell r="U17">
            <v>26.2</v>
          </cell>
          <cell r="V17">
            <v>21.4</v>
          </cell>
          <cell r="W17">
            <v>14.4</v>
          </cell>
          <cell r="Y17">
            <v>112.5</v>
          </cell>
          <cell r="Z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Окт</v>
          </cell>
          <cell r="D18" t="str">
            <v>Нояб</v>
          </cell>
          <cell r="E18">
            <v>2</v>
          </cell>
          <cell r="F18">
            <v>608</v>
          </cell>
          <cell r="G18">
            <v>209</v>
          </cell>
          <cell r="H18">
            <v>377</v>
          </cell>
          <cell r="I18">
            <v>0.9</v>
          </cell>
          <cell r="N18">
            <v>41.8</v>
          </cell>
          <cell r="O18">
            <v>166.39999999999998</v>
          </cell>
          <cell r="P18">
            <v>350</v>
          </cell>
          <cell r="Q18">
            <v>672</v>
          </cell>
          <cell r="S18">
            <v>17.392344497607656</v>
          </cell>
          <cell r="T18">
            <v>9.0191387559808618</v>
          </cell>
          <cell r="U18">
            <v>38.4</v>
          </cell>
          <cell r="V18">
            <v>62.2</v>
          </cell>
          <cell r="W18">
            <v>23.4</v>
          </cell>
          <cell r="Y18">
            <v>315</v>
          </cell>
          <cell r="Z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Окт</v>
          </cell>
          <cell r="D19" t="str">
            <v>Нояб</v>
          </cell>
          <cell r="E19">
            <v>217</v>
          </cell>
          <cell r="F19">
            <v>832</v>
          </cell>
          <cell r="G19">
            <v>389</v>
          </cell>
          <cell r="H19">
            <v>564</v>
          </cell>
          <cell r="I19">
            <v>0.9</v>
          </cell>
          <cell r="N19">
            <v>77.8</v>
          </cell>
          <cell r="O19">
            <v>447.4</v>
          </cell>
          <cell r="P19">
            <v>600</v>
          </cell>
          <cell r="Q19">
            <v>768</v>
          </cell>
          <cell r="S19">
            <v>14.961439588688947</v>
          </cell>
          <cell r="T19">
            <v>7.2493573264781492</v>
          </cell>
          <cell r="U19">
            <v>77.2</v>
          </cell>
          <cell r="V19">
            <v>69.8</v>
          </cell>
          <cell r="W19">
            <v>75</v>
          </cell>
          <cell r="Y19">
            <v>540</v>
          </cell>
          <cell r="Z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E20">
            <v>31</v>
          </cell>
          <cell r="F20">
            <v>192</v>
          </cell>
          <cell r="G20">
            <v>56</v>
          </cell>
          <cell r="H20">
            <v>159</v>
          </cell>
          <cell r="I20">
            <v>0.43</v>
          </cell>
          <cell r="N20">
            <v>11.2</v>
          </cell>
          <cell r="Q20">
            <v>160</v>
          </cell>
          <cell r="S20">
            <v>14.196428571428573</v>
          </cell>
          <cell r="T20">
            <v>14.196428571428573</v>
          </cell>
          <cell r="U20">
            <v>11.8</v>
          </cell>
          <cell r="V20">
            <v>20</v>
          </cell>
          <cell r="W20">
            <v>16.600000000000001</v>
          </cell>
          <cell r="Y20">
            <v>0</v>
          </cell>
          <cell r="Z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E21">
            <v>885</v>
          </cell>
          <cell r="F21">
            <v>1780</v>
          </cell>
          <cell r="G21">
            <v>785</v>
          </cell>
          <cell r="H21">
            <v>1720</v>
          </cell>
          <cell r="I21">
            <v>1</v>
          </cell>
          <cell r="N21">
            <v>157</v>
          </cell>
          <cell r="O21">
            <v>321</v>
          </cell>
          <cell r="P21">
            <v>600</v>
          </cell>
          <cell r="Q21">
            <v>720</v>
          </cell>
          <cell r="S21">
            <v>14.777070063694268</v>
          </cell>
          <cell r="T21">
            <v>10.955414012738853</v>
          </cell>
          <cell r="U21">
            <v>157</v>
          </cell>
          <cell r="V21">
            <v>205</v>
          </cell>
          <cell r="W21">
            <v>191</v>
          </cell>
          <cell r="Y21">
            <v>600</v>
          </cell>
          <cell r="Z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Окт</v>
          </cell>
          <cell r="D22" t="str">
            <v>Нояб</v>
          </cell>
          <cell r="E22">
            <v>259</v>
          </cell>
          <cell r="F22">
            <v>1984</v>
          </cell>
          <cell r="G22">
            <v>785</v>
          </cell>
          <cell r="H22">
            <v>1141</v>
          </cell>
          <cell r="I22">
            <v>0.9</v>
          </cell>
          <cell r="N22">
            <v>157</v>
          </cell>
          <cell r="O22">
            <v>900</v>
          </cell>
          <cell r="P22">
            <v>1200</v>
          </cell>
          <cell r="Q22">
            <v>1344</v>
          </cell>
          <cell r="S22">
            <v>14.910828025477707</v>
          </cell>
          <cell r="T22">
            <v>7.2675159235668794</v>
          </cell>
          <cell r="U22">
            <v>155.6</v>
          </cell>
          <cell r="V22">
            <v>168.8</v>
          </cell>
          <cell r="W22">
            <v>157.80000000000001</v>
          </cell>
          <cell r="Y22">
            <v>1080</v>
          </cell>
          <cell r="Z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E23">
            <v>107</v>
          </cell>
          <cell r="F23">
            <v>224</v>
          </cell>
          <cell r="G23">
            <v>75</v>
          </cell>
          <cell r="H23">
            <v>235</v>
          </cell>
          <cell r="I23">
            <v>0.43</v>
          </cell>
          <cell r="N23">
            <v>15</v>
          </cell>
          <cell r="P23">
            <v>50</v>
          </cell>
          <cell r="Q23">
            <v>160</v>
          </cell>
          <cell r="S23">
            <v>19</v>
          </cell>
          <cell r="T23">
            <v>15.666666666666666</v>
          </cell>
          <cell r="U23">
            <v>12.8</v>
          </cell>
          <cell r="V23">
            <v>34.200000000000003</v>
          </cell>
          <cell r="W23">
            <v>19.2</v>
          </cell>
          <cell r="Y23">
            <v>21.5</v>
          </cell>
          <cell r="Z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Окт</v>
          </cell>
          <cell r="D24" t="str">
            <v>Нояб</v>
          </cell>
          <cell r="F24">
            <v>480</v>
          </cell>
          <cell r="G24">
            <v>101</v>
          </cell>
          <cell r="H24">
            <v>379</v>
          </cell>
          <cell r="I24">
            <v>0.7</v>
          </cell>
          <cell r="N24">
            <v>20.2</v>
          </cell>
          <cell r="P24">
            <v>50</v>
          </cell>
          <cell r="Q24">
            <v>160</v>
          </cell>
          <cell r="S24">
            <v>21.237623762376238</v>
          </cell>
          <cell r="T24">
            <v>18.762376237623762</v>
          </cell>
          <cell r="U24">
            <v>17</v>
          </cell>
          <cell r="V24">
            <v>34.799999999999997</v>
          </cell>
          <cell r="W24">
            <v>15</v>
          </cell>
          <cell r="Y24">
            <v>35</v>
          </cell>
          <cell r="Z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D25" t="str">
            <v>Нояб</v>
          </cell>
          <cell r="F25">
            <v>240</v>
          </cell>
          <cell r="G25">
            <v>23</v>
          </cell>
          <cell r="H25">
            <v>201</v>
          </cell>
          <cell r="I25">
            <v>0.9</v>
          </cell>
          <cell r="N25">
            <v>4.5999999999999996</v>
          </cell>
          <cell r="S25">
            <v>43.695652173913047</v>
          </cell>
          <cell r="T25">
            <v>43.695652173913047</v>
          </cell>
          <cell r="U25">
            <v>12.4</v>
          </cell>
          <cell r="V25">
            <v>9.8000000000000007</v>
          </cell>
          <cell r="W25">
            <v>0</v>
          </cell>
          <cell r="Y25">
            <v>0</v>
          </cell>
          <cell r="Z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C26" t="str">
            <v>Окт</v>
          </cell>
          <cell r="E26">
            <v>737</v>
          </cell>
          <cell r="G26">
            <v>69</v>
          </cell>
          <cell r="H26">
            <v>655</v>
          </cell>
          <cell r="I26">
            <v>0.9</v>
          </cell>
          <cell r="N26">
            <v>13.8</v>
          </cell>
          <cell r="S26">
            <v>47.463768115942024</v>
          </cell>
          <cell r="T26">
            <v>47.463768115942024</v>
          </cell>
          <cell r="U26">
            <v>23</v>
          </cell>
          <cell r="V26">
            <v>12.6</v>
          </cell>
          <cell r="W26">
            <v>12.4</v>
          </cell>
          <cell r="Y26">
            <v>0</v>
          </cell>
          <cell r="Z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E27">
            <v>1375</v>
          </cell>
          <cell r="F27">
            <v>2005</v>
          </cell>
          <cell r="G27">
            <v>1170</v>
          </cell>
          <cell r="H27">
            <v>1975</v>
          </cell>
          <cell r="I27">
            <v>1</v>
          </cell>
          <cell r="N27">
            <v>234</v>
          </cell>
          <cell r="O27">
            <v>1067</v>
          </cell>
          <cell r="P27">
            <v>1200</v>
          </cell>
          <cell r="Q27">
            <v>1320</v>
          </cell>
          <cell r="S27">
            <v>13.568376068376068</v>
          </cell>
          <cell r="T27">
            <v>8.4401709401709404</v>
          </cell>
          <cell r="U27">
            <v>224</v>
          </cell>
          <cell r="V27">
            <v>244</v>
          </cell>
          <cell r="W27">
            <v>242</v>
          </cell>
          <cell r="Y27">
            <v>1200</v>
          </cell>
          <cell r="Z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E28">
            <v>574</v>
          </cell>
          <cell r="F28">
            <v>100</v>
          </cell>
          <cell r="G28">
            <v>257</v>
          </cell>
          <cell r="H28">
            <v>337</v>
          </cell>
          <cell r="I28">
            <v>1</v>
          </cell>
          <cell r="N28">
            <v>51.4</v>
          </cell>
          <cell r="O28">
            <v>331.19999999999993</v>
          </cell>
          <cell r="P28">
            <v>600</v>
          </cell>
          <cell r="Q28">
            <v>840</v>
          </cell>
          <cell r="S28">
            <v>18.229571984435797</v>
          </cell>
          <cell r="T28">
            <v>6.5564202334630348</v>
          </cell>
          <cell r="U28">
            <v>47.4</v>
          </cell>
          <cell r="V28">
            <v>51.8</v>
          </cell>
          <cell r="W28">
            <v>48.6</v>
          </cell>
          <cell r="Y28">
            <v>600</v>
          </cell>
          <cell r="Z28">
            <v>5</v>
          </cell>
        </row>
        <row r="29">
          <cell r="A29" t="str">
            <v>Снеки  ЖАР-мени ВЕС. рубленые в тесте замор.  ПОКОМ</v>
          </cell>
          <cell r="B29" t="str">
            <v>кг</v>
          </cell>
          <cell r="F29">
            <v>253</v>
          </cell>
          <cell r="G29">
            <v>253</v>
          </cell>
          <cell r="I29">
            <v>1</v>
          </cell>
          <cell r="N29">
            <v>50.6</v>
          </cell>
          <cell r="O29">
            <v>404.8</v>
          </cell>
          <cell r="P29">
            <v>500</v>
          </cell>
          <cell r="Q29">
            <v>528</v>
          </cell>
          <cell r="S29">
            <v>9.8814229249011856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Y29">
            <v>500</v>
          </cell>
          <cell r="Z29">
            <v>5.5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E30">
            <v>36</v>
          </cell>
          <cell r="H30">
            <v>36</v>
          </cell>
          <cell r="I30">
            <v>0.33</v>
          </cell>
          <cell r="N30">
            <v>0</v>
          </cell>
          <cell r="S30" t="e">
            <v>#DIV/0!</v>
          </cell>
          <cell r="T30" t="e">
            <v>#DIV/0!</v>
          </cell>
          <cell r="U30">
            <v>0</v>
          </cell>
          <cell r="V30">
            <v>0</v>
          </cell>
          <cell r="W30">
            <v>0</v>
          </cell>
          <cell r="Y30">
            <v>0</v>
          </cell>
          <cell r="Z30">
            <v>6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I31">
            <v>1</v>
          </cell>
          <cell r="N31">
            <v>0</v>
          </cell>
          <cell r="O31">
            <v>50</v>
          </cell>
          <cell r="P31">
            <v>50</v>
          </cell>
          <cell r="S31" t="e">
            <v>#DIV/0!</v>
          </cell>
          <cell r="T31" t="e">
            <v>#DIV/0!</v>
          </cell>
          <cell r="U31">
            <v>0</v>
          </cell>
          <cell r="V31">
            <v>0</v>
          </cell>
          <cell r="W31">
            <v>0</v>
          </cell>
          <cell r="Y31">
            <v>50</v>
          </cell>
          <cell r="Z31">
            <v>3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E32">
            <v>366</v>
          </cell>
          <cell r="F32">
            <v>324</v>
          </cell>
          <cell r="G32">
            <v>388</v>
          </cell>
          <cell r="H32">
            <v>240</v>
          </cell>
          <cell r="I32">
            <v>0.25</v>
          </cell>
          <cell r="N32">
            <v>77.599999999999994</v>
          </cell>
          <cell r="O32">
            <v>613.59999999999991</v>
          </cell>
          <cell r="P32">
            <v>750</v>
          </cell>
          <cell r="Q32">
            <v>888</v>
          </cell>
          <cell r="S32">
            <v>12.757731958762887</v>
          </cell>
          <cell r="T32">
            <v>3.0927835051546393</v>
          </cell>
          <cell r="U32">
            <v>68</v>
          </cell>
          <cell r="V32">
            <v>54</v>
          </cell>
          <cell r="W32">
            <v>49.6</v>
          </cell>
          <cell r="Y32">
            <v>187.5</v>
          </cell>
          <cell r="Z32">
            <v>12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F33">
            <v>100.8</v>
          </cell>
          <cell r="G33">
            <v>48.6</v>
          </cell>
          <cell r="H33">
            <v>52.2</v>
          </cell>
          <cell r="I33">
            <v>1</v>
          </cell>
          <cell r="N33">
            <v>9.7200000000000006</v>
          </cell>
          <cell r="O33">
            <v>74.160000000000011</v>
          </cell>
          <cell r="P33">
            <v>150</v>
          </cell>
          <cell r="Q33">
            <v>180</v>
          </cell>
          <cell r="S33">
            <v>20.802469135802468</v>
          </cell>
          <cell r="T33">
            <v>5.3703703703703702</v>
          </cell>
          <cell r="U33">
            <v>9</v>
          </cell>
          <cell r="V33">
            <v>0</v>
          </cell>
          <cell r="W33">
            <v>0</v>
          </cell>
          <cell r="Y33">
            <v>150</v>
          </cell>
          <cell r="Z33">
            <v>1.8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 t="str">
            <v>Окт</v>
          </cell>
          <cell r="D34" t="str">
            <v>Нояб</v>
          </cell>
          <cell r="E34">
            <v>236</v>
          </cell>
          <cell r="F34">
            <v>1044</v>
          </cell>
          <cell r="G34">
            <v>477</v>
          </cell>
          <cell r="H34">
            <v>670</v>
          </cell>
          <cell r="I34">
            <v>0.25</v>
          </cell>
          <cell r="N34">
            <v>95.4</v>
          </cell>
          <cell r="O34">
            <v>570.20000000000005</v>
          </cell>
          <cell r="P34">
            <v>700</v>
          </cell>
          <cell r="Q34">
            <v>888</v>
          </cell>
          <cell r="S34">
            <v>14.360587002096436</v>
          </cell>
          <cell r="T34">
            <v>7.0230607966457015</v>
          </cell>
          <cell r="U34">
            <v>72.400000000000006</v>
          </cell>
          <cell r="V34">
            <v>71.8</v>
          </cell>
          <cell r="W34">
            <v>90</v>
          </cell>
          <cell r="Y34">
            <v>175</v>
          </cell>
          <cell r="Z34">
            <v>12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 t="str">
            <v>Окт</v>
          </cell>
          <cell r="D35" t="str">
            <v>Нояб</v>
          </cell>
          <cell r="E35">
            <v>205</v>
          </cell>
          <cell r="F35">
            <v>1068</v>
          </cell>
          <cell r="G35">
            <v>404</v>
          </cell>
          <cell r="H35">
            <v>743</v>
          </cell>
          <cell r="I35">
            <v>0.25</v>
          </cell>
          <cell r="N35">
            <v>80.8</v>
          </cell>
          <cell r="O35">
            <v>307.39999999999986</v>
          </cell>
          <cell r="P35">
            <v>600</v>
          </cell>
          <cell r="Q35">
            <v>888</v>
          </cell>
          <cell r="S35">
            <v>16.621287128712872</v>
          </cell>
          <cell r="T35">
            <v>9.1955445544554451</v>
          </cell>
          <cell r="U35">
            <v>74.400000000000006</v>
          </cell>
          <cell r="V35">
            <v>79.400000000000006</v>
          </cell>
          <cell r="W35">
            <v>89</v>
          </cell>
          <cell r="Y35">
            <v>150</v>
          </cell>
          <cell r="Z35">
            <v>12</v>
          </cell>
        </row>
        <row r="36">
          <cell r="A36" t="str">
            <v>Чебуреки сочные, ВЕС, куриные жарен. зам  ПОКОМ</v>
          </cell>
          <cell r="B36" t="str">
            <v>кг</v>
          </cell>
          <cell r="I36">
            <v>1</v>
          </cell>
          <cell r="N36">
            <v>0</v>
          </cell>
          <cell r="O36">
            <v>50</v>
          </cell>
          <cell r="P36">
            <v>50</v>
          </cell>
          <cell r="Q36">
            <v>1920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Y36">
            <v>50</v>
          </cell>
          <cell r="Z36">
            <v>5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  <cell r="E37">
            <v>-38</v>
          </cell>
          <cell r="F37">
            <v>332</v>
          </cell>
          <cell r="G37">
            <v>299</v>
          </cell>
          <cell r="H37">
            <v>-16</v>
          </cell>
          <cell r="I37">
            <v>0</v>
          </cell>
          <cell r="N37">
            <v>59.8</v>
          </cell>
          <cell r="Q37">
            <v>0</v>
          </cell>
          <cell r="S37">
            <v>-0.26755852842809363</v>
          </cell>
          <cell r="T37">
            <v>-0.26755852842809363</v>
          </cell>
          <cell r="U37">
            <v>0</v>
          </cell>
          <cell r="V37">
            <v>38.4</v>
          </cell>
          <cell r="W37">
            <v>69.8</v>
          </cell>
          <cell r="Y37">
            <v>0</v>
          </cell>
          <cell r="Z37">
            <v>0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  <cell r="E38">
            <v>1</v>
          </cell>
          <cell r="F38">
            <v>160</v>
          </cell>
          <cell r="G38">
            <v>126</v>
          </cell>
          <cell r="H38">
            <v>4</v>
          </cell>
          <cell r="I38">
            <v>0</v>
          </cell>
          <cell r="N38">
            <v>25.2</v>
          </cell>
          <cell r="Q38">
            <v>0</v>
          </cell>
          <cell r="S38">
            <v>0.15873015873015872</v>
          </cell>
          <cell r="T38">
            <v>0.15873015873015872</v>
          </cell>
          <cell r="U38">
            <v>1.2</v>
          </cell>
          <cell r="V38">
            <v>23.4</v>
          </cell>
          <cell r="W38">
            <v>35</v>
          </cell>
          <cell r="Y38">
            <v>0</v>
          </cell>
          <cell r="Z38">
            <v>0</v>
          </cell>
        </row>
        <row r="42">
          <cell r="P42" t="str">
            <v>скорей всего не будет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1"/>
  <sheetViews>
    <sheetView tabSelected="1" workbookViewId="0">
      <selection activeCell="N44" sqref="N44"/>
    </sheetView>
  </sheetViews>
  <sheetFormatPr defaultColWidth="10.5" defaultRowHeight="11.45" customHeight="1" outlineLevelRow="2" x14ac:dyDescent="0.2"/>
  <cols>
    <col min="1" max="1" width="68.5" style="1" customWidth="1"/>
    <col min="2" max="2" width="5.1640625" style="1" customWidth="1"/>
    <col min="3" max="3" width="9" style="1" customWidth="1"/>
    <col min="4" max="7" width="6.83203125" style="1" customWidth="1"/>
    <col min="8" max="8" width="4.6640625" style="19" customWidth="1"/>
    <col min="9" max="9" width="1" style="2" customWidth="1"/>
    <col min="10" max="10" width="1.33203125" style="2" customWidth="1"/>
    <col min="11" max="12" width="1.1640625" style="2" customWidth="1"/>
    <col min="13" max="13" width="7.83203125" style="2" customWidth="1"/>
    <col min="14" max="15" width="9.5" style="2" customWidth="1"/>
    <col min="16" max="16" width="19.1640625" style="2" customWidth="1"/>
    <col min="17" max="18" width="5.83203125" style="2" customWidth="1"/>
    <col min="19" max="21" width="7.83203125" style="2" customWidth="1"/>
    <col min="22" max="22" width="15.33203125" style="2" customWidth="1"/>
    <col min="23" max="23" width="10.5" style="2"/>
    <col min="24" max="24" width="10.5" style="19"/>
    <col min="25" max="25" width="10.5" style="20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2" t="s">
        <v>62</v>
      </c>
      <c r="D3" s="4" t="s">
        <v>3</v>
      </c>
      <c r="E3" s="4"/>
      <c r="F3" s="4"/>
      <c r="G3" s="4"/>
      <c r="H3" s="9" t="s">
        <v>44</v>
      </c>
      <c r="I3" s="10" t="s">
        <v>45</v>
      </c>
      <c r="J3" s="10" t="s">
        <v>46</v>
      </c>
      <c r="K3" s="10" t="s">
        <v>47</v>
      </c>
      <c r="L3" s="10" t="s">
        <v>47</v>
      </c>
      <c r="M3" s="10" t="s">
        <v>48</v>
      </c>
      <c r="N3" s="10" t="s">
        <v>47</v>
      </c>
      <c r="O3" s="11" t="s">
        <v>49</v>
      </c>
      <c r="P3" s="12"/>
      <c r="Q3" s="10" t="s">
        <v>50</v>
      </c>
      <c r="R3" s="10" t="s">
        <v>51</v>
      </c>
      <c r="S3" s="13" t="s">
        <v>52</v>
      </c>
      <c r="T3" s="13" t="s">
        <v>53</v>
      </c>
      <c r="U3" s="13" t="s">
        <v>61</v>
      </c>
      <c r="V3" s="10" t="s">
        <v>54</v>
      </c>
      <c r="W3" s="10" t="s">
        <v>55</v>
      </c>
      <c r="X3" s="9"/>
      <c r="Y3" s="14" t="s">
        <v>56</v>
      </c>
      <c r="Z3" s="10" t="s">
        <v>57</v>
      </c>
    </row>
    <row r="4" spans="1:26" ht="26.1" customHeight="1" x14ac:dyDescent="0.2">
      <c r="A4" s="4" t="s">
        <v>1</v>
      </c>
      <c r="B4" s="4" t="s">
        <v>2</v>
      </c>
      <c r="C4" s="22" t="s">
        <v>62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3"/>
      <c r="L4" s="10"/>
      <c r="M4" s="10"/>
      <c r="N4" s="15"/>
      <c r="O4" s="11" t="s">
        <v>58</v>
      </c>
      <c r="P4" s="12" t="s">
        <v>59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 t="shared" ref="F5:G5" si="0">SUM(F6:F73)</f>
        <v>6977.0999999999995</v>
      </c>
      <c r="G5" s="16">
        <f t="shared" si="0"/>
        <v>16644.699999999997</v>
      </c>
      <c r="H5" s="9"/>
      <c r="I5" s="16">
        <f t="shared" ref="I5:N5" si="1">SUM(I6:I73)</f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1395.4199999999996</v>
      </c>
      <c r="N5" s="16">
        <f t="shared" si="1"/>
        <v>7210</v>
      </c>
      <c r="O5" s="16">
        <f>SUM(O6:O52)</f>
        <v>0</v>
      </c>
      <c r="P5" s="17"/>
      <c r="Q5" s="10"/>
      <c r="R5" s="10"/>
      <c r="S5" s="16">
        <f>SUM(S6:S73)</f>
        <v>1667.08</v>
      </c>
      <c r="T5" s="16">
        <f>SUM(T6:T73)</f>
        <v>1621.74</v>
      </c>
      <c r="U5" s="16">
        <f>SUM(U6:U73)</f>
        <v>1678.02</v>
      </c>
      <c r="V5" s="10"/>
      <c r="W5" s="16">
        <f>SUM(W6:W73)</f>
        <v>6025.9</v>
      </c>
      <c r="X5" s="9" t="s">
        <v>60</v>
      </c>
      <c r="Y5" s="18">
        <f>SUM(Y6:Y73)</f>
        <v>1166</v>
      </c>
      <c r="Z5" s="16">
        <f>SUM(Z6:Z73)</f>
        <v>6031.92</v>
      </c>
    </row>
    <row r="6" spans="1:26" ht="11.1" customHeight="1" outlineLevel="2" x14ac:dyDescent="0.2">
      <c r="A6" s="7" t="s">
        <v>11</v>
      </c>
      <c r="B6" s="7" t="s">
        <v>9</v>
      </c>
      <c r="C6" s="27" t="str">
        <f>VLOOKUP(A6,[1]TDSheet!$A:$D,4,0)</f>
        <v>Нояб</v>
      </c>
      <c r="D6" s="8">
        <v>786</v>
      </c>
      <c r="E6" s="8">
        <v>156</v>
      </c>
      <c r="F6" s="8">
        <v>445</v>
      </c>
      <c r="G6" s="8">
        <v>415</v>
      </c>
      <c r="H6" s="19">
        <f>VLOOKUP(A6,[1]TDSheet!$A:$I,9,0)</f>
        <v>0.3</v>
      </c>
      <c r="M6" s="2">
        <f>F6/5</f>
        <v>89</v>
      </c>
      <c r="N6" s="21">
        <v>760</v>
      </c>
      <c r="O6" s="21"/>
      <c r="Q6" s="2">
        <f>(G6+N6)/M6</f>
        <v>13.202247191011235</v>
      </c>
      <c r="R6" s="2">
        <f>G6/M6</f>
        <v>4.6629213483146064</v>
      </c>
      <c r="S6" s="2">
        <f>VLOOKUP(A6,[1]TDSheet!$A:$V,22,0)</f>
        <v>78.8</v>
      </c>
      <c r="T6" s="2">
        <f>VLOOKUP(A6,[1]TDSheet!$A:$W,23,0)</f>
        <v>75.8</v>
      </c>
      <c r="U6" s="2">
        <f>VLOOKUP(A6,[1]TDSheet!$A:$N,14,0)</f>
        <v>56.2</v>
      </c>
      <c r="W6" s="2">
        <f>N6*H6</f>
        <v>228</v>
      </c>
      <c r="X6" s="19">
        <f>VLOOKUP(A6,[1]TDSheet!$A:$Z,26,0)</f>
        <v>12</v>
      </c>
      <c r="Y6" s="20">
        <v>63</v>
      </c>
      <c r="Z6" s="2">
        <f>Y6*X6*H6</f>
        <v>226.79999999999998</v>
      </c>
    </row>
    <row r="7" spans="1:26" ht="11.1" customHeight="1" outlineLevel="2" x14ac:dyDescent="0.2">
      <c r="A7" s="7" t="s">
        <v>12</v>
      </c>
      <c r="B7" s="7" t="s">
        <v>9</v>
      </c>
      <c r="C7" s="27" t="str">
        <f>VLOOKUP(A7,[1]TDSheet!$A:$D,4,0)</f>
        <v>Нояб</v>
      </c>
      <c r="D7" s="8">
        <v>226</v>
      </c>
      <c r="E7" s="8">
        <v>804</v>
      </c>
      <c r="F7" s="31">
        <f>113+F40</f>
        <v>172</v>
      </c>
      <c r="G7" s="8">
        <v>744</v>
      </c>
      <c r="H7" s="19">
        <f>VLOOKUP(A7,[1]TDSheet!$A:$I,9,0)</f>
        <v>0.3</v>
      </c>
      <c r="M7" s="2">
        <f t="shared" ref="M7:M41" si="2">F7/5</f>
        <v>34.4</v>
      </c>
      <c r="N7" s="21"/>
      <c r="O7" s="21"/>
      <c r="Q7" s="2">
        <f t="shared" ref="Q7:Q41" si="3">(G7+N7)/M7</f>
        <v>21.627906976744185</v>
      </c>
      <c r="R7" s="2">
        <f t="shared" ref="R7:R41" si="4">G7/M7</f>
        <v>21.627906976744185</v>
      </c>
      <c r="S7" s="2">
        <f>VLOOKUP(A7,[1]TDSheet!$A:$V,22,0)</f>
        <v>93</v>
      </c>
      <c r="T7" s="2">
        <f>VLOOKUP(A7,[1]TDSheet!$A:$W,23,0)</f>
        <v>56.6</v>
      </c>
      <c r="U7" s="2">
        <f>VLOOKUP(A7,[1]TDSheet!$A:$N,14,0)</f>
        <v>66.599999999999994</v>
      </c>
      <c r="W7" s="2">
        <f t="shared" ref="W7:W41" si="5">N7*H7</f>
        <v>0</v>
      </c>
      <c r="X7" s="19">
        <f>VLOOKUP(A7,[1]TDSheet!$A:$Z,26,0)</f>
        <v>12</v>
      </c>
      <c r="Y7" s="20">
        <f t="shared" ref="Y7:Y37" si="6">N7/X7</f>
        <v>0</v>
      </c>
      <c r="Z7" s="2">
        <f t="shared" ref="Z7:Z41" si="7">Y7*X7*H7</f>
        <v>0</v>
      </c>
    </row>
    <row r="8" spans="1:26" ht="11.1" customHeight="1" outlineLevel="2" x14ac:dyDescent="0.2">
      <c r="A8" s="7" t="s">
        <v>13</v>
      </c>
      <c r="B8" s="7" t="s">
        <v>14</v>
      </c>
      <c r="C8" s="7"/>
      <c r="D8" s="8">
        <v>44.4</v>
      </c>
      <c r="E8" s="8"/>
      <c r="F8" s="8">
        <v>14.8</v>
      </c>
      <c r="G8" s="8">
        <v>22.2</v>
      </c>
      <c r="H8" s="19">
        <f>VLOOKUP(A8,[1]TDSheet!$A:$I,9,0)</f>
        <v>1</v>
      </c>
      <c r="M8" s="2">
        <f t="shared" si="2"/>
        <v>2.96</v>
      </c>
      <c r="N8" s="21">
        <v>20</v>
      </c>
      <c r="O8" s="21"/>
      <c r="Q8" s="2">
        <f t="shared" si="3"/>
        <v>14.256756756756758</v>
      </c>
      <c r="R8" s="2">
        <f t="shared" si="4"/>
        <v>7.5</v>
      </c>
      <c r="S8" s="2">
        <f>VLOOKUP(A8,[1]TDSheet!$A:$V,22,0)</f>
        <v>0</v>
      </c>
      <c r="T8" s="2">
        <f>VLOOKUP(A8,[1]TDSheet!$A:$W,23,0)</f>
        <v>0.74</v>
      </c>
      <c r="U8" s="2">
        <f>VLOOKUP(A8,[1]TDSheet!$A:$N,14,0)</f>
        <v>3.7</v>
      </c>
      <c r="W8" s="2">
        <f t="shared" si="5"/>
        <v>20</v>
      </c>
      <c r="X8" s="19">
        <f>VLOOKUP(A8,[1]TDSheet!$A:$Z,26,0)</f>
        <v>3.7</v>
      </c>
      <c r="Y8" s="20">
        <v>5</v>
      </c>
      <c r="Z8" s="2">
        <f t="shared" si="7"/>
        <v>18.5</v>
      </c>
    </row>
    <row r="9" spans="1:26" ht="11.1" customHeight="1" outlineLevel="2" x14ac:dyDescent="0.2">
      <c r="A9" s="24" t="s">
        <v>15</v>
      </c>
      <c r="B9" s="7" t="s">
        <v>14</v>
      </c>
      <c r="C9" s="7"/>
      <c r="D9" s="8"/>
      <c r="E9" s="8">
        <v>500.5</v>
      </c>
      <c r="F9" s="26">
        <f>F31</f>
        <v>10.5</v>
      </c>
      <c r="G9" s="26">
        <f>500.5+G31</f>
        <v>490</v>
      </c>
      <c r="H9" s="19">
        <v>1</v>
      </c>
      <c r="M9" s="2">
        <f t="shared" si="2"/>
        <v>2.1</v>
      </c>
      <c r="N9" s="21"/>
      <c r="O9" s="21"/>
      <c r="Q9" s="2">
        <f t="shared" si="3"/>
        <v>233.33333333333331</v>
      </c>
      <c r="R9" s="2">
        <f t="shared" si="4"/>
        <v>233.33333333333331</v>
      </c>
      <c r="S9" s="2">
        <v>0</v>
      </c>
      <c r="T9" s="2">
        <v>0</v>
      </c>
      <c r="U9" s="2">
        <f>U31</f>
        <v>50.6</v>
      </c>
      <c r="W9" s="2">
        <f t="shared" si="5"/>
        <v>0</v>
      </c>
      <c r="X9" s="19">
        <v>5.5</v>
      </c>
      <c r="Y9" s="20">
        <f t="shared" si="6"/>
        <v>0</v>
      </c>
      <c r="Z9" s="2">
        <f t="shared" si="7"/>
        <v>0</v>
      </c>
    </row>
    <row r="10" spans="1:26" ht="11.1" customHeight="1" outlineLevel="2" x14ac:dyDescent="0.2">
      <c r="A10" s="7" t="s">
        <v>16</v>
      </c>
      <c r="B10" s="7" t="s">
        <v>9</v>
      </c>
      <c r="C10" s="7"/>
      <c r="D10" s="8">
        <v>564</v>
      </c>
      <c r="E10" s="8">
        <v>348</v>
      </c>
      <c r="F10" s="8">
        <v>172</v>
      </c>
      <c r="G10" s="8">
        <v>669</v>
      </c>
      <c r="H10" s="19">
        <f>VLOOKUP(A10,[1]TDSheet!$A:$I,9,0)</f>
        <v>0.25</v>
      </c>
      <c r="M10" s="2">
        <f t="shared" si="2"/>
        <v>34.4</v>
      </c>
      <c r="N10" s="21"/>
      <c r="O10" s="21"/>
      <c r="Q10" s="2">
        <f t="shared" si="3"/>
        <v>19.447674418604652</v>
      </c>
      <c r="R10" s="2">
        <f t="shared" si="4"/>
        <v>19.447674418604652</v>
      </c>
      <c r="S10" s="2">
        <f>VLOOKUP(A10,[1]TDSheet!$A:$V,22,0)</f>
        <v>55.4</v>
      </c>
      <c r="T10" s="2">
        <f>VLOOKUP(A10,[1]TDSheet!$A:$W,23,0)</f>
        <v>59.4</v>
      </c>
      <c r="U10" s="2">
        <f>VLOOKUP(A10,[1]TDSheet!$A:$N,14,0)</f>
        <v>53.8</v>
      </c>
      <c r="W10" s="2">
        <f t="shared" si="5"/>
        <v>0</v>
      </c>
      <c r="X10" s="19">
        <f>VLOOKUP(A10,[1]TDSheet!$A:$Z,26,0)</f>
        <v>12</v>
      </c>
      <c r="Y10" s="20">
        <f t="shared" si="6"/>
        <v>0</v>
      </c>
      <c r="Z10" s="2">
        <f t="shared" si="7"/>
        <v>0</v>
      </c>
    </row>
    <row r="11" spans="1:26" ht="11.1" customHeight="1" outlineLevel="2" x14ac:dyDescent="0.2">
      <c r="A11" s="7" t="s">
        <v>17</v>
      </c>
      <c r="B11" s="7" t="s">
        <v>14</v>
      </c>
      <c r="C11" s="7"/>
      <c r="D11" s="8">
        <v>34.200000000000003</v>
      </c>
      <c r="E11" s="8"/>
      <c r="F11" s="8">
        <v>37.9</v>
      </c>
      <c r="G11" s="8">
        <v>-3.7</v>
      </c>
      <c r="H11" s="19">
        <f>VLOOKUP(A11,[1]TDSheet!$A:$I,9,0)</f>
        <v>1</v>
      </c>
      <c r="M11" s="2">
        <f t="shared" si="2"/>
        <v>7.58</v>
      </c>
      <c r="N11" s="21">
        <v>70</v>
      </c>
      <c r="O11" s="21"/>
      <c r="Q11" s="2">
        <f t="shared" si="3"/>
        <v>8.7467018469656992</v>
      </c>
      <c r="R11" s="2">
        <f t="shared" si="4"/>
        <v>-0.48812664907651715</v>
      </c>
      <c r="S11" s="2">
        <f>VLOOKUP(A11,[1]TDSheet!$A:$V,22,0)</f>
        <v>0.72</v>
      </c>
      <c r="T11" s="2">
        <f>VLOOKUP(A11,[1]TDSheet!$A:$W,23,0)</f>
        <v>2.16</v>
      </c>
      <c r="U11" s="2">
        <f>VLOOKUP(A11,[1]TDSheet!$A:$N,14,0)</f>
        <v>0.36</v>
      </c>
      <c r="W11" s="2">
        <f t="shared" si="5"/>
        <v>70</v>
      </c>
      <c r="X11" s="19">
        <f>VLOOKUP(A11,[1]TDSheet!$A:$Z,26,0)</f>
        <v>1.8</v>
      </c>
      <c r="Y11" s="20">
        <v>39</v>
      </c>
      <c r="Z11" s="2">
        <f t="shared" si="7"/>
        <v>70.2</v>
      </c>
    </row>
    <row r="12" spans="1:26" ht="11.1" customHeight="1" outlineLevel="2" x14ac:dyDescent="0.2">
      <c r="A12" s="28" t="s">
        <v>18</v>
      </c>
      <c r="B12" s="25" t="s">
        <v>14</v>
      </c>
      <c r="C12" s="7"/>
      <c r="D12" s="8">
        <v>88.9</v>
      </c>
      <c r="E12" s="8"/>
      <c r="F12" s="26">
        <v>55.5</v>
      </c>
      <c r="G12" s="26">
        <v>-3.6</v>
      </c>
      <c r="H12" s="19">
        <v>0</v>
      </c>
      <c r="M12" s="2">
        <f t="shared" si="2"/>
        <v>11.1</v>
      </c>
      <c r="N12" s="21"/>
      <c r="O12" s="21"/>
      <c r="Q12" s="2">
        <f t="shared" si="3"/>
        <v>-0.32432432432432434</v>
      </c>
      <c r="R12" s="2">
        <f t="shared" si="4"/>
        <v>-0.32432432432432434</v>
      </c>
      <c r="S12" s="2">
        <f>VLOOKUP(A12,[1]TDSheet!$A:$V,22,0)</f>
        <v>27.380000000000003</v>
      </c>
      <c r="T12" s="2">
        <f>VLOOKUP(A12,[1]TDSheet!$A:$W,23,0)</f>
        <v>37.72</v>
      </c>
      <c r="U12" s="2">
        <f>VLOOKUP(A12,[1]TDSheet!$A:$N,14,0)</f>
        <v>35.519999999999996</v>
      </c>
      <c r="V12" s="29" t="s">
        <v>65</v>
      </c>
      <c r="W12" s="2">
        <f t="shared" si="5"/>
        <v>0</v>
      </c>
      <c r="X12" s="19">
        <v>0</v>
      </c>
      <c r="Y12" s="20">
        <v>0</v>
      </c>
      <c r="Z12" s="2">
        <f t="shared" si="7"/>
        <v>0</v>
      </c>
    </row>
    <row r="13" spans="1:26" ht="11.1" customHeight="1" outlineLevel="2" x14ac:dyDescent="0.2">
      <c r="A13" s="24" t="s">
        <v>19</v>
      </c>
      <c r="B13" s="7" t="s">
        <v>14</v>
      </c>
      <c r="C13" s="7"/>
      <c r="D13" s="8"/>
      <c r="E13" s="8">
        <v>351.5</v>
      </c>
      <c r="F13" s="26">
        <f>F12</f>
        <v>55.5</v>
      </c>
      <c r="G13" s="26">
        <f>351.5+G12</f>
        <v>347.9</v>
      </c>
      <c r="H13" s="19">
        <v>1</v>
      </c>
      <c r="M13" s="2">
        <f t="shared" si="2"/>
        <v>11.1</v>
      </c>
      <c r="N13" s="30">
        <v>100</v>
      </c>
      <c r="O13" s="21"/>
      <c r="Q13" s="2">
        <f t="shared" si="3"/>
        <v>40.351351351351347</v>
      </c>
      <c r="R13" s="2">
        <f t="shared" si="4"/>
        <v>31.342342342342342</v>
      </c>
      <c r="S13" s="2">
        <f>S12</f>
        <v>27.380000000000003</v>
      </c>
      <c r="T13" s="2">
        <f t="shared" ref="T13:U13" si="8">T12</f>
        <v>37.72</v>
      </c>
      <c r="U13" s="2">
        <f t="shared" si="8"/>
        <v>35.519999999999996</v>
      </c>
      <c r="W13" s="2">
        <f t="shared" si="5"/>
        <v>100</v>
      </c>
      <c r="X13" s="19">
        <v>3.7</v>
      </c>
      <c r="Y13" s="20">
        <v>27</v>
      </c>
      <c r="Z13" s="2">
        <f t="shared" si="7"/>
        <v>99.9</v>
      </c>
    </row>
    <row r="14" spans="1:26" ht="11.1" customHeight="1" outlineLevel="2" x14ac:dyDescent="0.2">
      <c r="A14" s="7" t="s">
        <v>20</v>
      </c>
      <c r="B14" s="7" t="s">
        <v>9</v>
      </c>
      <c r="C14" s="7"/>
      <c r="D14" s="8">
        <v>537</v>
      </c>
      <c r="E14" s="8">
        <v>696</v>
      </c>
      <c r="F14" s="8">
        <v>332</v>
      </c>
      <c r="G14" s="8">
        <v>763</v>
      </c>
      <c r="H14" s="19">
        <f>VLOOKUP(A14,[1]TDSheet!$A:$I,9,0)</f>
        <v>0.25</v>
      </c>
      <c r="M14" s="2">
        <f t="shared" si="2"/>
        <v>66.400000000000006</v>
      </c>
      <c r="N14" s="21">
        <v>150</v>
      </c>
      <c r="O14" s="21"/>
      <c r="Q14" s="2">
        <f t="shared" si="3"/>
        <v>13.749999999999998</v>
      </c>
      <c r="R14" s="2">
        <f t="shared" si="4"/>
        <v>11.490963855421686</v>
      </c>
      <c r="S14" s="2">
        <f>VLOOKUP(A14,[1]TDSheet!$A:$V,22,0)</f>
        <v>57.4</v>
      </c>
      <c r="T14" s="2">
        <f>VLOOKUP(A14,[1]TDSheet!$A:$W,23,0)</f>
        <v>60.6</v>
      </c>
      <c r="U14" s="2">
        <f>VLOOKUP(A14,[1]TDSheet!$A:$N,14,0)</f>
        <v>70.599999999999994</v>
      </c>
      <c r="W14" s="2">
        <f t="shared" si="5"/>
        <v>37.5</v>
      </c>
      <c r="X14" s="19">
        <f>VLOOKUP(A14,[1]TDSheet!$A:$Z,26,0)</f>
        <v>12</v>
      </c>
      <c r="Y14" s="20">
        <v>13</v>
      </c>
      <c r="Z14" s="2">
        <f t="shared" si="7"/>
        <v>39</v>
      </c>
    </row>
    <row r="15" spans="1:26" ht="11.1" customHeight="1" outlineLevel="2" x14ac:dyDescent="0.2">
      <c r="A15" s="7" t="s">
        <v>21</v>
      </c>
      <c r="B15" s="7" t="s">
        <v>9</v>
      </c>
      <c r="C15" s="27" t="str">
        <f>VLOOKUP(A15,[1]TDSheet!$A:$D,4,0)</f>
        <v>Нояб</v>
      </c>
      <c r="D15" s="8">
        <v>243</v>
      </c>
      <c r="E15" s="8">
        <v>504</v>
      </c>
      <c r="F15" s="8">
        <v>173</v>
      </c>
      <c r="G15" s="8">
        <v>498</v>
      </c>
      <c r="H15" s="19">
        <f>VLOOKUP(A15,[1]TDSheet!$A:$I,9,0)</f>
        <v>0.25</v>
      </c>
      <c r="M15" s="2">
        <f t="shared" si="2"/>
        <v>34.6</v>
      </c>
      <c r="N15" s="21"/>
      <c r="O15" s="21"/>
      <c r="Q15" s="2">
        <f t="shared" si="3"/>
        <v>14.393063583815028</v>
      </c>
      <c r="R15" s="2">
        <f t="shared" si="4"/>
        <v>14.393063583815028</v>
      </c>
      <c r="S15" s="2">
        <f>VLOOKUP(A15,[1]TDSheet!$A:$V,22,0)</f>
        <v>47</v>
      </c>
      <c r="T15" s="2">
        <f>VLOOKUP(A15,[1]TDSheet!$A:$W,23,0)</f>
        <v>30</v>
      </c>
      <c r="U15" s="2">
        <f>VLOOKUP(A15,[1]TDSheet!$A:$N,14,0)</f>
        <v>39.799999999999997</v>
      </c>
      <c r="W15" s="2">
        <f t="shared" si="5"/>
        <v>0</v>
      </c>
      <c r="X15" s="19">
        <f>VLOOKUP(A15,[1]TDSheet!$A:$Z,26,0)</f>
        <v>6</v>
      </c>
      <c r="Y15" s="20">
        <f t="shared" si="6"/>
        <v>0</v>
      </c>
      <c r="Z15" s="2">
        <f t="shared" si="7"/>
        <v>0</v>
      </c>
    </row>
    <row r="16" spans="1:26" ht="11.1" customHeight="1" outlineLevel="2" x14ac:dyDescent="0.2">
      <c r="A16" s="7" t="s">
        <v>22</v>
      </c>
      <c r="B16" s="7" t="s">
        <v>9</v>
      </c>
      <c r="C16" s="7"/>
      <c r="D16" s="8">
        <v>447</v>
      </c>
      <c r="E16" s="8">
        <v>600</v>
      </c>
      <c r="F16" s="8">
        <v>263</v>
      </c>
      <c r="G16" s="8">
        <v>699</v>
      </c>
      <c r="H16" s="19">
        <f>VLOOKUP(A16,[1]TDSheet!$A:$I,9,0)</f>
        <v>0.25</v>
      </c>
      <c r="M16" s="2">
        <f t="shared" si="2"/>
        <v>52.6</v>
      </c>
      <c r="N16" s="21"/>
      <c r="O16" s="21"/>
      <c r="Q16" s="2">
        <f t="shared" si="3"/>
        <v>13.288973384030419</v>
      </c>
      <c r="R16" s="2">
        <f t="shared" si="4"/>
        <v>13.288973384030419</v>
      </c>
      <c r="S16" s="2">
        <f>VLOOKUP(A16,[1]TDSheet!$A:$V,22,0)</f>
        <v>70.2</v>
      </c>
      <c r="T16" s="2">
        <f>VLOOKUP(A16,[1]TDSheet!$A:$W,23,0)</f>
        <v>59.4</v>
      </c>
      <c r="U16" s="2">
        <f>VLOOKUP(A16,[1]TDSheet!$A:$N,14,0)</f>
        <v>59</v>
      </c>
      <c r="W16" s="2">
        <f t="shared" si="5"/>
        <v>0</v>
      </c>
      <c r="X16" s="19">
        <f>VLOOKUP(A16,[1]TDSheet!$A:$Z,26,0)</f>
        <v>12</v>
      </c>
      <c r="Y16" s="20">
        <f t="shared" si="6"/>
        <v>0</v>
      </c>
      <c r="Z16" s="2">
        <f t="shared" si="7"/>
        <v>0</v>
      </c>
    </row>
    <row r="17" spans="1:26" ht="11.1" customHeight="1" outlineLevel="2" x14ac:dyDescent="0.2">
      <c r="A17" s="25" t="s">
        <v>64</v>
      </c>
      <c r="B17" s="25" t="s">
        <v>14</v>
      </c>
      <c r="C17" s="7"/>
      <c r="D17" s="8"/>
      <c r="E17" s="8"/>
      <c r="F17" s="8"/>
      <c r="G17" s="8"/>
      <c r="H17" s="19">
        <v>0</v>
      </c>
      <c r="M17" s="2">
        <f t="shared" si="2"/>
        <v>0</v>
      </c>
      <c r="N17" s="21"/>
      <c r="O17" s="21"/>
      <c r="Q17" s="2" t="e">
        <f t="shared" si="3"/>
        <v>#DIV/0!</v>
      </c>
      <c r="R17" s="2" t="e">
        <f t="shared" si="4"/>
        <v>#DIV/0!</v>
      </c>
      <c r="S17" s="2">
        <f>VLOOKUP(A17,[1]TDSheet!$A:$V,22,0)</f>
        <v>8.4</v>
      </c>
      <c r="T17" s="2">
        <f>VLOOKUP(A17,[1]TDSheet!$A:$W,23,0)</f>
        <v>52.8</v>
      </c>
      <c r="U17" s="2">
        <f>VLOOKUP(A17,[1]TDSheet!$A:$N,14,0)</f>
        <v>7.2</v>
      </c>
      <c r="V17" s="29" t="s">
        <v>65</v>
      </c>
      <c r="W17" s="2">
        <f t="shared" si="5"/>
        <v>0</v>
      </c>
      <c r="X17" s="19">
        <v>0</v>
      </c>
      <c r="Y17" s="20">
        <v>0</v>
      </c>
      <c r="Z17" s="2">
        <f t="shared" si="7"/>
        <v>0</v>
      </c>
    </row>
    <row r="18" spans="1:26" ht="11.1" customHeight="1" outlineLevel="2" x14ac:dyDescent="0.2">
      <c r="A18" s="24" t="s">
        <v>23</v>
      </c>
      <c r="B18" s="7" t="s">
        <v>14</v>
      </c>
      <c r="C18" s="7"/>
      <c r="D18" s="8"/>
      <c r="E18" s="8">
        <v>402</v>
      </c>
      <c r="F18" s="8"/>
      <c r="G18" s="8">
        <v>402</v>
      </c>
      <c r="H18" s="19">
        <v>1</v>
      </c>
      <c r="M18" s="2">
        <f t="shared" si="2"/>
        <v>0</v>
      </c>
      <c r="N18" s="21"/>
      <c r="O18" s="21"/>
      <c r="Q18" s="2" t="e">
        <f t="shared" si="3"/>
        <v>#DIV/0!</v>
      </c>
      <c r="R18" s="2" t="e">
        <f t="shared" si="4"/>
        <v>#DIV/0!</v>
      </c>
      <c r="S18" s="2">
        <v>0</v>
      </c>
      <c r="T18" s="2">
        <v>0</v>
      </c>
      <c r="U18" s="2">
        <v>0</v>
      </c>
      <c r="W18" s="2">
        <f t="shared" si="5"/>
        <v>0</v>
      </c>
      <c r="X18" s="19">
        <v>6</v>
      </c>
      <c r="Y18" s="20">
        <f t="shared" si="6"/>
        <v>0</v>
      </c>
      <c r="Z18" s="2">
        <f t="shared" si="7"/>
        <v>0</v>
      </c>
    </row>
    <row r="19" spans="1:26" ht="11.1" customHeight="1" outlineLevel="2" x14ac:dyDescent="0.2">
      <c r="A19" s="7" t="s">
        <v>24</v>
      </c>
      <c r="B19" s="7" t="s">
        <v>9</v>
      </c>
      <c r="C19" s="7"/>
      <c r="D19" s="8">
        <v>132</v>
      </c>
      <c r="E19" s="8">
        <v>152</v>
      </c>
      <c r="F19" s="8">
        <v>64</v>
      </c>
      <c r="G19" s="8">
        <v>204</v>
      </c>
      <c r="H19" s="19">
        <f>VLOOKUP(A19,[1]TDSheet!$A:$I,9,0)</f>
        <v>0.75</v>
      </c>
      <c r="M19" s="2">
        <f t="shared" si="2"/>
        <v>12.8</v>
      </c>
      <c r="N19" s="21"/>
      <c r="O19" s="21"/>
      <c r="Q19" s="2">
        <f t="shared" si="3"/>
        <v>15.9375</v>
      </c>
      <c r="R19" s="2">
        <f t="shared" si="4"/>
        <v>15.9375</v>
      </c>
      <c r="S19" s="2">
        <f>VLOOKUP(A19,[1]TDSheet!$A:$V,22,0)</f>
        <v>21.4</v>
      </c>
      <c r="T19" s="2">
        <f>VLOOKUP(A19,[1]TDSheet!$A:$W,23,0)</f>
        <v>14.4</v>
      </c>
      <c r="U19" s="2">
        <f>VLOOKUP(A19,[1]TDSheet!$A:$N,14,0)</f>
        <v>16.2</v>
      </c>
      <c r="W19" s="2">
        <f t="shared" si="5"/>
        <v>0</v>
      </c>
      <c r="X19" s="19">
        <f>VLOOKUP(A19,[1]TDSheet!$A:$Z,26,0)</f>
        <v>8</v>
      </c>
      <c r="Y19" s="20">
        <f t="shared" si="6"/>
        <v>0</v>
      </c>
      <c r="Z19" s="2">
        <f t="shared" si="7"/>
        <v>0</v>
      </c>
    </row>
    <row r="20" spans="1:26" ht="11.1" customHeight="1" outlineLevel="2" x14ac:dyDescent="0.2">
      <c r="A20" s="7" t="s">
        <v>25</v>
      </c>
      <c r="B20" s="7" t="s">
        <v>9</v>
      </c>
      <c r="C20" s="27" t="str">
        <f>VLOOKUP(A20,[1]TDSheet!$A:$D,4,0)</f>
        <v>Нояб</v>
      </c>
      <c r="D20" s="8">
        <v>428</v>
      </c>
      <c r="E20" s="8">
        <v>352</v>
      </c>
      <c r="F20" s="8">
        <v>211</v>
      </c>
      <c r="G20" s="8">
        <v>528</v>
      </c>
      <c r="H20" s="19">
        <f>VLOOKUP(A20,[1]TDSheet!$A:$I,9,0)</f>
        <v>0.9</v>
      </c>
      <c r="M20" s="2">
        <f t="shared" si="2"/>
        <v>42.2</v>
      </c>
      <c r="N20" s="21">
        <v>60</v>
      </c>
      <c r="O20" s="21"/>
      <c r="Q20" s="2">
        <f t="shared" si="3"/>
        <v>13.933649289099526</v>
      </c>
      <c r="R20" s="2">
        <f t="shared" si="4"/>
        <v>12.511848341232227</v>
      </c>
      <c r="S20" s="2">
        <f>VLOOKUP(A20,[1]TDSheet!$A:$V,22,0)</f>
        <v>62.2</v>
      </c>
      <c r="T20" s="2">
        <f>VLOOKUP(A20,[1]TDSheet!$A:$W,23,0)</f>
        <v>23.4</v>
      </c>
      <c r="U20" s="2">
        <f>VLOOKUP(A20,[1]TDSheet!$A:$N,14,0)</f>
        <v>41.8</v>
      </c>
      <c r="W20" s="2">
        <f t="shared" si="5"/>
        <v>54</v>
      </c>
      <c r="X20" s="19">
        <f>VLOOKUP(A20,[1]TDSheet!$A:$Z,26,0)</f>
        <v>8</v>
      </c>
      <c r="Y20" s="20">
        <v>8</v>
      </c>
      <c r="Z20" s="2">
        <f t="shared" si="7"/>
        <v>57.6</v>
      </c>
    </row>
    <row r="21" spans="1:26" ht="11.1" customHeight="1" outlineLevel="2" x14ac:dyDescent="0.2">
      <c r="A21" s="7" t="s">
        <v>26</v>
      </c>
      <c r="B21" s="7" t="s">
        <v>9</v>
      </c>
      <c r="C21" s="27" t="str">
        <f>VLOOKUP(A21,[1]TDSheet!$A:$D,4,0)</f>
        <v>Нояб</v>
      </c>
      <c r="D21" s="8">
        <v>659</v>
      </c>
      <c r="E21" s="8">
        <v>600</v>
      </c>
      <c r="F21" s="8">
        <v>455</v>
      </c>
      <c r="G21" s="8">
        <v>719</v>
      </c>
      <c r="H21" s="19">
        <f>VLOOKUP(A21,[1]TDSheet!$A:$I,9,0)</f>
        <v>0.9</v>
      </c>
      <c r="M21" s="2">
        <f t="shared" si="2"/>
        <v>91</v>
      </c>
      <c r="N21" s="21">
        <v>500</v>
      </c>
      <c r="O21" s="21"/>
      <c r="Q21" s="2">
        <f t="shared" si="3"/>
        <v>13.395604395604396</v>
      </c>
      <c r="R21" s="2">
        <f t="shared" si="4"/>
        <v>7.9010989010989015</v>
      </c>
      <c r="S21" s="2">
        <f>VLOOKUP(A21,[1]TDSheet!$A:$V,22,0)</f>
        <v>69.8</v>
      </c>
      <c r="T21" s="2">
        <f>VLOOKUP(A21,[1]TDSheet!$A:$W,23,0)</f>
        <v>75</v>
      </c>
      <c r="U21" s="2">
        <f>VLOOKUP(A21,[1]TDSheet!$A:$N,14,0)</f>
        <v>77.8</v>
      </c>
      <c r="W21" s="2">
        <f t="shared" si="5"/>
        <v>450</v>
      </c>
      <c r="X21" s="19">
        <f>VLOOKUP(A21,[1]TDSheet!$A:$Z,26,0)</f>
        <v>8</v>
      </c>
      <c r="Y21" s="20">
        <v>63</v>
      </c>
      <c r="Z21" s="2">
        <f t="shared" si="7"/>
        <v>453.6</v>
      </c>
    </row>
    <row r="22" spans="1:26" ht="11.1" customHeight="1" outlineLevel="2" x14ac:dyDescent="0.2">
      <c r="A22" s="7" t="s">
        <v>27</v>
      </c>
      <c r="B22" s="7" t="s">
        <v>9</v>
      </c>
      <c r="C22" s="7"/>
      <c r="D22" s="8">
        <v>162</v>
      </c>
      <c r="E22" s="8"/>
      <c r="F22" s="8">
        <v>92</v>
      </c>
      <c r="G22" s="8">
        <v>67</v>
      </c>
      <c r="H22" s="19">
        <f>VLOOKUP(A22,[1]TDSheet!$A:$I,9,0)</f>
        <v>0.43</v>
      </c>
      <c r="M22" s="2">
        <f t="shared" si="2"/>
        <v>18.399999999999999</v>
      </c>
      <c r="N22" s="21">
        <v>180</v>
      </c>
      <c r="O22" s="21"/>
      <c r="Q22" s="2">
        <f t="shared" si="3"/>
        <v>13.423913043478262</v>
      </c>
      <c r="R22" s="2">
        <f t="shared" si="4"/>
        <v>3.6413043478260874</v>
      </c>
      <c r="S22" s="2">
        <f>VLOOKUP(A22,[1]TDSheet!$A:$V,22,0)</f>
        <v>20</v>
      </c>
      <c r="T22" s="2">
        <f>VLOOKUP(A22,[1]TDSheet!$A:$W,23,0)</f>
        <v>16.600000000000001</v>
      </c>
      <c r="U22" s="2">
        <f>VLOOKUP(A22,[1]TDSheet!$A:$N,14,0)</f>
        <v>11.2</v>
      </c>
      <c r="W22" s="2">
        <f t="shared" si="5"/>
        <v>77.400000000000006</v>
      </c>
      <c r="X22" s="19">
        <f>VLOOKUP(A22,[1]TDSheet!$A:$Z,26,0)</f>
        <v>16</v>
      </c>
      <c r="Y22" s="20">
        <v>11</v>
      </c>
      <c r="Z22" s="2">
        <f t="shared" si="7"/>
        <v>75.679999999999993</v>
      </c>
    </row>
    <row r="23" spans="1:26" ht="21.95" customHeight="1" outlineLevel="2" x14ac:dyDescent="0.2">
      <c r="A23" s="7" t="s">
        <v>28</v>
      </c>
      <c r="B23" s="7" t="s">
        <v>14</v>
      </c>
      <c r="C23" s="7"/>
      <c r="D23" s="8">
        <v>1820</v>
      </c>
      <c r="E23" s="8">
        <v>600</v>
      </c>
      <c r="F23" s="8">
        <v>725</v>
      </c>
      <c r="G23" s="8">
        <v>1595</v>
      </c>
      <c r="H23" s="19">
        <f>VLOOKUP(A23,[1]TDSheet!$A:$I,9,0)</f>
        <v>1</v>
      </c>
      <c r="M23" s="2">
        <f t="shared" si="2"/>
        <v>145</v>
      </c>
      <c r="N23" s="21">
        <v>420</v>
      </c>
      <c r="O23" s="21"/>
      <c r="Q23" s="2">
        <f t="shared" si="3"/>
        <v>13.896551724137931</v>
      </c>
      <c r="R23" s="2">
        <f t="shared" si="4"/>
        <v>11</v>
      </c>
      <c r="S23" s="2">
        <f>VLOOKUP(A23,[1]TDSheet!$A:$V,22,0)</f>
        <v>205</v>
      </c>
      <c r="T23" s="2">
        <f>VLOOKUP(A23,[1]TDSheet!$A:$W,23,0)</f>
        <v>191</v>
      </c>
      <c r="U23" s="2">
        <f>VLOOKUP(A23,[1]TDSheet!$A:$N,14,0)</f>
        <v>157</v>
      </c>
      <c r="W23" s="2">
        <f t="shared" si="5"/>
        <v>420</v>
      </c>
      <c r="X23" s="19">
        <f>VLOOKUP(A23,[1]TDSheet!$A:$Z,26,0)</f>
        <v>5</v>
      </c>
      <c r="Y23" s="20">
        <v>84</v>
      </c>
      <c r="Z23" s="2">
        <f t="shared" si="7"/>
        <v>420</v>
      </c>
    </row>
    <row r="24" spans="1:26" ht="11.1" customHeight="1" outlineLevel="2" x14ac:dyDescent="0.2">
      <c r="A24" s="7" t="s">
        <v>29</v>
      </c>
      <c r="B24" s="7" t="s">
        <v>9</v>
      </c>
      <c r="C24" s="27" t="str">
        <f>VLOOKUP(A24,[1]TDSheet!$A:$D,4,0)</f>
        <v>Нояб</v>
      </c>
      <c r="D24" s="8">
        <v>1252</v>
      </c>
      <c r="E24" s="8">
        <v>1200</v>
      </c>
      <c r="F24" s="31">
        <f>799+F41</f>
        <v>889</v>
      </c>
      <c r="G24" s="31">
        <f>1475+G41</f>
        <v>1469</v>
      </c>
      <c r="H24" s="19">
        <f>VLOOKUP(A24,[1]TDSheet!$A:$I,9,0)</f>
        <v>0.9</v>
      </c>
      <c r="M24" s="2">
        <f t="shared" si="2"/>
        <v>177.8</v>
      </c>
      <c r="N24" s="21">
        <v>1200</v>
      </c>
      <c r="O24" s="21"/>
      <c r="Q24" s="2">
        <f t="shared" si="3"/>
        <v>15.011248593925758</v>
      </c>
      <c r="R24" s="2">
        <f t="shared" si="4"/>
        <v>8.2620922384701903</v>
      </c>
      <c r="S24" s="2">
        <f>VLOOKUP(A24,[1]TDSheet!$A:$V,22,0)</f>
        <v>168.8</v>
      </c>
      <c r="T24" s="2">
        <f>VLOOKUP(A24,[1]TDSheet!$A:$W,23,0)</f>
        <v>157.80000000000001</v>
      </c>
      <c r="U24" s="2">
        <f>VLOOKUP(A24,[1]TDSheet!$A:$N,14,0)</f>
        <v>157</v>
      </c>
      <c r="W24" s="2">
        <f t="shared" si="5"/>
        <v>1080</v>
      </c>
      <c r="X24" s="19">
        <f>VLOOKUP(A24,[1]TDSheet!$A:$Z,26,0)</f>
        <v>8</v>
      </c>
      <c r="Y24" s="20">
        <v>150</v>
      </c>
      <c r="Z24" s="2">
        <f t="shared" si="7"/>
        <v>1080</v>
      </c>
    </row>
    <row r="25" spans="1:26" ht="11.1" customHeight="1" outlineLevel="2" x14ac:dyDescent="0.2">
      <c r="A25" s="7" t="s">
        <v>30</v>
      </c>
      <c r="B25" s="7" t="s">
        <v>9</v>
      </c>
      <c r="C25" s="7"/>
      <c r="D25" s="8">
        <v>238</v>
      </c>
      <c r="E25" s="8">
        <v>48</v>
      </c>
      <c r="F25" s="8">
        <v>85</v>
      </c>
      <c r="G25" s="8">
        <v>198</v>
      </c>
      <c r="H25" s="19">
        <f>VLOOKUP(A25,[1]TDSheet!$A:$I,9,0)</f>
        <v>0.43</v>
      </c>
      <c r="M25" s="2">
        <f t="shared" si="2"/>
        <v>17</v>
      </c>
      <c r="N25" s="21">
        <v>50</v>
      </c>
      <c r="O25" s="21"/>
      <c r="Q25" s="2">
        <f t="shared" si="3"/>
        <v>14.588235294117647</v>
      </c>
      <c r="R25" s="2">
        <f t="shared" si="4"/>
        <v>11.647058823529411</v>
      </c>
      <c r="S25" s="2">
        <f>VLOOKUP(A25,[1]TDSheet!$A:$V,22,0)</f>
        <v>34.200000000000003</v>
      </c>
      <c r="T25" s="2">
        <f>VLOOKUP(A25,[1]TDSheet!$A:$W,23,0)</f>
        <v>19.2</v>
      </c>
      <c r="U25" s="2">
        <f>VLOOKUP(A25,[1]TDSheet!$A:$N,14,0)</f>
        <v>15</v>
      </c>
      <c r="W25" s="2">
        <f t="shared" si="5"/>
        <v>21.5</v>
      </c>
      <c r="X25" s="19">
        <f>VLOOKUP(A25,[1]TDSheet!$A:$Z,26,0)</f>
        <v>16</v>
      </c>
      <c r="Y25" s="20">
        <v>3</v>
      </c>
      <c r="Z25" s="2">
        <f t="shared" si="7"/>
        <v>20.64</v>
      </c>
    </row>
    <row r="26" spans="1:26" ht="11.1" customHeight="1" outlineLevel="2" x14ac:dyDescent="0.2">
      <c r="A26" s="7" t="s">
        <v>31</v>
      </c>
      <c r="B26" s="7" t="s">
        <v>9</v>
      </c>
      <c r="C26" s="27" t="str">
        <f>VLOOKUP(A26,[1]TDSheet!$A:$D,4,0)</f>
        <v>Нояб</v>
      </c>
      <c r="D26" s="8">
        <v>413</v>
      </c>
      <c r="E26" s="8">
        <v>48</v>
      </c>
      <c r="F26" s="8">
        <v>213</v>
      </c>
      <c r="G26" s="8">
        <v>214</v>
      </c>
      <c r="H26" s="19">
        <f>VLOOKUP(A26,[1]TDSheet!$A:$I,9,0)</f>
        <v>0.7</v>
      </c>
      <c r="M26" s="2">
        <f t="shared" si="2"/>
        <v>42.6</v>
      </c>
      <c r="N26" s="21">
        <v>400</v>
      </c>
      <c r="O26" s="21"/>
      <c r="Q26" s="2">
        <f t="shared" si="3"/>
        <v>14.413145539906102</v>
      </c>
      <c r="R26" s="2">
        <f t="shared" si="4"/>
        <v>5.023474178403756</v>
      </c>
      <c r="S26" s="2">
        <f>VLOOKUP(A26,[1]TDSheet!$A:$V,22,0)</f>
        <v>34.799999999999997</v>
      </c>
      <c r="T26" s="2">
        <f>VLOOKUP(A26,[1]TDSheet!$A:$W,23,0)</f>
        <v>15</v>
      </c>
      <c r="U26" s="2">
        <f>VLOOKUP(A26,[1]TDSheet!$A:$N,14,0)</f>
        <v>20.2</v>
      </c>
      <c r="W26" s="2">
        <f t="shared" si="5"/>
        <v>280</v>
      </c>
      <c r="X26" s="19">
        <f>VLOOKUP(A26,[1]TDSheet!$A:$Z,26,0)</f>
        <v>8</v>
      </c>
      <c r="Y26" s="20">
        <v>50</v>
      </c>
      <c r="Z26" s="2">
        <f t="shared" si="7"/>
        <v>280</v>
      </c>
    </row>
    <row r="27" spans="1:26" ht="21.95" customHeight="1" outlineLevel="2" x14ac:dyDescent="0.2">
      <c r="A27" s="7" t="s">
        <v>32</v>
      </c>
      <c r="B27" s="7" t="s">
        <v>9</v>
      </c>
      <c r="C27" s="27" t="str">
        <f>VLOOKUP(A27,[1]TDSheet!$A:$D,4,0)</f>
        <v>Нояб</v>
      </c>
      <c r="D27" s="8">
        <v>225</v>
      </c>
      <c r="E27" s="8"/>
      <c r="F27" s="8">
        <v>44</v>
      </c>
      <c r="G27" s="8">
        <v>157</v>
      </c>
      <c r="H27" s="19">
        <f>VLOOKUP(A27,[1]TDSheet!$A:$I,9,0)</f>
        <v>0.9</v>
      </c>
      <c r="M27" s="2">
        <f t="shared" si="2"/>
        <v>8.8000000000000007</v>
      </c>
      <c r="N27" s="21"/>
      <c r="O27" s="21"/>
      <c r="Q27" s="2">
        <f t="shared" si="3"/>
        <v>17.84090909090909</v>
      </c>
      <c r="R27" s="2">
        <f t="shared" si="4"/>
        <v>17.84090909090909</v>
      </c>
      <c r="S27" s="2">
        <f>VLOOKUP(A27,[1]TDSheet!$A:$V,22,0)</f>
        <v>9.8000000000000007</v>
      </c>
      <c r="T27" s="2">
        <f>VLOOKUP(A27,[1]TDSheet!$A:$W,23,0)</f>
        <v>0</v>
      </c>
      <c r="U27" s="2">
        <f>VLOOKUP(A27,[1]TDSheet!$A:$N,14,0)</f>
        <v>4.5999999999999996</v>
      </c>
      <c r="W27" s="2">
        <f t="shared" si="5"/>
        <v>0</v>
      </c>
      <c r="X27" s="19">
        <f>VLOOKUP(A27,[1]TDSheet!$A:$Z,26,0)</f>
        <v>8</v>
      </c>
      <c r="Y27" s="20">
        <f t="shared" si="6"/>
        <v>0</v>
      </c>
      <c r="Z27" s="2">
        <f t="shared" si="7"/>
        <v>0</v>
      </c>
    </row>
    <row r="28" spans="1:26" ht="21.95" customHeight="1" outlineLevel="2" x14ac:dyDescent="0.2">
      <c r="A28" s="7" t="s">
        <v>33</v>
      </c>
      <c r="B28" s="7" t="s">
        <v>9</v>
      </c>
      <c r="C28" s="7"/>
      <c r="D28" s="8">
        <v>663</v>
      </c>
      <c r="E28" s="8">
        <v>3</v>
      </c>
      <c r="F28" s="8">
        <v>59</v>
      </c>
      <c r="G28" s="8">
        <v>599</v>
      </c>
      <c r="H28" s="19">
        <f>VLOOKUP(A28,[1]TDSheet!$A:$I,9,0)</f>
        <v>0.9</v>
      </c>
      <c r="M28" s="2">
        <f t="shared" si="2"/>
        <v>11.8</v>
      </c>
      <c r="N28" s="21"/>
      <c r="O28" s="21"/>
      <c r="Q28" s="2">
        <f t="shared" si="3"/>
        <v>50.762711864406775</v>
      </c>
      <c r="R28" s="2">
        <f t="shared" si="4"/>
        <v>50.762711864406775</v>
      </c>
      <c r="S28" s="2">
        <f>VLOOKUP(A28,[1]TDSheet!$A:$V,22,0)</f>
        <v>12.6</v>
      </c>
      <c r="T28" s="2">
        <f>VLOOKUP(A28,[1]TDSheet!$A:$W,23,0)</f>
        <v>12.4</v>
      </c>
      <c r="U28" s="2">
        <f>VLOOKUP(A28,[1]TDSheet!$A:$N,14,0)</f>
        <v>13.8</v>
      </c>
      <c r="W28" s="2">
        <f t="shared" si="5"/>
        <v>0</v>
      </c>
      <c r="X28" s="19">
        <f>VLOOKUP(A28,[1]TDSheet!$A:$Z,26,0)</f>
        <v>8</v>
      </c>
      <c r="Y28" s="20">
        <f t="shared" si="6"/>
        <v>0</v>
      </c>
      <c r="Z28" s="2">
        <f t="shared" si="7"/>
        <v>0</v>
      </c>
    </row>
    <row r="29" spans="1:26" ht="11.1" customHeight="1" outlineLevel="2" x14ac:dyDescent="0.2">
      <c r="A29" s="7" t="s">
        <v>34</v>
      </c>
      <c r="B29" s="7" t="s">
        <v>14</v>
      </c>
      <c r="C29" s="7"/>
      <c r="D29" s="8">
        <v>2170</v>
      </c>
      <c r="E29" s="8">
        <v>1200</v>
      </c>
      <c r="F29" s="8">
        <v>890</v>
      </c>
      <c r="G29" s="8">
        <v>2295</v>
      </c>
      <c r="H29" s="19">
        <f>VLOOKUP(A29,[1]TDSheet!$A:$I,9,0)</f>
        <v>1</v>
      </c>
      <c r="M29" s="2">
        <f t="shared" si="2"/>
        <v>178</v>
      </c>
      <c r="N29" s="21">
        <v>600</v>
      </c>
      <c r="O29" s="21"/>
      <c r="Q29" s="2">
        <f t="shared" si="3"/>
        <v>16.264044943820224</v>
      </c>
      <c r="R29" s="2">
        <f t="shared" si="4"/>
        <v>12.893258426966293</v>
      </c>
      <c r="S29" s="2">
        <f>VLOOKUP(A29,[1]TDSheet!$A:$V,22,0)</f>
        <v>244</v>
      </c>
      <c r="T29" s="2">
        <f>VLOOKUP(A29,[1]TDSheet!$A:$W,23,0)</f>
        <v>242</v>
      </c>
      <c r="U29" s="2">
        <f>VLOOKUP(A29,[1]TDSheet!$A:$N,14,0)</f>
        <v>234</v>
      </c>
      <c r="W29" s="2">
        <f t="shared" si="5"/>
        <v>600</v>
      </c>
      <c r="X29" s="19">
        <f>VLOOKUP(A29,[1]TDSheet!$A:$Z,26,0)</f>
        <v>5</v>
      </c>
      <c r="Y29" s="20">
        <v>120</v>
      </c>
      <c r="Z29" s="2">
        <f t="shared" si="7"/>
        <v>600</v>
      </c>
    </row>
    <row r="30" spans="1:26" ht="11.1" customHeight="1" outlineLevel="2" x14ac:dyDescent="0.2">
      <c r="A30" s="7" t="s">
        <v>35</v>
      </c>
      <c r="B30" s="7" t="s">
        <v>9</v>
      </c>
      <c r="C30" s="7"/>
      <c r="D30" s="8">
        <v>399</v>
      </c>
      <c r="E30" s="8">
        <v>600</v>
      </c>
      <c r="F30" s="8">
        <v>200</v>
      </c>
      <c r="G30" s="8">
        <v>742</v>
      </c>
      <c r="H30" s="19">
        <f>VLOOKUP(A30,[1]TDSheet!$A:$I,9,0)</f>
        <v>1</v>
      </c>
      <c r="M30" s="2">
        <f t="shared" si="2"/>
        <v>40</v>
      </c>
      <c r="N30" s="21"/>
      <c r="O30" s="21"/>
      <c r="Q30" s="2">
        <f t="shared" si="3"/>
        <v>18.55</v>
      </c>
      <c r="R30" s="2">
        <f t="shared" si="4"/>
        <v>18.55</v>
      </c>
      <c r="S30" s="2">
        <f>VLOOKUP(A30,[1]TDSheet!$A:$V,22,0)</f>
        <v>51.8</v>
      </c>
      <c r="T30" s="2">
        <f>VLOOKUP(A30,[1]TDSheet!$A:$W,23,0)</f>
        <v>48.6</v>
      </c>
      <c r="U30" s="2">
        <f>VLOOKUP(A30,[1]TDSheet!$A:$N,14,0)</f>
        <v>51.4</v>
      </c>
      <c r="W30" s="2">
        <f t="shared" si="5"/>
        <v>0</v>
      </c>
      <c r="X30" s="19">
        <f>VLOOKUP(A30,[1]TDSheet!$A:$Z,26,0)</f>
        <v>5</v>
      </c>
      <c r="Y30" s="20">
        <f t="shared" si="6"/>
        <v>0</v>
      </c>
      <c r="Z30" s="2">
        <f t="shared" si="7"/>
        <v>0</v>
      </c>
    </row>
    <row r="31" spans="1:26" ht="11.1" customHeight="1" outlineLevel="2" x14ac:dyDescent="0.2">
      <c r="A31" s="25" t="s">
        <v>36</v>
      </c>
      <c r="B31" s="25" t="s">
        <v>14</v>
      </c>
      <c r="C31" s="7"/>
      <c r="D31" s="8">
        <v>5.5</v>
      </c>
      <c r="E31" s="8"/>
      <c r="F31" s="26">
        <v>10.5</v>
      </c>
      <c r="G31" s="26">
        <v>-10.5</v>
      </c>
      <c r="H31" s="19">
        <v>0</v>
      </c>
      <c r="M31" s="2">
        <f t="shared" si="2"/>
        <v>2.1</v>
      </c>
      <c r="N31" s="21"/>
      <c r="O31" s="21"/>
      <c r="Q31" s="2">
        <f t="shared" si="3"/>
        <v>-5</v>
      </c>
      <c r="R31" s="2">
        <f t="shared" si="4"/>
        <v>-5</v>
      </c>
      <c r="S31" s="2">
        <f>VLOOKUP(A31,[1]TDSheet!$A:$V,22,0)</f>
        <v>0</v>
      </c>
      <c r="T31" s="2">
        <f>VLOOKUP(A31,[1]TDSheet!$A:$W,23,0)</f>
        <v>0</v>
      </c>
      <c r="U31" s="2">
        <f>VLOOKUP(A31,[1]TDSheet!$A:$N,14,0)</f>
        <v>50.6</v>
      </c>
      <c r="V31" s="29" t="s">
        <v>65</v>
      </c>
      <c r="W31" s="2">
        <f t="shared" si="5"/>
        <v>0</v>
      </c>
      <c r="X31" s="19">
        <v>0</v>
      </c>
      <c r="Y31" s="20">
        <v>0</v>
      </c>
      <c r="Z31" s="2">
        <f t="shared" si="7"/>
        <v>0</v>
      </c>
    </row>
    <row r="32" spans="1:26" ht="11.1" customHeight="1" outlineLevel="2" x14ac:dyDescent="0.2">
      <c r="A32" s="7" t="s">
        <v>37</v>
      </c>
      <c r="B32" s="7" t="s">
        <v>9</v>
      </c>
      <c r="C32" s="7"/>
      <c r="D32" s="8">
        <v>36</v>
      </c>
      <c r="E32" s="8"/>
      <c r="F32" s="8"/>
      <c r="G32" s="8">
        <v>36</v>
      </c>
      <c r="H32" s="19">
        <f>VLOOKUP(A32,[1]TDSheet!$A:$I,9,0)</f>
        <v>0.33</v>
      </c>
      <c r="M32" s="2">
        <f t="shared" si="2"/>
        <v>0</v>
      </c>
      <c r="N32" s="21"/>
      <c r="O32" s="21"/>
      <c r="Q32" s="2" t="e">
        <f t="shared" si="3"/>
        <v>#DIV/0!</v>
      </c>
      <c r="R32" s="2" t="e">
        <f t="shared" si="4"/>
        <v>#DIV/0!</v>
      </c>
      <c r="S32" s="2">
        <f>VLOOKUP(A32,[1]TDSheet!$A:$V,22,0)</f>
        <v>0</v>
      </c>
      <c r="T32" s="2">
        <f>VLOOKUP(A32,[1]TDSheet!$A:$W,23,0)</f>
        <v>0</v>
      </c>
      <c r="U32" s="2">
        <f>VLOOKUP(A32,[1]TDSheet!$A:$N,14,0)</f>
        <v>0</v>
      </c>
      <c r="W32" s="2">
        <f t="shared" si="5"/>
        <v>0</v>
      </c>
      <c r="X32" s="19">
        <f>VLOOKUP(A32,[1]TDSheet!$A:$Z,26,0)</f>
        <v>6</v>
      </c>
      <c r="Y32" s="20">
        <f t="shared" si="6"/>
        <v>0</v>
      </c>
      <c r="Z32" s="2">
        <f t="shared" si="7"/>
        <v>0</v>
      </c>
    </row>
    <row r="33" spans="1:26" ht="11.1" customHeight="1" outlineLevel="2" x14ac:dyDescent="0.2">
      <c r="A33" s="23" t="s">
        <v>63</v>
      </c>
      <c r="B33" s="24" t="s">
        <v>14</v>
      </c>
      <c r="C33" s="7"/>
      <c r="D33" s="8"/>
      <c r="E33" s="8"/>
      <c r="F33" s="8"/>
      <c r="G33" s="8"/>
      <c r="H33" s="19">
        <f>VLOOKUP(A33,[1]TDSheet!$A:$I,9,0)</f>
        <v>1</v>
      </c>
      <c r="M33" s="2">
        <f t="shared" si="2"/>
        <v>0</v>
      </c>
      <c r="N33" s="30">
        <v>50</v>
      </c>
      <c r="O33" s="21"/>
      <c r="Q33" s="2" t="e">
        <f t="shared" si="3"/>
        <v>#DIV/0!</v>
      </c>
      <c r="R33" s="2" t="e">
        <f t="shared" si="4"/>
        <v>#DIV/0!</v>
      </c>
      <c r="S33" s="2">
        <f>VLOOKUP(A33,[1]TDSheet!$A:$V,22,0)</f>
        <v>0</v>
      </c>
      <c r="T33" s="2">
        <f>VLOOKUP(A33,[1]TDSheet!$A:$W,23,0)</f>
        <v>0</v>
      </c>
      <c r="U33" s="2">
        <f>VLOOKUP(A33,[1]TDSheet!$A:$N,14,0)</f>
        <v>0</v>
      </c>
      <c r="W33" s="2">
        <f t="shared" si="5"/>
        <v>50</v>
      </c>
      <c r="X33" s="19">
        <f>VLOOKUP(A33,[1]TDSheet!$A:$Z,26,0)</f>
        <v>3</v>
      </c>
      <c r="Y33" s="20">
        <v>17</v>
      </c>
      <c r="Z33" s="2">
        <f t="shared" si="7"/>
        <v>51</v>
      </c>
    </row>
    <row r="34" spans="1:26" ht="11.1" customHeight="1" outlineLevel="2" x14ac:dyDescent="0.2">
      <c r="A34" s="7" t="s">
        <v>38</v>
      </c>
      <c r="B34" s="7" t="s">
        <v>9</v>
      </c>
      <c r="C34" s="7"/>
      <c r="D34" s="8">
        <v>345</v>
      </c>
      <c r="E34" s="8">
        <v>756</v>
      </c>
      <c r="F34" s="8">
        <v>236</v>
      </c>
      <c r="G34" s="8">
        <v>760</v>
      </c>
      <c r="H34" s="19">
        <f>VLOOKUP(A34,[1]TDSheet!$A:$I,9,0)</f>
        <v>0.25</v>
      </c>
      <c r="M34" s="2">
        <f t="shared" si="2"/>
        <v>47.2</v>
      </c>
      <c r="N34" s="21"/>
      <c r="O34" s="21"/>
      <c r="Q34" s="2">
        <f t="shared" si="3"/>
        <v>16.101694915254235</v>
      </c>
      <c r="R34" s="2">
        <f t="shared" si="4"/>
        <v>16.101694915254235</v>
      </c>
      <c r="S34" s="2">
        <f>VLOOKUP(A34,[1]TDSheet!$A:$V,22,0)</f>
        <v>54</v>
      </c>
      <c r="T34" s="2">
        <f>VLOOKUP(A34,[1]TDSheet!$A:$W,23,0)</f>
        <v>49.6</v>
      </c>
      <c r="U34" s="2">
        <f>VLOOKUP(A34,[1]TDSheet!$A:$N,14,0)</f>
        <v>77.599999999999994</v>
      </c>
      <c r="W34" s="2">
        <f t="shared" si="5"/>
        <v>0</v>
      </c>
      <c r="X34" s="19">
        <f>VLOOKUP(A34,[1]TDSheet!$A:$Z,26,0)</f>
        <v>12</v>
      </c>
      <c r="Y34" s="20">
        <f t="shared" si="6"/>
        <v>0</v>
      </c>
      <c r="Z34" s="2">
        <f t="shared" si="7"/>
        <v>0</v>
      </c>
    </row>
    <row r="35" spans="1:26" ht="11.1" customHeight="1" outlineLevel="2" x14ac:dyDescent="0.2">
      <c r="A35" s="7" t="s">
        <v>39</v>
      </c>
      <c r="B35" s="7" t="s">
        <v>14</v>
      </c>
      <c r="C35" s="7"/>
      <c r="D35" s="8">
        <v>63</v>
      </c>
      <c r="E35" s="8">
        <v>149.4</v>
      </c>
      <c r="F35" s="8">
        <v>50.4</v>
      </c>
      <c r="G35" s="8">
        <v>149.4</v>
      </c>
      <c r="H35" s="19">
        <f>VLOOKUP(A35,[1]TDSheet!$A:$I,9,0)</f>
        <v>1</v>
      </c>
      <c r="M35" s="2">
        <f t="shared" si="2"/>
        <v>10.08</v>
      </c>
      <c r="N35" s="21"/>
      <c r="O35" s="21"/>
      <c r="Q35" s="2">
        <f t="shared" si="3"/>
        <v>14.821428571428571</v>
      </c>
      <c r="R35" s="2">
        <f t="shared" si="4"/>
        <v>14.821428571428571</v>
      </c>
      <c r="S35" s="2">
        <f>VLOOKUP(A35,[1]TDSheet!$A:$V,22,0)</f>
        <v>0</v>
      </c>
      <c r="T35" s="2">
        <f>VLOOKUP(A35,[1]TDSheet!$A:$W,23,0)</f>
        <v>0</v>
      </c>
      <c r="U35" s="2">
        <f>VLOOKUP(A35,[1]TDSheet!$A:$N,14,0)</f>
        <v>9.7200000000000006</v>
      </c>
      <c r="W35" s="2">
        <f t="shared" si="5"/>
        <v>0</v>
      </c>
      <c r="X35" s="19">
        <f>VLOOKUP(A35,[1]TDSheet!$A:$Z,26,0)</f>
        <v>1.8</v>
      </c>
      <c r="Y35" s="20">
        <f t="shared" si="6"/>
        <v>0</v>
      </c>
      <c r="Z35" s="2">
        <f t="shared" si="7"/>
        <v>0</v>
      </c>
    </row>
    <row r="36" spans="1:26" ht="11.1" customHeight="1" outlineLevel="2" x14ac:dyDescent="0.2">
      <c r="A36" s="7" t="s">
        <v>40</v>
      </c>
      <c r="B36" s="7" t="s">
        <v>9</v>
      </c>
      <c r="C36" s="27" t="str">
        <f>VLOOKUP(A36,[1]TDSheet!$A:$D,4,0)</f>
        <v>Нояб</v>
      </c>
      <c r="D36" s="8">
        <v>785</v>
      </c>
      <c r="E36" s="8">
        <v>696</v>
      </c>
      <c r="F36" s="8">
        <v>405</v>
      </c>
      <c r="G36" s="8">
        <v>961</v>
      </c>
      <c r="H36" s="19">
        <f>VLOOKUP(A36,[1]TDSheet!$A:$I,9,0)</f>
        <v>0.25</v>
      </c>
      <c r="M36" s="2">
        <f t="shared" si="2"/>
        <v>81</v>
      </c>
      <c r="N36" s="21">
        <v>150</v>
      </c>
      <c r="O36" s="21"/>
      <c r="Q36" s="2">
        <f t="shared" si="3"/>
        <v>13.716049382716049</v>
      </c>
      <c r="R36" s="2">
        <f t="shared" si="4"/>
        <v>11.864197530864198</v>
      </c>
      <c r="S36" s="2">
        <f>VLOOKUP(A36,[1]TDSheet!$A:$V,22,0)</f>
        <v>71.8</v>
      </c>
      <c r="T36" s="2">
        <f>VLOOKUP(A36,[1]TDSheet!$A:$W,23,0)</f>
        <v>90</v>
      </c>
      <c r="U36" s="2">
        <f>VLOOKUP(A36,[1]TDSheet!$A:$N,14,0)</f>
        <v>95.4</v>
      </c>
      <c r="W36" s="2">
        <f t="shared" si="5"/>
        <v>37.5</v>
      </c>
      <c r="X36" s="19">
        <f>VLOOKUP(A36,[1]TDSheet!$A:$Z,26,0)</f>
        <v>12</v>
      </c>
      <c r="Y36" s="20">
        <v>13</v>
      </c>
      <c r="Z36" s="2">
        <f t="shared" si="7"/>
        <v>39</v>
      </c>
    </row>
    <row r="37" spans="1:26" ht="11.1" customHeight="1" outlineLevel="2" x14ac:dyDescent="0.2">
      <c r="A37" s="7" t="s">
        <v>41</v>
      </c>
      <c r="B37" s="7" t="s">
        <v>9</v>
      </c>
      <c r="C37" s="27" t="str">
        <f>VLOOKUP(A37,[1]TDSheet!$A:$D,4,0)</f>
        <v>Нояб</v>
      </c>
      <c r="D37" s="8">
        <v>853</v>
      </c>
      <c r="E37" s="8">
        <v>600</v>
      </c>
      <c r="F37" s="8">
        <v>368</v>
      </c>
      <c r="G37" s="8">
        <v>975</v>
      </c>
      <c r="H37" s="19">
        <f>VLOOKUP(A37,[1]TDSheet!$A:$I,9,0)</f>
        <v>0.25</v>
      </c>
      <c r="M37" s="2">
        <f t="shared" si="2"/>
        <v>73.599999999999994</v>
      </c>
      <c r="N37" s="21"/>
      <c r="O37" s="21"/>
      <c r="Q37" s="2">
        <f t="shared" si="3"/>
        <v>13.247282608695652</v>
      </c>
      <c r="R37" s="2">
        <f t="shared" si="4"/>
        <v>13.247282608695652</v>
      </c>
      <c r="S37" s="2">
        <f>VLOOKUP(A37,[1]TDSheet!$A:$V,22,0)</f>
        <v>79.400000000000006</v>
      </c>
      <c r="T37" s="2">
        <f>VLOOKUP(A37,[1]TDSheet!$A:$W,23,0)</f>
        <v>89</v>
      </c>
      <c r="U37" s="2">
        <f>VLOOKUP(A37,[1]TDSheet!$A:$N,14,0)</f>
        <v>80.8</v>
      </c>
      <c r="W37" s="2">
        <f t="shared" si="5"/>
        <v>0</v>
      </c>
      <c r="X37" s="19">
        <f>VLOOKUP(A37,[1]TDSheet!$A:$Z,26,0)</f>
        <v>12</v>
      </c>
      <c r="Y37" s="20">
        <f t="shared" si="6"/>
        <v>0</v>
      </c>
      <c r="Z37" s="2">
        <f t="shared" si="7"/>
        <v>0</v>
      </c>
    </row>
    <row r="38" spans="1:26" ht="11.1" customHeight="1" outlineLevel="2" x14ac:dyDescent="0.2">
      <c r="A38" s="24" t="s">
        <v>42</v>
      </c>
      <c r="B38" s="7" t="s">
        <v>14</v>
      </c>
      <c r="C38" s="7"/>
      <c r="D38" s="8"/>
      <c r="E38" s="8">
        <v>50</v>
      </c>
      <c r="F38" s="26">
        <f>F39</f>
        <v>50</v>
      </c>
      <c r="G38" s="26">
        <f>50+G39</f>
        <v>0</v>
      </c>
      <c r="H38" s="19">
        <v>1</v>
      </c>
      <c r="M38" s="2">
        <f t="shared" si="2"/>
        <v>10</v>
      </c>
      <c r="N38" s="30">
        <v>2500</v>
      </c>
      <c r="O38" s="21"/>
      <c r="Q38" s="2">
        <f t="shared" si="3"/>
        <v>250</v>
      </c>
      <c r="R38" s="2">
        <f t="shared" si="4"/>
        <v>0</v>
      </c>
      <c r="S38" s="2">
        <v>0</v>
      </c>
      <c r="T38" s="2">
        <v>0</v>
      </c>
      <c r="U38" s="2">
        <v>0</v>
      </c>
      <c r="W38" s="2">
        <f t="shared" si="5"/>
        <v>2500</v>
      </c>
      <c r="X38" s="19">
        <v>5</v>
      </c>
      <c r="Y38" s="20">
        <v>500</v>
      </c>
      <c r="Z38" s="2">
        <f t="shared" si="7"/>
        <v>2500</v>
      </c>
    </row>
    <row r="39" spans="1:26" ht="11.1" customHeight="1" outlineLevel="2" x14ac:dyDescent="0.2">
      <c r="A39" s="25" t="s">
        <v>43</v>
      </c>
      <c r="B39" s="25" t="s">
        <v>14</v>
      </c>
      <c r="C39" s="7"/>
      <c r="D39" s="8"/>
      <c r="E39" s="8"/>
      <c r="F39" s="26">
        <v>50</v>
      </c>
      <c r="G39" s="26">
        <v>-50</v>
      </c>
      <c r="H39" s="19">
        <v>0</v>
      </c>
      <c r="M39" s="2">
        <f t="shared" si="2"/>
        <v>10</v>
      </c>
      <c r="N39" s="21"/>
      <c r="O39" s="21"/>
      <c r="Q39" s="2">
        <f t="shared" si="3"/>
        <v>-5</v>
      </c>
      <c r="R39" s="2">
        <f t="shared" si="4"/>
        <v>-5</v>
      </c>
      <c r="S39" s="2">
        <f>VLOOKUP(A39,[1]TDSheet!$A:$V,22,0)</f>
        <v>0</v>
      </c>
      <c r="T39" s="2">
        <f>VLOOKUP(A39,[1]TDSheet!$A:$W,23,0)</f>
        <v>0</v>
      </c>
      <c r="U39" s="2">
        <f>VLOOKUP(A39,[1]TDSheet!$A:$N,14,0)</f>
        <v>0</v>
      </c>
      <c r="V39" s="29" t="s">
        <v>65</v>
      </c>
      <c r="W39" s="2">
        <f t="shared" si="5"/>
        <v>0</v>
      </c>
      <c r="X39" s="19">
        <v>0</v>
      </c>
      <c r="Y39" s="20">
        <v>0</v>
      </c>
      <c r="Z39" s="2">
        <f t="shared" si="7"/>
        <v>0</v>
      </c>
    </row>
    <row r="40" spans="1:26" ht="11.1" customHeight="1" outlineLevel="2" x14ac:dyDescent="0.2">
      <c r="A40" s="7" t="s">
        <v>8</v>
      </c>
      <c r="B40" s="7" t="s">
        <v>9</v>
      </c>
      <c r="C40" s="7"/>
      <c r="D40" s="8">
        <v>85</v>
      </c>
      <c r="E40" s="8">
        <v>75</v>
      </c>
      <c r="F40" s="31">
        <v>59</v>
      </c>
      <c r="G40" s="8"/>
      <c r="H40" s="19">
        <f>VLOOKUP(A40,[1]TDSheet!$A:$I,9,0)</f>
        <v>0</v>
      </c>
      <c r="M40" s="2">
        <f t="shared" si="2"/>
        <v>11.8</v>
      </c>
      <c r="N40" s="21"/>
      <c r="O40" s="21"/>
      <c r="Q40" s="2">
        <f t="shared" si="3"/>
        <v>0</v>
      </c>
      <c r="R40" s="2">
        <f t="shared" si="4"/>
        <v>0</v>
      </c>
      <c r="S40" s="2">
        <f>VLOOKUP(A40,[1]TDSheet!$A:$V,22,0)</f>
        <v>38.4</v>
      </c>
      <c r="T40" s="2">
        <f>VLOOKUP(A40,[1]TDSheet!$A:$W,23,0)</f>
        <v>69.8</v>
      </c>
      <c r="U40" s="2">
        <f>VLOOKUP(A40,[1]TDSheet!$A:$N,14,0)</f>
        <v>59.8</v>
      </c>
      <c r="W40" s="2">
        <f t="shared" si="5"/>
        <v>0</v>
      </c>
      <c r="X40" s="19">
        <f>VLOOKUP(A40,[1]TDSheet!$A:$Z,26,0)</f>
        <v>0</v>
      </c>
      <c r="Y40" s="20">
        <v>0</v>
      </c>
      <c r="Z40" s="2">
        <f t="shared" si="7"/>
        <v>0</v>
      </c>
    </row>
    <row r="41" spans="1:26" ht="11.1" customHeight="1" outlineLevel="2" x14ac:dyDescent="0.2">
      <c r="A41" s="24" t="s">
        <v>10</v>
      </c>
      <c r="B41" s="7" t="s">
        <v>9</v>
      </c>
      <c r="C41" s="7"/>
      <c r="D41" s="8">
        <v>41</v>
      </c>
      <c r="E41" s="8">
        <v>74</v>
      </c>
      <c r="F41" s="31">
        <v>90</v>
      </c>
      <c r="G41" s="31">
        <v>-6</v>
      </c>
      <c r="H41" s="19">
        <f>VLOOKUP(A41,[1]TDSheet!$A:$I,9,0)</f>
        <v>0</v>
      </c>
      <c r="M41" s="2">
        <f t="shared" si="2"/>
        <v>18</v>
      </c>
      <c r="N41" s="21"/>
      <c r="O41" s="21"/>
      <c r="Q41" s="2">
        <f t="shared" si="3"/>
        <v>-0.33333333333333331</v>
      </c>
      <c r="R41" s="2">
        <f t="shared" si="4"/>
        <v>-0.33333333333333331</v>
      </c>
      <c r="S41" s="2">
        <f>VLOOKUP(A41,[1]TDSheet!$A:$V,22,0)</f>
        <v>23.4</v>
      </c>
      <c r="T41" s="2">
        <f>VLOOKUP(A41,[1]TDSheet!$A:$W,23,0)</f>
        <v>35</v>
      </c>
      <c r="U41" s="2">
        <f>VLOOKUP(A41,[1]TDSheet!$A:$N,14,0)</f>
        <v>25.2</v>
      </c>
      <c r="W41" s="2">
        <f t="shared" si="5"/>
        <v>0</v>
      </c>
      <c r="X41" s="19">
        <f>VLOOKUP(A41,[1]TDSheet!$A:$Z,26,0)</f>
        <v>0</v>
      </c>
      <c r="Y41" s="20">
        <v>0</v>
      </c>
      <c r="Z41" s="2">
        <f t="shared" si="7"/>
        <v>0</v>
      </c>
    </row>
  </sheetData>
  <autoFilter ref="A3:Z41" xr:uid="{966E94FA-52CA-4184-9928-3A9B2C1EA9C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2023-11-09T12:57:56Z</dcterms:modified>
</cp:coreProperties>
</file>