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Договора\МКД Трейд\Заказы\Заказы для Планеров 09.11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59" i="2" l="1"/>
  <c r="V458" i="2"/>
  <c r="V456" i="2"/>
  <c r="V455" i="2"/>
  <c r="W454" i="2"/>
  <c r="T467" i="2" s="1"/>
  <c r="N454" i="2"/>
  <c r="V451" i="2"/>
  <c r="V450" i="2"/>
  <c r="W449" i="2"/>
  <c r="X449" i="2" s="1"/>
  <c r="W448" i="2"/>
  <c r="W451" i="2" s="1"/>
  <c r="V446" i="2"/>
  <c r="V445" i="2"/>
  <c r="W444" i="2"/>
  <c r="X444" i="2" s="1"/>
  <c r="W443" i="2"/>
  <c r="W445" i="2" s="1"/>
  <c r="V441" i="2"/>
  <c r="V440" i="2"/>
  <c r="X439" i="2"/>
  <c r="W439" i="2"/>
  <c r="X438" i="2"/>
  <c r="X440" i="2" s="1"/>
  <c r="W438" i="2"/>
  <c r="W441" i="2" s="1"/>
  <c r="V436" i="2"/>
  <c r="V435" i="2"/>
  <c r="W434" i="2"/>
  <c r="X434" i="2" s="1"/>
  <c r="W433" i="2"/>
  <c r="S467" i="2" s="1"/>
  <c r="V429" i="2"/>
  <c r="W428" i="2"/>
  <c r="V428" i="2"/>
  <c r="X427" i="2"/>
  <c r="W427" i="2"/>
  <c r="N427" i="2"/>
  <c r="W426" i="2"/>
  <c r="W429" i="2" s="1"/>
  <c r="N426" i="2"/>
  <c r="V424" i="2"/>
  <c r="V423" i="2"/>
  <c r="W422" i="2"/>
  <c r="X422" i="2" s="1"/>
  <c r="W421" i="2"/>
  <c r="X421" i="2" s="1"/>
  <c r="W420" i="2"/>
  <c r="X420" i="2" s="1"/>
  <c r="W419" i="2"/>
  <c r="W424" i="2" s="1"/>
  <c r="N419" i="2"/>
  <c r="X418" i="2"/>
  <c r="W418" i="2"/>
  <c r="N418" i="2"/>
  <c r="W417" i="2"/>
  <c r="W423" i="2" s="1"/>
  <c r="N417" i="2"/>
  <c r="V415" i="2"/>
  <c r="V414" i="2"/>
  <c r="W413" i="2"/>
  <c r="X413" i="2" s="1"/>
  <c r="N413" i="2"/>
  <c r="X412" i="2"/>
  <c r="W412" i="2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X402" i="2"/>
  <c r="W402" i="2"/>
  <c r="N402" i="2"/>
  <c r="W401" i="2"/>
  <c r="X401" i="2" s="1"/>
  <c r="N401" i="2"/>
  <c r="W400" i="2"/>
  <c r="R467" i="2" s="1"/>
  <c r="N400" i="2"/>
  <c r="W396" i="2"/>
  <c r="V396" i="2"/>
  <c r="W395" i="2"/>
  <c r="V395" i="2"/>
  <c r="X394" i="2"/>
  <c r="X395" i="2" s="1"/>
  <c r="W394" i="2"/>
  <c r="N394" i="2"/>
  <c r="V392" i="2"/>
  <c r="V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X385" i="2"/>
  <c r="W385" i="2"/>
  <c r="N385" i="2"/>
  <c r="W384" i="2"/>
  <c r="X384" i="2" s="1"/>
  <c r="N384" i="2"/>
  <c r="V382" i="2"/>
  <c r="V381" i="2"/>
  <c r="W380" i="2"/>
  <c r="X380" i="2" s="1"/>
  <c r="X381" i="2" s="1"/>
  <c r="N380" i="2"/>
  <c r="X379" i="2"/>
  <c r="W379" i="2"/>
  <c r="N379" i="2"/>
  <c r="W376" i="2"/>
  <c r="V376" i="2"/>
  <c r="X375" i="2"/>
  <c r="W375" i="2"/>
  <c r="V375" i="2"/>
  <c r="X374" i="2"/>
  <c r="W374" i="2"/>
  <c r="W372" i="2"/>
  <c r="V372" i="2"/>
  <c r="V371" i="2"/>
  <c r="W370" i="2"/>
  <c r="W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X363" i="2"/>
  <c r="X367" i="2" s="1"/>
  <c r="W363" i="2"/>
  <c r="W367" i="2" s="1"/>
  <c r="N363" i="2"/>
  <c r="V361" i="2"/>
  <c r="V360" i="2"/>
  <c r="W359" i="2"/>
  <c r="X359" i="2" s="1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N347" i="2"/>
  <c r="W345" i="2"/>
  <c r="V345" i="2"/>
  <c r="V344" i="2"/>
  <c r="W343" i="2"/>
  <c r="X343" i="2" s="1"/>
  <c r="N343" i="2"/>
  <c r="W342" i="2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W331" i="2"/>
  <c r="X331" i="2" s="1"/>
  <c r="N331" i="2"/>
  <c r="W330" i="2"/>
  <c r="X330" i="2" s="1"/>
  <c r="N330" i="2"/>
  <c r="W329" i="2"/>
  <c r="W334" i="2" s="1"/>
  <c r="N329" i="2"/>
  <c r="V327" i="2"/>
  <c r="V326" i="2"/>
  <c r="W325" i="2"/>
  <c r="X325" i="2" s="1"/>
  <c r="N325" i="2"/>
  <c r="W324" i="2"/>
  <c r="W326" i="2" s="1"/>
  <c r="N324" i="2"/>
  <c r="V322" i="2"/>
  <c r="V321" i="2"/>
  <c r="W320" i="2"/>
  <c r="X320" i="2" s="1"/>
  <c r="N320" i="2"/>
  <c r="W319" i="2"/>
  <c r="X319" i="2" s="1"/>
  <c r="N319" i="2"/>
  <c r="W318" i="2"/>
  <c r="N318" i="2"/>
  <c r="W317" i="2"/>
  <c r="X317" i="2" s="1"/>
  <c r="N317" i="2"/>
  <c r="W314" i="2"/>
  <c r="V314" i="2"/>
  <c r="V313" i="2"/>
  <c r="W312" i="2"/>
  <c r="W313" i="2" s="1"/>
  <c r="N312" i="2"/>
  <c r="W310" i="2"/>
  <c r="V310" i="2"/>
  <c r="V309" i="2"/>
  <c r="W308" i="2"/>
  <c r="W309" i="2" s="1"/>
  <c r="N308" i="2"/>
  <c r="V306" i="2"/>
  <c r="V305" i="2"/>
  <c r="W304" i="2"/>
  <c r="X304" i="2" s="1"/>
  <c r="N304" i="2"/>
  <c r="W303" i="2"/>
  <c r="W306" i="2" s="1"/>
  <c r="N303" i="2"/>
  <c r="V301" i="2"/>
  <c r="V300" i="2"/>
  <c r="X299" i="2"/>
  <c r="W299" i="2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N292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X282" i="2"/>
  <c r="X283" i="2" s="1"/>
  <c r="W282" i="2"/>
  <c r="N282" i="2"/>
  <c r="V280" i="2"/>
  <c r="W279" i="2"/>
  <c r="V279" i="2"/>
  <c r="W278" i="2"/>
  <c r="X278" i="2" s="1"/>
  <c r="X277" i="2"/>
  <c r="W277" i="2"/>
  <c r="N277" i="2"/>
  <c r="W276" i="2"/>
  <c r="X276" i="2" s="1"/>
  <c r="X279" i="2" s="1"/>
  <c r="N276" i="2"/>
  <c r="W274" i="2"/>
  <c r="V274" i="2"/>
  <c r="V273" i="2"/>
  <c r="W272" i="2"/>
  <c r="M467" i="2" s="1"/>
  <c r="N272" i="2"/>
  <c r="W269" i="2"/>
  <c r="V269" i="2"/>
  <c r="V268" i="2"/>
  <c r="W267" i="2"/>
  <c r="X267" i="2" s="1"/>
  <c r="N267" i="2"/>
  <c r="W266" i="2"/>
  <c r="W268" i="2" s="1"/>
  <c r="N266" i="2"/>
  <c r="V264" i="2"/>
  <c r="V263" i="2"/>
  <c r="W262" i="2"/>
  <c r="X262" i="2" s="1"/>
  <c r="N262" i="2"/>
  <c r="W261" i="2"/>
  <c r="X261" i="2" s="1"/>
  <c r="N261" i="2"/>
  <c r="X260" i="2"/>
  <c r="W260" i="2"/>
  <c r="N260" i="2"/>
  <c r="W259" i="2"/>
  <c r="X259" i="2" s="1"/>
  <c r="W258" i="2"/>
  <c r="X258" i="2" s="1"/>
  <c r="N258" i="2"/>
  <c r="X257" i="2"/>
  <c r="W257" i="2"/>
  <c r="N257" i="2"/>
  <c r="W256" i="2"/>
  <c r="N256" i="2"/>
  <c r="V253" i="2"/>
  <c r="V252" i="2"/>
  <c r="W251" i="2"/>
  <c r="X251" i="2" s="1"/>
  <c r="N251" i="2"/>
  <c r="W250" i="2"/>
  <c r="X250" i="2" s="1"/>
  <c r="N250" i="2"/>
  <c r="W249" i="2"/>
  <c r="X249" i="2" s="1"/>
  <c r="N249" i="2"/>
  <c r="V247" i="2"/>
  <c r="V246" i="2"/>
  <c r="X245" i="2"/>
  <c r="W245" i="2"/>
  <c r="N245" i="2"/>
  <c r="X244" i="2"/>
  <c r="W244" i="2"/>
  <c r="W247" i="2" s="1"/>
  <c r="X243" i="2"/>
  <c r="X246" i="2" s="1"/>
  <c r="W243" i="2"/>
  <c r="W246" i="2" s="1"/>
  <c r="V241" i="2"/>
  <c r="V240" i="2"/>
  <c r="W239" i="2"/>
  <c r="X239" i="2" s="1"/>
  <c r="N239" i="2"/>
  <c r="X238" i="2"/>
  <c r="W238" i="2"/>
  <c r="N238" i="2"/>
  <c r="W237" i="2"/>
  <c r="X237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X208" i="2"/>
  <c r="W208" i="2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X198" i="2" s="1"/>
  <c r="N198" i="2"/>
  <c r="V195" i="2"/>
  <c r="W194" i="2"/>
  <c r="V194" i="2"/>
  <c r="X193" i="2"/>
  <c r="W193" i="2"/>
  <c r="N193" i="2"/>
  <c r="W192" i="2"/>
  <c r="X192" i="2" s="1"/>
  <c r="X194" i="2" s="1"/>
  <c r="N192" i="2"/>
  <c r="V190" i="2"/>
  <c r="V189" i="2"/>
  <c r="W188" i="2"/>
  <c r="X188" i="2" s="1"/>
  <c r="N188" i="2"/>
  <c r="X187" i="2"/>
  <c r="W187" i="2"/>
  <c r="N187" i="2"/>
  <c r="X186" i="2"/>
  <c r="W186" i="2"/>
  <c r="N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X180" i="2" s="1"/>
  <c r="N180" i="2"/>
  <c r="X179" i="2"/>
  <c r="W179" i="2"/>
  <c r="X178" i="2"/>
  <c r="W178" i="2"/>
  <c r="W177" i="2"/>
  <c r="X177" i="2" s="1"/>
  <c r="N177" i="2"/>
  <c r="W176" i="2"/>
  <c r="X176" i="2" s="1"/>
  <c r="N176" i="2"/>
  <c r="X175" i="2"/>
  <c r="W175" i="2"/>
  <c r="X174" i="2"/>
  <c r="W174" i="2"/>
  <c r="N174" i="2"/>
  <c r="X173" i="2"/>
  <c r="W173" i="2"/>
  <c r="W172" i="2"/>
  <c r="W189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X169" i="2" s="1"/>
  <c r="W165" i="2"/>
  <c r="N165" i="2"/>
  <c r="V163" i="2"/>
  <c r="V162" i="2"/>
  <c r="X161" i="2"/>
  <c r="W161" i="2"/>
  <c r="N161" i="2"/>
  <c r="W160" i="2"/>
  <c r="X160" i="2" s="1"/>
  <c r="X162" i="2" s="1"/>
  <c r="V158" i="2"/>
  <c r="V157" i="2"/>
  <c r="W156" i="2"/>
  <c r="X156" i="2" s="1"/>
  <c r="N156" i="2"/>
  <c r="W155" i="2"/>
  <c r="X155" i="2" s="1"/>
  <c r="N155" i="2"/>
  <c r="V152" i="2"/>
  <c r="V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X151" i="2" s="1"/>
  <c r="W143" i="2"/>
  <c r="W151" i="2" s="1"/>
  <c r="N143" i="2"/>
  <c r="V140" i="2"/>
  <c r="V139" i="2"/>
  <c r="W138" i="2"/>
  <c r="X138" i="2" s="1"/>
  <c r="N138" i="2"/>
  <c r="W137" i="2"/>
  <c r="X137" i="2" s="1"/>
  <c r="N137" i="2"/>
  <c r="W136" i="2"/>
  <c r="X136" i="2" s="1"/>
  <c r="N136" i="2"/>
  <c r="V132" i="2"/>
  <c r="V131" i="2"/>
  <c r="X130" i="2"/>
  <c r="W130" i="2"/>
  <c r="N130" i="2"/>
  <c r="W129" i="2"/>
  <c r="X129" i="2" s="1"/>
  <c r="N129" i="2"/>
  <c r="W128" i="2"/>
  <c r="F467" i="2" s="1"/>
  <c r="N128" i="2"/>
  <c r="V125" i="2"/>
  <c r="V124" i="2"/>
  <c r="W123" i="2"/>
  <c r="X123" i="2" s="1"/>
  <c r="W122" i="2"/>
  <c r="X122" i="2" s="1"/>
  <c r="N122" i="2"/>
  <c r="W121" i="2"/>
  <c r="X121" i="2" s="1"/>
  <c r="W120" i="2"/>
  <c r="N120" i="2"/>
  <c r="X119" i="2"/>
  <c r="W119" i="2"/>
  <c r="N119" i="2"/>
  <c r="V117" i="2"/>
  <c r="V116" i="2"/>
  <c r="W115" i="2"/>
  <c r="X115" i="2" s="1"/>
  <c r="X114" i="2"/>
  <c r="W114" i="2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X108" i="2"/>
  <c r="W108" i="2"/>
  <c r="N108" i="2"/>
  <c r="W107" i="2"/>
  <c r="X106" i="2"/>
  <c r="W106" i="2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X93" i="2" s="1"/>
  <c r="N93" i="2"/>
  <c r="V91" i="2"/>
  <c r="V90" i="2"/>
  <c r="W89" i="2"/>
  <c r="X89" i="2" s="1"/>
  <c r="N89" i="2"/>
  <c r="W88" i="2"/>
  <c r="X88" i="2" s="1"/>
  <c r="N88" i="2"/>
  <c r="W87" i="2"/>
  <c r="X87" i="2" s="1"/>
  <c r="X86" i="2"/>
  <c r="W86" i="2"/>
  <c r="W85" i="2"/>
  <c r="X85" i="2" s="1"/>
  <c r="W84" i="2"/>
  <c r="X84" i="2" s="1"/>
  <c r="N84" i="2"/>
  <c r="W83" i="2"/>
  <c r="X83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W63" i="2"/>
  <c r="X63" i="2" s="1"/>
  <c r="V60" i="2"/>
  <c r="W59" i="2"/>
  <c r="V59" i="2"/>
  <c r="X58" i="2"/>
  <c r="W58" i="2"/>
  <c r="X57" i="2"/>
  <c r="W57" i="2"/>
  <c r="N57" i="2"/>
  <c r="X56" i="2"/>
  <c r="W56" i="2"/>
  <c r="W55" i="2"/>
  <c r="D467" i="2" s="1"/>
  <c r="N55" i="2"/>
  <c r="W52" i="2"/>
  <c r="V52" i="2"/>
  <c r="V51" i="2"/>
  <c r="W50" i="2"/>
  <c r="X50" i="2" s="1"/>
  <c r="N50" i="2"/>
  <c r="W49" i="2"/>
  <c r="C467" i="2" s="1"/>
  <c r="N49" i="2"/>
  <c r="V45" i="2"/>
  <c r="V44" i="2"/>
  <c r="W43" i="2"/>
  <c r="W45" i="2" s="1"/>
  <c r="N43" i="2"/>
  <c r="W41" i="2"/>
  <c r="V41" i="2"/>
  <c r="W40" i="2"/>
  <c r="V40" i="2"/>
  <c r="X39" i="2"/>
  <c r="X40" i="2" s="1"/>
  <c r="W39" i="2"/>
  <c r="N39" i="2"/>
  <c r="V37" i="2"/>
  <c r="V36" i="2"/>
  <c r="W35" i="2"/>
  <c r="W37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W28" i="2"/>
  <c r="X28" i="2" s="1"/>
  <c r="N28" i="2"/>
  <c r="X27" i="2"/>
  <c r="W27" i="2"/>
  <c r="N27" i="2"/>
  <c r="X26" i="2"/>
  <c r="W26" i="2"/>
  <c r="N26" i="2"/>
  <c r="V24" i="2"/>
  <c r="V23" i="2"/>
  <c r="W22" i="2"/>
  <c r="N22" i="2"/>
  <c r="H10" i="2"/>
  <c r="A9" i="2"/>
  <c r="F9" i="2" s="1"/>
  <c r="D7" i="2"/>
  <c r="O6" i="2"/>
  <c r="N2" i="2"/>
  <c r="X400" i="2" l="1"/>
  <c r="W116" i="2"/>
  <c r="W117" i="2"/>
  <c r="N467" i="2"/>
  <c r="W322" i="2"/>
  <c r="X43" i="2"/>
  <c r="X44" i="2" s="1"/>
  <c r="W44" i="2"/>
  <c r="X240" i="2"/>
  <c r="X303" i="2"/>
  <c r="X305" i="2" s="1"/>
  <c r="W305" i="2"/>
  <c r="W361" i="2"/>
  <c r="Q467" i="2"/>
  <c r="W391" i="2"/>
  <c r="P467" i="2"/>
  <c r="W327" i="2"/>
  <c r="X318" i="2"/>
  <c r="X321" i="2" s="1"/>
  <c r="W264" i="2"/>
  <c r="J467" i="2"/>
  <c r="X224" i="2"/>
  <c r="X216" i="2"/>
  <c r="X217" i="2" s="1"/>
  <c r="W217" i="2"/>
  <c r="W169" i="2"/>
  <c r="G467" i="2"/>
  <c r="W131" i="2"/>
  <c r="W125" i="2"/>
  <c r="W103" i="2"/>
  <c r="X90" i="2"/>
  <c r="V461" i="2"/>
  <c r="W458" i="2"/>
  <c r="E467" i="2"/>
  <c r="W80" i="2"/>
  <c r="V460" i="2"/>
  <c r="V457" i="2"/>
  <c r="W36" i="2"/>
  <c r="X252" i="2"/>
  <c r="X139" i="2"/>
  <c r="X213" i="2"/>
  <c r="X103" i="2"/>
  <c r="X80" i="2"/>
  <c r="X409" i="2"/>
  <c r="X157" i="2"/>
  <c r="X234" i="2"/>
  <c r="X391" i="2"/>
  <c r="X414" i="2"/>
  <c r="W24" i="2"/>
  <c r="W213" i="2"/>
  <c r="W300" i="2"/>
  <c r="W333" i="2"/>
  <c r="X55" i="2"/>
  <c r="X59" i="2" s="1"/>
  <c r="W90" i="2"/>
  <c r="W104" i="2"/>
  <c r="W132" i="2"/>
  <c r="X172" i="2"/>
  <c r="X189" i="2" s="1"/>
  <c r="W195" i="2"/>
  <c r="W224" i="2"/>
  <c r="X256" i="2"/>
  <c r="X263" i="2" s="1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W414" i="2"/>
  <c r="X419" i="2"/>
  <c r="X433" i="2"/>
  <c r="X435" i="2" s="1"/>
  <c r="W459" i="2"/>
  <c r="H467" i="2"/>
  <c r="W253" i="2"/>
  <c r="H9" i="2"/>
  <c r="W139" i="2"/>
  <c r="W382" i="2"/>
  <c r="J9" i="2"/>
  <c r="W60" i="2"/>
  <c r="A10" i="2"/>
  <c r="X35" i="2"/>
  <c r="X36" i="2" s="1"/>
  <c r="X49" i="2"/>
  <c r="X51" i="2" s="1"/>
  <c r="X128" i="2"/>
  <c r="X131" i="2" s="1"/>
  <c r="W162" i="2"/>
  <c r="W190" i="2"/>
  <c r="X266" i="2"/>
  <c r="X268" i="2" s="1"/>
  <c r="X292" i="2"/>
  <c r="X300" i="2" s="1"/>
  <c r="X324" i="2"/>
  <c r="X326" i="2" s="1"/>
  <c r="X342" i="2"/>
  <c r="X344" i="2" s="1"/>
  <c r="W360" i="2"/>
  <c r="W409" i="2"/>
  <c r="W440" i="2"/>
  <c r="W446" i="2"/>
  <c r="X454" i="2"/>
  <c r="X455" i="2" s="1"/>
  <c r="I467" i="2"/>
  <c r="F10" i="2"/>
  <c r="W140" i="2"/>
  <c r="W214" i="2"/>
  <c r="W234" i="2"/>
  <c r="W273" i="2"/>
  <c r="W301" i="2"/>
  <c r="X426" i="2"/>
  <c r="X428" i="2" s="1"/>
  <c r="W368" i="2"/>
  <c r="X29" i="2"/>
  <c r="X32" i="2" s="1"/>
  <c r="W157" i="2"/>
  <c r="W225" i="2"/>
  <c r="W415" i="2"/>
  <c r="X448" i="2"/>
  <c r="X450" i="2" s="1"/>
  <c r="W455" i="2"/>
  <c r="L467" i="2"/>
  <c r="W170" i="2"/>
  <c r="W91" i="2"/>
  <c r="X107" i="2"/>
  <c r="X116" i="2" s="1"/>
  <c r="W163" i="2"/>
  <c r="W240" i="2"/>
  <c r="X308" i="2"/>
  <c r="X309" i="2" s="1"/>
  <c r="W410" i="2"/>
  <c r="W435" i="2"/>
  <c r="W235" i="2"/>
  <c r="X22" i="2"/>
  <c r="X23" i="2" s="1"/>
  <c r="W51" i="2"/>
  <c r="W158" i="2"/>
  <c r="W252" i="2"/>
  <c r="W280" i="2"/>
  <c r="W344" i="2"/>
  <c r="X417" i="2"/>
  <c r="X443" i="2"/>
  <c r="X445" i="2" s="1"/>
  <c r="W456" i="2"/>
  <c r="B467" i="2"/>
  <c r="O467" i="2"/>
  <c r="W124" i="2"/>
  <c r="W152" i="2"/>
  <c r="W241" i="2"/>
  <c r="W263" i="2"/>
  <c r="W321" i="2"/>
  <c r="W436" i="2"/>
  <c r="W450" i="2"/>
  <c r="W81" i="2"/>
  <c r="W32" i="2"/>
  <c r="W23" i="2"/>
  <c r="W381" i="2"/>
  <c r="X120" i="2"/>
  <c r="X124" i="2" s="1"/>
  <c r="W460" i="2" l="1"/>
  <c r="W461" i="2"/>
  <c r="X423" i="2"/>
  <c r="X462" i="2" s="1"/>
  <c r="W457" i="2"/>
</calcChain>
</file>

<file path=xl/sharedStrings.xml><?xml version="1.0" encoding="utf-8"?>
<sst xmlns="http://schemas.openxmlformats.org/spreadsheetml/2006/main" count="2950" uniqueCount="662">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</sst>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C1" zoomScaleNormal="100" zoomScaleSheetLayoutView="100" workbookViewId="0">
      <selection activeCell="AB26" sqref="AB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L5" s="317"/>
      <c r="N5" s="27" t="s">
        <v>4</v>
      </c>
      <c r="O5" s="319">
        <v>45235</v>
      </c>
      <c r="P5" s="319"/>
      <c r="R5" s="320" t="s">
        <v>3</v>
      </c>
      <c r="S5" s="321"/>
      <c r="T5" s="322" t="s">
        <v>634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638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0.33333333333333331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0.60000000000000009</v>
      </c>
      <c r="W35" s="56">
        <f>IFERROR(IF(V35="",0,CEILING((V35/$H35),1)*$H35),"")</f>
        <v>0.6</v>
      </c>
      <c r="X35" s="42">
        <f>IFERROR(IF(W35=0,"",ROUNDUP(W35/H35,0)*0.00753),"")</f>
        <v>7.5300000000000002E-3</v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1.0000000000000002</v>
      </c>
      <c r="W36" s="44">
        <f>IFERROR(W35/H35,"0")</f>
        <v>1</v>
      </c>
      <c r="X36" s="44">
        <f>IFERROR(IF(X35="",0,X35),"0")</f>
        <v>7.5300000000000002E-3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0.60000000000000009</v>
      </c>
      <c r="W37" s="44">
        <f>IFERROR(SUM(W35:W35),"0")</f>
        <v>0.6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0.30000000000000004</v>
      </c>
      <c r="W43" s="56">
        <f>IFERROR(IF(V43="",0,CEILING((V43/$H43),1)*$H43),"")</f>
        <v>0.5</v>
      </c>
      <c r="X43" s="42">
        <f>IFERROR(IF(W43=0,"",ROUNDUP(W43/H43,0)*0.00753),"")</f>
        <v>1.506E-2</v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1.2000000000000002</v>
      </c>
      <c r="W44" s="44">
        <f>IFERROR(W43/H43,"0")</f>
        <v>2</v>
      </c>
      <c r="X44" s="44">
        <f>IFERROR(IF(X43="",0,X43),"0")</f>
        <v>1.506E-2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0.30000000000000004</v>
      </c>
      <c r="W45" s="44">
        <f>IFERROR(SUM(W43:W43),"0")</f>
        <v>0.5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3">
        <v>4680115881433</v>
      </c>
      <c r="E50" s="37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5"/>
      <c r="P50" s="375"/>
      <c r="Q50" s="375"/>
      <c r="R50" s="37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0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1"/>
      <c r="N52" s="377" t="s">
        <v>43</v>
      </c>
      <c r="O52" s="378"/>
      <c r="P52" s="378"/>
      <c r="Q52" s="378"/>
      <c r="R52" s="378"/>
      <c r="S52" s="378"/>
      <c r="T52" s="37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72" t="s">
        <v>116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3">
        <v>4680115881426</v>
      </c>
      <c r="E56" s="37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4" t="s">
        <v>120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3">
        <v>4680115881419</v>
      </c>
      <c r="E57" s="37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3">
        <v>4680115881525</v>
      </c>
      <c r="E58" s="37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6" t="s">
        <v>126</v>
      </c>
      <c r="O58" s="375"/>
      <c r="P58" s="375"/>
      <c r="Q58" s="375"/>
      <c r="R58" s="37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0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1"/>
      <c r="N60" s="377" t="s">
        <v>43</v>
      </c>
      <c r="O60" s="378"/>
      <c r="P60" s="378"/>
      <c r="Q60" s="378"/>
      <c r="R60" s="378"/>
      <c r="S60" s="378"/>
      <c r="T60" s="37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72" t="s">
        <v>116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3">
        <v>4607091382945</v>
      </c>
      <c r="E63" s="37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7" t="s">
        <v>129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3">
        <v>4607091385670</v>
      </c>
      <c r="E64" s="37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3">
        <v>4680115881327</v>
      </c>
      <c r="E65" s="37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3">
        <v>4680115882133</v>
      </c>
      <c r="E66" s="37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3">
        <v>4607091382952</v>
      </c>
      <c r="E67" s="37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4301011382</v>
      </c>
      <c r="D68" s="373">
        <v>4607091385687</v>
      </c>
      <c r="E68" s="37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141</v>
      </c>
      <c r="M68" s="38">
        <v>50</v>
      </c>
      <c r="N68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4</v>
      </c>
      <c r="W68" s="56">
        <f t="shared" si="2"/>
        <v>4</v>
      </c>
      <c r="X68" s="42">
        <f t="shared" ref="X68:X73" si="3">IFERROR(IF(W68=0,"",ROUNDUP(W68/H68,0)*0.00937),"")</f>
        <v>9.3699999999999999E-3</v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4301011565</v>
      </c>
      <c r="D69" s="373">
        <v>4680115882539</v>
      </c>
      <c r="E69" s="37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141</v>
      </c>
      <c r="M69" s="38">
        <v>50</v>
      </c>
      <c r="N69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3">
        <v>4607091384604</v>
      </c>
      <c r="E70" s="37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3">
        <v>4680115880283</v>
      </c>
      <c r="E71" s="37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3">
        <v>4680115881518</v>
      </c>
      <c r="E72" s="37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4</v>
      </c>
      <c r="W72" s="56">
        <f t="shared" si="2"/>
        <v>4</v>
      </c>
      <c r="X72" s="42">
        <f t="shared" si="3"/>
        <v>9.3699999999999999E-3</v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3">
        <v>4680115881303</v>
      </c>
      <c r="E73" s="37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73">
        <v>4680115882577</v>
      </c>
      <c r="E74" s="37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08" t="s">
        <v>154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9.6000000000000014</v>
      </c>
      <c r="W74" s="56">
        <f t="shared" si="2"/>
        <v>9.6000000000000014</v>
      </c>
      <c r="X74" s="42">
        <f>IFERROR(IF(W74=0,"",ROUNDUP(W74/H74,0)*0.00753),"")</f>
        <v>2.2589999999999999E-2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73">
        <v>4680115882720</v>
      </c>
      <c r="E75" s="373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09" t="s">
        <v>157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73">
        <v>4607091388466</v>
      </c>
      <c r="E76" s="37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73">
        <v>4680115880269</v>
      </c>
      <c r="E77" s="37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5"/>
      <c r="P77" s="375"/>
      <c r="Q77" s="375"/>
      <c r="R77" s="376"/>
      <c r="S77" s="40" t="s">
        <v>48</v>
      </c>
      <c r="T77" s="40" t="s">
        <v>48</v>
      </c>
      <c r="U77" s="41" t="s">
        <v>0</v>
      </c>
      <c r="V77" s="59">
        <v>2.25</v>
      </c>
      <c r="W77" s="56">
        <f t="shared" si="2"/>
        <v>3.75</v>
      </c>
      <c r="X77" s="42">
        <f>IFERROR(IF(W77=0,"",ROUNDUP(W77/H77,0)*0.00937),"")</f>
        <v>9.3699999999999999E-3</v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73">
        <v>4680115880429</v>
      </c>
      <c r="E78" s="37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5"/>
      <c r="P78" s="375"/>
      <c r="Q78" s="375"/>
      <c r="R78" s="376"/>
      <c r="S78" s="40" t="s">
        <v>48</v>
      </c>
      <c r="T78" s="40" t="s">
        <v>48</v>
      </c>
      <c r="U78" s="41" t="s">
        <v>0</v>
      </c>
      <c r="V78" s="59">
        <v>4.5</v>
      </c>
      <c r="W78" s="56">
        <f t="shared" si="2"/>
        <v>4.5</v>
      </c>
      <c r="X78" s="42">
        <f>IFERROR(IF(W78=0,"",ROUNDUP(W78/H78,0)*0.00937),"")</f>
        <v>9.3699999999999999E-3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73">
        <v>4680115881457</v>
      </c>
      <c r="E79" s="37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5"/>
      <c r="P79" s="375"/>
      <c r="Q79" s="375"/>
      <c r="R79" s="37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0"/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1"/>
      <c r="N80" s="377" t="s">
        <v>43</v>
      </c>
      <c r="O80" s="378"/>
      <c r="P80" s="378"/>
      <c r="Q80" s="378"/>
      <c r="R80" s="378"/>
      <c r="S80" s="378"/>
      <c r="T80" s="37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6.6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7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6.0069999999999998E-2</v>
      </c>
      <c r="Y80" s="68"/>
      <c r="Z80" s="68"/>
    </row>
    <row r="81" spans="1:53" x14ac:dyDescent="0.2">
      <c r="A81" s="380"/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1"/>
      <c r="N81" s="377" t="s">
        <v>43</v>
      </c>
      <c r="O81" s="378"/>
      <c r="P81" s="378"/>
      <c r="Q81" s="378"/>
      <c r="R81" s="378"/>
      <c r="S81" s="378"/>
      <c r="T81" s="379"/>
      <c r="U81" s="43" t="s">
        <v>0</v>
      </c>
      <c r="V81" s="44">
        <f>IFERROR(SUM(V63:V79),"0")</f>
        <v>24.35</v>
      </c>
      <c r="W81" s="44">
        <f>IFERROR(SUM(W63:W79),"0")</f>
        <v>25.85</v>
      </c>
      <c r="X81" s="43"/>
      <c r="Y81" s="68"/>
      <c r="Z81" s="68"/>
    </row>
    <row r="82" spans="1:53" ht="14.25" customHeight="1" x14ac:dyDescent="0.25">
      <c r="A82" s="372" t="s">
        <v>108</v>
      </c>
      <c r="B82" s="372"/>
      <c r="C82" s="372"/>
      <c r="D82" s="372"/>
      <c r="E82" s="372"/>
      <c r="F82" s="372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72"/>
      <c r="T82" s="372"/>
      <c r="U82" s="372"/>
      <c r="V82" s="372"/>
      <c r="W82" s="372"/>
      <c r="X82" s="372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73">
        <v>4607091384789</v>
      </c>
      <c r="E83" s="373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4" t="s">
        <v>168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73">
        <v>4680115881488</v>
      </c>
      <c r="E84" s="373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73">
        <v>4607091384765</v>
      </c>
      <c r="E85" s="373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6" t="s">
        <v>173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73">
        <v>4680115882751</v>
      </c>
      <c r="E86" s="37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7" t="s">
        <v>176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73">
        <v>4680115882775</v>
      </c>
      <c r="E87" s="37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18" t="s">
        <v>179</v>
      </c>
      <c r="O87" s="375"/>
      <c r="P87" s="375"/>
      <c r="Q87" s="375"/>
      <c r="R87" s="37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73">
        <v>4680115880658</v>
      </c>
      <c r="E88" s="37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5"/>
      <c r="P88" s="375"/>
      <c r="Q88" s="375"/>
      <c r="R88" s="376"/>
      <c r="S88" s="40" t="s">
        <v>48</v>
      </c>
      <c r="T88" s="40" t="s">
        <v>48</v>
      </c>
      <c r="U88" s="41" t="s">
        <v>0</v>
      </c>
      <c r="V88" s="59">
        <v>2.4000000000000004</v>
      </c>
      <c r="W88" s="56">
        <f t="shared" si="4"/>
        <v>2.4</v>
      </c>
      <c r="X88" s="42">
        <f>IFERROR(IF(W88=0,"",ROUNDUP(W88/H88,0)*0.00753),"")</f>
        <v>7.5300000000000002E-3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73">
        <v>4607091381962</v>
      </c>
      <c r="E89" s="373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5"/>
      <c r="P89" s="375"/>
      <c r="Q89" s="375"/>
      <c r="R89" s="37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0"/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1"/>
      <c r="N90" s="377" t="s">
        <v>43</v>
      </c>
      <c r="O90" s="378"/>
      <c r="P90" s="378"/>
      <c r="Q90" s="378"/>
      <c r="R90" s="378"/>
      <c r="S90" s="378"/>
      <c r="T90" s="379"/>
      <c r="U90" s="43" t="s">
        <v>42</v>
      </c>
      <c r="V90" s="44">
        <f>IFERROR(V83/H83,"0")+IFERROR(V84/H84,"0")+IFERROR(V85/H85,"0")+IFERROR(V86/H86,"0")+IFERROR(V87/H87,"0")+IFERROR(V88/H88,"0")+IFERROR(V89/H89,"0")</f>
        <v>1.0000000000000002</v>
      </c>
      <c r="W90" s="44">
        <f>IFERROR(W83/H83,"0")+IFERROR(W84/H84,"0")+IFERROR(W85/H85,"0")+IFERROR(W86/H86,"0")+IFERROR(W87/H87,"0")+IFERROR(W88/H88,"0")+IFERROR(W89/H89,"0")</f>
        <v>1</v>
      </c>
      <c r="X90" s="44">
        <f>IFERROR(IF(X83="",0,X83),"0")+IFERROR(IF(X84="",0,X84),"0")+IFERROR(IF(X85="",0,X85),"0")+IFERROR(IF(X86="",0,X86),"0")+IFERROR(IF(X87="",0,X87),"0")+IFERROR(IF(X88="",0,X88),"0")+IFERROR(IF(X89="",0,X89),"0")</f>
        <v>7.5300000000000002E-3</v>
      </c>
      <c r="Y90" s="68"/>
      <c r="Z90" s="68"/>
    </row>
    <row r="91" spans="1:53" x14ac:dyDescent="0.2">
      <c r="A91" s="380"/>
      <c r="B91" s="380"/>
      <c r="C91" s="380"/>
      <c r="D91" s="380"/>
      <c r="E91" s="380"/>
      <c r="F91" s="380"/>
      <c r="G91" s="380"/>
      <c r="H91" s="380"/>
      <c r="I91" s="380"/>
      <c r="J91" s="380"/>
      <c r="K91" s="380"/>
      <c r="L91" s="380"/>
      <c r="M91" s="381"/>
      <c r="N91" s="377" t="s">
        <v>43</v>
      </c>
      <c r="O91" s="378"/>
      <c r="P91" s="378"/>
      <c r="Q91" s="378"/>
      <c r="R91" s="378"/>
      <c r="S91" s="378"/>
      <c r="T91" s="379"/>
      <c r="U91" s="43" t="s">
        <v>0</v>
      </c>
      <c r="V91" s="44">
        <f>IFERROR(SUM(V83:V89),"0")</f>
        <v>2.4000000000000004</v>
      </c>
      <c r="W91" s="44">
        <f>IFERROR(SUM(W83:W89),"0")</f>
        <v>2.4</v>
      </c>
      <c r="X91" s="43"/>
      <c r="Y91" s="68"/>
      <c r="Z91" s="68"/>
    </row>
    <row r="92" spans="1:53" ht="14.25" customHeight="1" x14ac:dyDescent="0.25">
      <c r="A92" s="372" t="s">
        <v>76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72"/>
      <c r="W92" s="372"/>
      <c r="X92" s="372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73">
        <v>4607091387667</v>
      </c>
      <c r="E93" s="37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73">
        <v>4607091387636</v>
      </c>
      <c r="E94" s="37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73">
        <v>4607091384727</v>
      </c>
      <c r="E95" s="37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9.6000000000000014</v>
      </c>
      <c r="W95" s="56">
        <f t="shared" si="5"/>
        <v>9.6</v>
      </c>
      <c r="X95" s="42">
        <f>IFERROR(IF(W95=0,"",ROUNDUP(W95/H95,0)*0.01196),"")</f>
        <v>2.392E-2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73">
        <v>4607091386745</v>
      </c>
      <c r="E96" s="37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73">
        <v>4607091382426</v>
      </c>
      <c r="E97" s="37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73">
        <v>4607091386547</v>
      </c>
      <c r="E98" s="37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5"/>
      <c r="P98" s="375"/>
      <c r="Q98" s="375"/>
      <c r="R98" s="37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73">
        <v>4607091384734</v>
      </c>
      <c r="E99" s="37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5"/>
      <c r="P99" s="375"/>
      <c r="Q99" s="375"/>
      <c r="R99" s="376"/>
      <c r="S99" s="40" t="s">
        <v>48</v>
      </c>
      <c r="T99" s="40" t="s">
        <v>48</v>
      </c>
      <c r="U99" s="41" t="s">
        <v>0</v>
      </c>
      <c r="V99" s="59">
        <v>4.1999999999999993</v>
      </c>
      <c r="W99" s="56">
        <f t="shared" si="5"/>
        <v>4.2</v>
      </c>
      <c r="X99" s="42">
        <f>IFERROR(IF(W99=0,"",ROUNDUP(W99/H99,0)*0.00502),"")</f>
        <v>1.004E-2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73">
        <v>4607091382464</v>
      </c>
      <c r="E100" s="37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5"/>
      <c r="P100" s="375"/>
      <c r="Q100" s="375"/>
      <c r="R100" s="37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73">
        <v>4680115883444</v>
      </c>
      <c r="E101" s="37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9" t="s">
        <v>203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73">
        <v>4680115883444</v>
      </c>
      <c r="E102" s="37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0" t="s">
        <v>203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1"/>
      <c r="N103" s="377" t="s">
        <v>43</v>
      </c>
      <c r="O103" s="378"/>
      <c r="P103" s="378"/>
      <c r="Q103" s="378"/>
      <c r="R103" s="378"/>
      <c r="S103" s="378"/>
      <c r="T103" s="37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4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3.3960000000000004E-2</v>
      </c>
      <c r="Y103" s="68"/>
      <c r="Z103" s="68"/>
    </row>
    <row r="104" spans="1:53" x14ac:dyDescent="0.2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1"/>
      <c r="N104" s="377" t="s">
        <v>43</v>
      </c>
      <c r="O104" s="378"/>
      <c r="P104" s="378"/>
      <c r="Q104" s="378"/>
      <c r="R104" s="378"/>
      <c r="S104" s="378"/>
      <c r="T104" s="379"/>
      <c r="U104" s="43" t="s">
        <v>0</v>
      </c>
      <c r="V104" s="44">
        <f>IFERROR(SUM(V93:V102),"0")</f>
        <v>13.8</v>
      </c>
      <c r="W104" s="44">
        <f>IFERROR(SUM(W93:W102),"0")</f>
        <v>13.8</v>
      </c>
      <c r="X104" s="43"/>
      <c r="Y104" s="68"/>
      <c r="Z104" s="68"/>
    </row>
    <row r="105" spans="1:53" ht="14.25" customHeight="1" x14ac:dyDescent="0.25">
      <c r="A105" s="372" t="s">
        <v>81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73">
        <v>4607091386967</v>
      </c>
      <c r="E106" s="37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1" t="s">
        <v>207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73">
        <v>4607091386967</v>
      </c>
      <c r="E107" s="37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2" t="s">
        <v>209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73">
        <v>4607091385304</v>
      </c>
      <c r="E108" s="37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73">
        <v>4607091386264</v>
      </c>
      <c r="E109" s="37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73">
        <v>4680115882584</v>
      </c>
      <c r="E110" s="373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5" t="s">
        <v>216</v>
      </c>
      <c r="O110" s="375"/>
      <c r="P110" s="375"/>
      <c r="Q110" s="375"/>
      <c r="R110" s="376"/>
      <c r="S110" s="40" t="s">
        <v>48</v>
      </c>
      <c r="T110" s="40" t="s">
        <v>48</v>
      </c>
      <c r="U110" s="41" t="s">
        <v>0</v>
      </c>
      <c r="V110" s="59">
        <v>2.64</v>
      </c>
      <c r="W110" s="56">
        <f t="shared" si="6"/>
        <v>2.64</v>
      </c>
      <c r="X110" s="42">
        <f>IFERROR(IF(W110=0,"",ROUNDUP(W110/H110,0)*0.00753),"")</f>
        <v>7.5300000000000002E-3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73">
        <v>4607091385731</v>
      </c>
      <c r="E111" s="373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6" t="s">
        <v>219</v>
      </c>
      <c r="O111" s="375"/>
      <c r="P111" s="375"/>
      <c r="Q111" s="375"/>
      <c r="R111" s="37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73">
        <v>4680115880214</v>
      </c>
      <c r="E112" s="373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7" t="s">
        <v>222</v>
      </c>
      <c r="O112" s="375"/>
      <c r="P112" s="375"/>
      <c r="Q112" s="375"/>
      <c r="R112" s="37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73">
        <v>4680115880894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38" t="s">
        <v>225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73">
        <v>4607091385427</v>
      </c>
      <c r="E114" s="373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73">
        <v>4680115882645</v>
      </c>
      <c r="E115" s="373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0" t="s">
        <v>230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1.7999999999999998</v>
      </c>
      <c r="W115" s="56">
        <f t="shared" si="6"/>
        <v>1.8</v>
      </c>
      <c r="X115" s="42">
        <f>IFERROR(IF(W115=0,"",ROUNDUP(W115/H115,0)*0.00753),"")</f>
        <v>7.5300000000000002E-3</v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0"/>
      <c r="M116" s="381"/>
      <c r="N116" s="377" t="s">
        <v>43</v>
      </c>
      <c r="O116" s="378"/>
      <c r="P116" s="378"/>
      <c r="Q116" s="378"/>
      <c r="R116" s="378"/>
      <c r="S116" s="378"/>
      <c r="T116" s="37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2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2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1.506E-2</v>
      </c>
      <c r="Y116" s="68"/>
      <c r="Z116" s="68"/>
    </row>
    <row r="117" spans="1:53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1"/>
      <c r="N117" s="377" t="s">
        <v>43</v>
      </c>
      <c r="O117" s="378"/>
      <c r="P117" s="378"/>
      <c r="Q117" s="378"/>
      <c r="R117" s="378"/>
      <c r="S117" s="378"/>
      <c r="T117" s="379"/>
      <c r="U117" s="43" t="s">
        <v>0</v>
      </c>
      <c r="V117" s="44">
        <f>IFERROR(SUM(V106:V115),"0")</f>
        <v>4.4399999999999995</v>
      </c>
      <c r="W117" s="44">
        <f>IFERROR(SUM(W106:W115),"0")</f>
        <v>4.4400000000000004</v>
      </c>
      <c r="X117" s="43"/>
      <c r="Y117" s="68"/>
      <c r="Z117" s="68"/>
    </row>
    <row r="118" spans="1:53" ht="14.25" customHeight="1" x14ac:dyDescent="0.25">
      <c r="A118" s="372" t="s">
        <v>231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73">
        <v>4607091383065</v>
      </c>
      <c r="E119" s="373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5"/>
      <c r="P119" s="375"/>
      <c r="Q119" s="375"/>
      <c r="R119" s="376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73">
        <v>4680115881532</v>
      </c>
      <c r="E120" s="373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5"/>
      <c r="P120" s="375"/>
      <c r="Q120" s="375"/>
      <c r="R120" s="376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73">
        <v>4680115882652</v>
      </c>
      <c r="E121" s="373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3" t="s">
        <v>238</v>
      </c>
      <c r="O121" s="375"/>
      <c r="P121" s="375"/>
      <c r="Q121" s="375"/>
      <c r="R121" s="376"/>
      <c r="S121" s="40" t="s">
        <v>48</v>
      </c>
      <c r="T121" s="40" t="s">
        <v>48</v>
      </c>
      <c r="U121" s="41" t="s">
        <v>0</v>
      </c>
      <c r="V121" s="59">
        <v>1.98</v>
      </c>
      <c r="W121" s="56">
        <f>IFERROR(IF(V121="",0,CEILING((V121/$H121),1)*$H121),"")</f>
        <v>1.98</v>
      </c>
      <c r="X121" s="42">
        <f>IFERROR(IF(W121=0,"",ROUNDUP(W121/H121,0)*0.00753),"")</f>
        <v>7.5300000000000002E-3</v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73">
        <v>4680115880238</v>
      </c>
      <c r="E122" s="373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1.98</v>
      </c>
      <c r="W122" s="56">
        <f>IFERROR(IF(V122="",0,CEILING((V122/$H122),1)*$H122),"")</f>
        <v>1.98</v>
      </c>
      <c r="X122" s="42">
        <f>IFERROR(IF(W122=0,"",ROUNDUP(W122/H122,0)*0.00753),"")</f>
        <v>7.5300000000000002E-3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73">
        <v>4680115881464</v>
      </c>
      <c r="E123" s="373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5" t="s">
        <v>243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1"/>
      <c r="N124" s="377" t="s">
        <v>43</v>
      </c>
      <c r="O124" s="378"/>
      <c r="P124" s="378"/>
      <c r="Q124" s="378"/>
      <c r="R124" s="378"/>
      <c r="S124" s="378"/>
      <c r="T124" s="379"/>
      <c r="U124" s="43" t="s">
        <v>42</v>
      </c>
      <c r="V124" s="44">
        <f>IFERROR(V119/H119,"0")+IFERROR(V120/H120,"0")+IFERROR(V121/H121,"0")+IFERROR(V122/H122,"0")+IFERROR(V123/H123,"0")</f>
        <v>2</v>
      </c>
      <c r="W124" s="44">
        <f>IFERROR(W119/H119,"0")+IFERROR(W120/H120,"0")+IFERROR(W121/H121,"0")+IFERROR(W122/H122,"0")+IFERROR(W123/H123,"0")</f>
        <v>2</v>
      </c>
      <c r="X124" s="44">
        <f>IFERROR(IF(X119="",0,X119),"0")+IFERROR(IF(X120="",0,X120),"0")+IFERROR(IF(X121="",0,X121),"0")+IFERROR(IF(X122="",0,X122),"0")+IFERROR(IF(X123="",0,X123),"0")</f>
        <v>1.506E-2</v>
      </c>
      <c r="Y124" s="68"/>
      <c r="Z124" s="68"/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0</v>
      </c>
      <c r="V125" s="44">
        <f>IFERROR(SUM(V119:V123),"0")</f>
        <v>3.96</v>
      </c>
      <c r="W125" s="44">
        <f>IFERROR(SUM(W119:W123),"0")</f>
        <v>3.96</v>
      </c>
      <c r="X125" s="43"/>
      <c r="Y125" s="68"/>
      <c r="Z125" s="68"/>
    </row>
    <row r="126" spans="1:53" ht="16.5" customHeight="1" x14ac:dyDescent="0.25">
      <c r="A126" s="371" t="s">
        <v>244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66"/>
      <c r="Z126" s="66"/>
    </row>
    <row r="127" spans="1:53" ht="14.25" customHeight="1" x14ac:dyDescent="0.25">
      <c r="A127" s="372" t="s">
        <v>81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73">
        <v>4607091385168</v>
      </c>
      <c r="E128" s="37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5"/>
      <c r="P128" s="375"/>
      <c r="Q128" s="375"/>
      <c r="R128" s="376"/>
      <c r="S128" s="40" t="s">
        <v>48</v>
      </c>
      <c r="T128" s="40" t="s">
        <v>48</v>
      </c>
      <c r="U128" s="41" t="s">
        <v>0</v>
      </c>
      <c r="V128" s="59">
        <v>6</v>
      </c>
      <c r="W128" s="56">
        <f>IFERROR(IF(V128="",0,CEILING((V128/$H128),1)*$H128),"")</f>
        <v>8.1</v>
      </c>
      <c r="X128" s="42">
        <f>IFERROR(IF(W128=0,"",ROUNDUP(W128/H128,0)*0.02175),"")</f>
        <v>2.1749999999999999E-2</v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73">
        <v>4607091383256</v>
      </c>
      <c r="E129" s="37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5"/>
      <c r="P129" s="375"/>
      <c r="Q129" s="375"/>
      <c r="R129" s="37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73">
        <v>4607091385748</v>
      </c>
      <c r="E130" s="37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1"/>
      <c r="N131" s="377" t="s">
        <v>43</v>
      </c>
      <c r="O131" s="378"/>
      <c r="P131" s="378"/>
      <c r="Q131" s="378"/>
      <c r="R131" s="378"/>
      <c r="S131" s="378"/>
      <c r="T131" s="379"/>
      <c r="U131" s="43" t="s">
        <v>42</v>
      </c>
      <c r="V131" s="44">
        <f>IFERROR(V128/H128,"0")+IFERROR(V129/H129,"0")+IFERROR(V130/H130,"0")</f>
        <v>0.74074074074074081</v>
      </c>
      <c r="W131" s="44">
        <f>IFERROR(W128/H128,"0")+IFERROR(W129/H129,"0")+IFERROR(W130/H130,"0")</f>
        <v>1</v>
      </c>
      <c r="X131" s="44">
        <f>IFERROR(IF(X128="",0,X128),"0")+IFERROR(IF(X129="",0,X129),"0")+IFERROR(IF(X130="",0,X130),"0")</f>
        <v>2.1749999999999999E-2</v>
      </c>
      <c r="Y131" s="68"/>
      <c r="Z131" s="68"/>
    </row>
    <row r="132" spans="1:53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1"/>
      <c r="N132" s="377" t="s">
        <v>43</v>
      </c>
      <c r="O132" s="378"/>
      <c r="P132" s="378"/>
      <c r="Q132" s="378"/>
      <c r="R132" s="378"/>
      <c r="S132" s="378"/>
      <c r="T132" s="379"/>
      <c r="U132" s="43" t="s">
        <v>0</v>
      </c>
      <c r="V132" s="44">
        <f>IFERROR(SUM(V128:V130),"0")</f>
        <v>6</v>
      </c>
      <c r="W132" s="44">
        <f>IFERROR(SUM(W128:W130),"0")</f>
        <v>8.1</v>
      </c>
      <c r="X132" s="43"/>
      <c r="Y132" s="68"/>
      <c r="Z132" s="68"/>
    </row>
    <row r="133" spans="1:53" ht="27.75" customHeight="1" x14ac:dyDescent="0.2">
      <c r="A133" s="370" t="s">
        <v>251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55"/>
      <c r="Z133" s="55"/>
    </row>
    <row r="134" spans="1:53" ht="16.5" customHeight="1" x14ac:dyDescent="0.25">
      <c r="A134" s="371" t="s">
        <v>252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66"/>
      <c r="Z134" s="66"/>
    </row>
    <row r="135" spans="1:53" ht="14.25" customHeight="1" x14ac:dyDescent="0.25">
      <c r="A135" s="372" t="s">
        <v>116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372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73">
        <v>4607091383423</v>
      </c>
      <c r="E136" s="37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5"/>
      <c r="P136" s="375"/>
      <c r="Q136" s="375"/>
      <c r="R136" s="376"/>
      <c r="S136" s="40" t="s">
        <v>48</v>
      </c>
      <c r="T136" s="40" t="s">
        <v>48</v>
      </c>
      <c r="U136" s="41" t="s">
        <v>0</v>
      </c>
      <c r="V136" s="59">
        <v>6</v>
      </c>
      <c r="W136" s="56">
        <f>IFERROR(IF(V136="",0,CEILING((V136/$H136),1)*$H136),"")</f>
        <v>10.8</v>
      </c>
      <c r="X136" s="42">
        <f>IFERROR(IF(W136=0,"",ROUNDUP(W136/H136,0)*0.02175),"")</f>
        <v>2.1749999999999999E-2</v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73">
        <v>4607091381405</v>
      </c>
      <c r="E137" s="37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13</v>
      </c>
      <c r="W137" s="56">
        <f>IFERROR(IF(V137="",0,CEILING((V137/$H137),1)*$H137),"")</f>
        <v>21.6</v>
      </c>
      <c r="X137" s="42">
        <f>IFERROR(IF(W137=0,"",ROUNDUP(W137/H137,0)*0.02175),"")</f>
        <v>4.3499999999999997E-2</v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73">
        <v>4607091386516</v>
      </c>
      <c r="E138" s="37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0"/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1"/>
      <c r="N139" s="377" t="s">
        <v>43</v>
      </c>
      <c r="O139" s="378"/>
      <c r="P139" s="378"/>
      <c r="Q139" s="378"/>
      <c r="R139" s="378"/>
      <c r="S139" s="378"/>
      <c r="T139" s="379"/>
      <c r="U139" s="43" t="s">
        <v>42</v>
      </c>
      <c r="V139" s="44">
        <f>IFERROR(V136/H136,"0")+IFERROR(V137/H137,"0")+IFERROR(V138/H138,"0")</f>
        <v>1.7592592592592591</v>
      </c>
      <c r="W139" s="44">
        <f>IFERROR(W136/H136,"0")+IFERROR(W137/H137,"0")+IFERROR(W138/H138,"0")</f>
        <v>3</v>
      </c>
      <c r="X139" s="44">
        <f>IFERROR(IF(X136="",0,X136),"0")+IFERROR(IF(X137="",0,X137),"0")+IFERROR(IF(X138="",0,X138),"0")</f>
        <v>6.5250000000000002E-2</v>
      </c>
      <c r="Y139" s="68"/>
      <c r="Z139" s="68"/>
    </row>
    <row r="140" spans="1:53" x14ac:dyDescent="0.2">
      <c r="A140" s="380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1"/>
      <c r="N140" s="377" t="s">
        <v>43</v>
      </c>
      <c r="O140" s="378"/>
      <c r="P140" s="378"/>
      <c r="Q140" s="378"/>
      <c r="R140" s="378"/>
      <c r="S140" s="378"/>
      <c r="T140" s="379"/>
      <c r="U140" s="43" t="s">
        <v>0</v>
      </c>
      <c r="V140" s="44">
        <f>IFERROR(SUM(V136:V138),"0")</f>
        <v>19</v>
      </c>
      <c r="W140" s="44">
        <f>IFERROR(SUM(W136:W138),"0")</f>
        <v>32.400000000000006</v>
      </c>
      <c r="X140" s="43"/>
      <c r="Y140" s="68"/>
      <c r="Z140" s="68"/>
    </row>
    <row r="141" spans="1:53" ht="16.5" customHeight="1" x14ac:dyDescent="0.25">
      <c r="A141" s="371" t="s">
        <v>259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66"/>
      <c r="Z141" s="66"/>
    </row>
    <row r="142" spans="1:53" ht="14.25" customHeight="1" x14ac:dyDescent="0.25">
      <c r="A142" s="372" t="s">
        <v>76</v>
      </c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2"/>
      <c r="P142" s="372"/>
      <c r="Q142" s="372"/>
      <c r="R142" s="372"/>
      <c r="S142" s="372"/>
      <c r="T142" s="372"/>
      <c r="U142" s="372"/>
      <c r="V142" s="372"/>
      <c r="W142" s="372"/>
      <c r="X142" s="372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73">
        <v>4680115880993</v>
      </c>
      <c r="E143" s="37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73">
        <v>4680115881761</v>
      </c>
      <c r="E144" s="37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73">
        <v>4680115881563</v>
      </c>
      <c r="E145" s="37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73">
        <v>4680115880986</v>
      </c>
      <c r="E146" s="37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5"/>
      <c r="P146" s="375"/>
      <c r="Q146" s="375"/>
      <c r="R146" s="37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73">
        <v>4680115880207</v>
      </c>
      <c r="E147" s="37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5"/>
      <c r="P147" s="375"/>
      <c r="Q147" s="375"/>
      <c r="R147" s="37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73">
        <v>4680115881785</v>
      </c>
      <c r="E148" s="37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5"/>
      <c r="P148" s="375"/>
      <c r="Q148" s="375"/>
      <c r="R148" s="37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73">
        <v>4680115881679</v>
      </c>
      <c r="E149" s="37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5"/>
      <c r="P149" s="375"/>
      <c r="Q149" s="375"/>
      <c r="R149" s="37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73">
        <v>4680115880191</v>
      </c>
      <c r="E150" s="37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1"/>
      <c r="N151" s="377" t="s">
        <v>43</v>
      </c>
      <c r="O151" s="378"/>
      <c r="P151" s="378"/>
      <c r="Q151" s="378"/>
      <c r="R151" s="378"/>
      <c r="S151" s="378"/>
      <c r="T151" s="37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1" t="s">
        <v>276</v>
      </c>
      <c r="B153" s="371"/>
      <c r="C153" s="371"/>
      <c r="D153" s="371"/>
      <c r="E153" s="371"/>
      <c r="F153" s="371"/>
      <c r="G153" s="371"/>
      <c r="H153" s="371"/>
      <c r="I153" s="371"/>
      <c r="J153" s="371"/>
      <c r="K153" s="371"/>
      <c r="L153" s="371"/>
      <c r="M153" s="371"/>
      <c r="N153" s="371"/>
      <c r="O153" s="371"/>
      <c r="P153" s="371"/>
      <c r="Q153" s="371"/>
      <c r="R153" s="371"/>
      <c r="S153" s="371"/>
      <c r="T153" s="371"/>
      <c r="U153" s="371"/>
      <c r="V153" s="371"/>
      <c r="W153" s="371"/>
      <c r="X153" s="371"/>
      <c r="Y153" s="66"/>
      <c r="Z153" s="66"/>
    </row>
    <row r="154" spans="1:53" ht="14.25" customHeight="1" x14ac:dyDescent="0.25">
      <c r="A154" s="372" t="s">
        <v>116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73">
        <v>4680115881402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73">
        <v>4680115881396</v>
      </c>
      <c r="E156" s="37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108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73">
        <v>4680115882935</v>
      </c>
      <c r="E160" s="37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2" t="s">
        <v>283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73">
        <v>4680115880764</v>
      </c>
      <c r="E161" s="37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1"/>
      <c r="N162" s="377" t="s">
        <v>43</v>
      </c>
      <c r="O162" s="378"/>
      <c r="P162" s="378"/>
      <c r="Q162" s="378"/>
      <c r="R162" s="378"/>
      <c r="S162" s="378"/>
      <c r="T162" s="37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77" t="s">
        <v>43</v>
      </c>
      <c r="O163" s="378"/>
      <c r="P163" s="378"/>
      <c r="Q163" s="378"/>
      <c r="R163" s="378"/>
      <c r="S163" s="378"/>
      <c r="T163" s="37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2" t="s">
        <v>76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372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73">
        <v>4680115882683</v>
      </c>
      <c r="E165" s="37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5"/>
      <c r="P165" s="375"/>
      <c r="Q165" s="375"/>
      <c r="R165" s="37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73">
        <v>4680115882690</v>
      </c>
      <c r="E166" s="37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5"/>
      <c r="P166" s="375"/>
      <c r="Q166" s="375"/>
      <c r="R166" s="37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73">
        <v>4680115882669</v>
      </c>
      <c r="E167" s="37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73">
        <v>4680115882676</v>
      </c>
      <c r="E168" s="37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5</v>
      </c>
      <c r="W168" s="56">
        <f>IFERROR(IF(V168="",0,CEILING((V168/$H168),1)*$H168),"")</f>
        <v>5.4</v>
      </c>
      <c r="X168" s="42">
        <f>IFERROR(IF(W168=0,"",ROUNDUP(W168/H168,0)*0.00937),"")</f>
        <v>9.3699999999999999E-3</v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1"/>
      <c r="N169" s="377" t="s">
        <v>43</v>
      </c>
      <c r="O169" s="378"/>
      <c r="P169" s="378"/>
      <c r="Q169" s="378"/>
      <c r="R169" s="378"/>
      <c r="S169" s="378"/>
      <c r="T169" s="379"/>
      <c r="U169" s="43" t="s">
        <v>42</v>
      </c>
      <c r="V169" s="44">
        <f>IFERROR(V165/H165,"0")+IFERROR(V166/H166,"0")+IFERROR(V167/H167,"0")+IFERROR(V168/H168,"0")</f>
        <v>0.92592592592592582</v>
      </c>
      <c r="W169" s="44">
        <f>IFERROR(W165/H165,"0")+IFERROR(W166/H166,"0")+IFERROR(W167/H167,"0")+IFERROR(W168/H168,"0")</f>
        <v>1</v>
      </c>
      <c r="X169" s="44">
        <f>IFERROR(IF(X165="",0,X165),"0")+IFERROR(IF(X166="",0,X166),"0")+IFERROR(IF(X167="",0,X167),"0")+IFERROR(IF(X168="",0,X168),"0")</f>
        <v>9.3699999999999999E-3</v>
      </c>
      <c r="Y169" s="68"/>
      <c r="Z169" s="68"/>
    </row>
    <row r="170" spans="1:53" x14ac:dyDescent="0.2">
      <c r="A170" s="380"/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1"/>
      <c r="N170" s="377" t="s">
        <v>43</v>
      </c>
      <c r="O170" s="378"/>
      <c r="P170" s="378"/>
      <c r="Q170" s="378"/>
      <c r="R170" s="378"/>
      <c r="S170" s="378"/>
      <c r="T170" s="379"/>
      <c r="U170" s="43" t="s">
        <v>0</v>
      </c>
      <c r="V170" s="44">
        <f>IFERROR(SUM(V165:V168),"0")</f>
        <v>5</v>
      </c>
      <c r="W170" s="44">
        <f>IFERROR(SUM(W165:W168),"0")</f>
        <v>5.4</v>
      </c>
      <c r="X170" s="43"/>
      <c r="Y170" s="68"/>
      <c r="Z170" s="68"/>
    </row>
    <row r="171" spans="1:53" ht="14.25" customHeight="1" x14ac:dyDescent="0.25">
      <c r="A171" s="372" t="s">
        <v>81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73">
        <v>4680115881556</v>
      </c>
      <c r="E172" s="37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73">
        <v>4680115880573</v>
      </c>
      <c r="E173" s="37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9" t="s">
        <v>298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73">
        <v>4680115881594</v>
      </c>
      <c r="E174" s="37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73">
        <v>4680115881587</v>
      </c>
      <c r="E175" s="37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1" t="s">
        <v>303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73">
        <v>4680115880962</v>
      </c>
      <c r="E176" s="373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73">
        <v>4680115881617</v>
      </c>
      <c r="E177" s="373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73">
        <v>4680115881228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4" t="s">
        <v>310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73">
        <v>4680115881037</v>
      </c>
      <c r="E179" s="373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5" t="s">
        <v>313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73">
        <v>4680115881211</v>
      </c>
      <c r="E180" s="373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73">
        <v>4680115881020</v>
      </c>
      <c r="E181" s="373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73">
        <v>4680115882195</v>
      </c>
      <c r="E182" s="373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73">
        <v>4680115882607</v>
      </c>
      <c r="E183" s="373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73">
        <v>4680115880092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5"/>
      <c r="P184" s="375"/>
      <c r="Q184" s="375"/>
      <c r="R184" s="37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73">
        <v>4680115880221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5"/>
      <c r="P185" s="375"/>
      <c r="Q185" s="375"/>
      <c r="R185" s="37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73">
        <v>4680115882942</v>
      </c>
      <c r="E186" s="37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5"/>
      <c r="P186" s="375"/>
      <c r="Q186" s="375"/>
      <c r="R186" s="37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73">
        <v>4680115880504</v>
      </c>
      <c r="E187" s="37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73">
        <v>4680115882164</v>
      </c>
      <c r="E188" s="373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5"/>
      <c r="P188" s="375"/>
      <c r="Q188" s="375"/>
      <c r="R188" s="37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0"/>
      <c r="B190" s="380"/>
      <c r="C190" s="380"/>
      <c r="D190" s="380"/>
      <c r="E190" s="380"/>
      <c r="F190" s="380"/>
      <c r="G190" s="380"/>
      <c r="H190" s="380"/>
      <c r="I190" s="380"/>
      <c r="J190" s="380"/>
      <c r="K190" s="380"/>
      <c r="L190" s="380"/>
      <c r="M190" s="381"/>
      <c r="N190" s="377" t="s">
        <v>43</v>
      </c>
      <c r="O190" s="378"/>
      <c r="P190" s="378"/>
      <c r="Q190" s="378"/>
      <c r="R190" s="378"/>
      <c r="S190" s="378"/>
      <c r="T190" s="379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2" t="s">
        <v>231</v>
      </c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2"/>
      <c r="P191" s="372"/>
      <c r="Q191" s="372"/>
      <c r="R191" s="372"/>
      <c r="S191" s="372"/>
      <c r="T191" s="372"/>
      <c r="U191" s="372"/>
      <c r="V191" s="372"/>
      <c r="W191" s="372"/>
      <c r="X191" s="372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73">
        <v>4680115880801</v>
      </c>
      <c r="E192" s="37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5"/>
      <c r="P192" s="375"/>
      <c r="Q192" s="375"/>
      <c r="R192" s="376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73">
        <v>4680115880818</v>
      </c>
      <c r="E193" s="37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5"/>
      <c r="P193" s="375"/>
      <c r="Q193" s="375"/>
      <c r="R193" s="376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0"/>
      <c r="B194" s="380"/>
      <c r="C194" s="380"/>
      <c r="D194" s="380"/>
      <c r="E194" s="380"/>
      <c r="F194" s="380"/>
      <c r="G194" s="380"/>
      <c r="H194" s="380"/>
      <c r="I194" s="380"/>
      <c r="J194" s="380"/>
      <c r="K194" s="380"/>
      <c r="L194" s="380"/>
      <c r="M194" s="381"/>
      <c r="N194" s="377" t="s">
        <v>43</v>
      </c>
      <c r="O194" s="378"/>
      <c r="P194" s="378"/>
      <c r="Q194" s="378"/>
      <c r="R194" s="378"/>
      <c r="S194" s="378"/>
      <c r="T194" s="379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80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1"/>
      <c r="N195" s="377" t="s">
        <v>43</v>
      </c>
      <c r="O195" s="378"/>
      <c r="P195" s="378"/>
      <c r="Q195" s="378"/>
      <c r="R195" s="378"/>
      <c r="S195" s="378"/>
      <c r="T195" s="379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71" t="s">
        <v>336</v>
      </c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66"/>
      <c r="Z196" s="66"/>
    </row>
    <row r="197" spans="1:53" ht="14.25" customHeight="1" x14ac:dyDescent="0.25">
      <c r="A197" s="372" t="s">
        <v>116</v>
      </c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2"/>
      <c r="O197" s="372"/>
      <c r="P197" s="372"/>
      <c r="Q197" s="372"/>
      <c r="R197" s="372"/>
      <c r="S197" s="372"/>
      <c r="T197" s="372"/>
      <c r="U197" s="372"/>
      <c r="V197" s="372"/>
      <c r="W197" s="372"/>
      <c r="X197" s="372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73">
        <v>4607091387445</v>
      </c>
      <c r="E198" s="373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73">
        <v>4607091386004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73">
        <v>4607091386004</v>
      </c>
      <c r="E200" s="37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73">
        <v>4607091386073</v>
      </c>
      <c r="E201" s="373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73">
        <v>4607091387322</v>
      </c>
      <c r="E202" s="373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73">
        <v>4607091387322</v>
      </c>
      <c r="E203" s="37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73">
        <v>4607091387377</v>
      </c>
      <c r="E204" s="373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73">
        <v>4607091387353</v>
      </c>
      <c r="E205" s="373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73">
        <v>4607091386011</v>
      </c>
      <c r="E206" s="373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73">
        <v>4607091387308</v>
      </c>
      <c r="E207" s="373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5"/>
      <c r="P207" s="375"/>
      <c r="Q207" s="375"/>
      <c r="R207" s="37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73">
        <v>4607091387339</v>
      </c>
      <c r="E208" s="373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5"/>
      <c r="P208" s="375"/>
      <c r="Q208" s="375"/>
      <c r="R208" s="37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73">
        <v>4680115882638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5"/>
      <c r="P209" s="375"/>
      <c r="Q209" s="375"/>
      <c r="R209" s="376"/>
      <c r="S209" s="40" t="s">
        <v>48</v>
      </c>
      <c r="T209" s="40" t="s">
        <v>48</v>
      </c>
      <c r="U209" s="41" t="s">
        <v>0</v>
      </c>
      <c r="V209" s="59">
        <v>8</v>
      </c>
      <c r="W209" s="56">
        <f t="shared" si="10"/>
        <v>8</v>
      </c>
      <c r="X209" s="42">
        <f t="shared" si="11"/>
        <v>1.874E-2</v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73">
        <v>4680115881938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4</v>
      </c>
      <c r="W210" s="56">
        <f t="shared" si="10"/>
        <v>4</v>
      </c>
      <c r="X210" s="42">
        <f t="shared" si="11"/>
        <v>9.3699999999999999E-3</v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73">
        <v>4607091387346</v>
      </c>
      <c r="E211" s="37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5"/>
      <c r="P211" s="375"/>
      <c r="Q211" s="375"/>
      <c r="R211" s="37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73">
        <v>4607091389807</v>
      </c>
      <c r="E212" s="37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5"/>
      <c r="P212" s="375"/>
      <c r="Q212" s="375"/>
      <c r="R212" s="37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1"/>
      <c r="N213" s="377" t="s">
        <v>43</v>
      </c>
      <c r="O213" s="378"/>
      <c r="P213" s="378"/>
      <c r="Q213" s="378"/>
      <c r="R213" s="378"/>
      <c r="S213" s="378"/>
      <c r="T213" s="379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3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3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2.811E-2</v>
      </c>
      <c r="Y213" s="68"/>
      <c r="Z213" s="68"/>
    </row>
    <row r="214" spans="1:53" x14ac:dyDescent="0.2">
      <c r="A214" s="380"/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1"/>
      <c r="N214" s="377" t="s">
        <v>43</v>
      </c>
      <c r="O214" s="378"/>
      <c r="P214" s="378"/>
      <c r="Q214" s="378"/>
      <c r="R214" s="378"/>
      <c r="S214" s="378"/>
      <c r="T214" s="379"/>
      <c r="U214" s="43" t="s">
        <v>0</v>
      </c>
      <c r="V214" s="44">
        <f>IFERROR(SUM(V198:V212),"0")</f>
        <v>12</v>
      </c>
      <c r="W214" s="44">
        <f>IFERROR(SUM(W198:W212),"0")</f>
        <v>12</v>
      </c>
      <c r="X214" s="43"/>
      <c r="Y214" s="68"/>
      <c r="Z214" s="68"/>
    </row>
    <row r="215" spans="1:53" ht="14.25" customHeight="1" x14ac:dyDescent="0.25">
      <c r="A215" s="372" t="s">
        <v>108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73">
        <v>4680115881914</v>
      </c>
      <c r="E216" s="373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5"/>
      <c r="P216" s="375"/>
      <c r="Q216" s="375"/>
      <c r="R216" s="376"/>
      <c r="S216" s="40" t="s">
        <v>48</v>
      </c>
      <c r="T216" s="40" t="s">
        <v>48</v>
      </c>
      <c r="U216" s="41" t="s">
        <v>0</v>
      </c>
      <c r="V216" s="59">
        <v>8</v>
      </c>
      <c r="W216" s="56">
        <f>IFERROR(IF(V216="",0,CEILING((V216/$H216),1)*$H216),"")</f>
        <v>8</v>
      </c>
      <c r="X216" s="42">
        <f>IFERROR(IF(W216=0,"",ROUNDUP(W216/H216,0)*0.00937),"")</f>
        <v>1.874E-2</v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77" t="s">
        <v>43</v>
      </c>
      <c r="O217" s="378"/>
      <c r="P217" s="378"/>
      <c r="Q217" s="378"/>
      <c r="R217" s="378"/>
      <c r="S217" s="378"/>
      <c r="T217" s="379"/>
      <c r="U217" s="43" t="s">
        <v>42</v>
      </c>
      <c r="V217" s="44">
        <f>IFERROR(V216/H216,"0")</f>
        <v>2</v>
      </c>
      <c r="W217" s="44">
        <f>IFERROR(W216/H216,"0")</f>
        <v>2</v>
      </c>
      <c r="X217" s="44">
        <f>IFERROR(IF(X216="",0,X216),"0")</f>
        <v>1.874E-2</v>
      </c>
      <c r="Y217" s="68"/>
      <c r="Z217" s="68"/>
    </row>
    <row r="218" spans="1:53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1"/>
      <c r="N218" s="377" t="s">
        <v>43</v>
      </c>
      <c r="O218" s="378"/>
      <c r="P218" s="378"/>
      <c r="Q218" s="378"/>
      <c r="R218" s="378"/>
      <c r="S218" s="378"/>
      <c r="T218" s="379"/>
      <c r="U218" s="43" t="s">
        <v>0</v>
      </c>
      <c r="V218" s="44">
        <f>IFERROR(SUM(V216:V216),"0")</f>
        <v>8</v>
      </c>
      <c r="W218" s="44">
        <f>IFERROR(SUM(W216:W216),"0")</f>
        <v>8</v>
      </c>
      <c r="X218" s="43"/>
      <c r="Y218" s="68"/>
      <c r="Z218" s="68"/>
    </row>
    <row r="219" spans="1:53" ht="14.25" customHeight="1" x14ac:dyDescent="0.25">
      <c r="A219" s="372" t="s">
        <v>76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73">
        <v>4607091387193</v>
      </c>
      <c r="E220" s="373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5"/>
      <c r="P220" s="375"/>
      <c r="Q220" s="375"/>
      <c r="R220" s="376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73">
        <v>4607091387230</v>
      </c>
      <c r="E221" s="373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73">
        <v>4607091387285</v>
      </c>
      <c r="E222" s="373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2.0999999999999996</v>
      </c>
      <c r="W222" s="56">
        <f>IFERROR(IF(V222="",0,CEILING((V222/$H222),1)*$H222),"")</f>
        <v>2.1</v>
      </c>
      <c r="X222" s="42">
        <f>IFERROR(IF(W222=0,"",ROUNDUP(W222/H222,0)*0.00502),"")</f>
        <v>5.0200000000000002E-3</v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73">
        <v>4607091389845</v>
      </c>
      <c r="E223" s="373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5"/>
      <c r="P223" s="375"/>
      <c r="Q223" s="375"/>
      <c r="R223" s="376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1"/>
      <c r="N224" s="377" t="s">
        <v>43</v>
      </c>
      <c r="O224" s="378"/>
      <c r="P224" s="378"/>
      <c r="Q224" s="378"/>
      <c r="R224" s="378"/>
      <c r="S224" s="378"/>
      <c r="T224" s="379"/>
      <c r="U224" s="43" t="s">
        <v>42</v>
      </c>
      <c r="V224" s="44">
        <f>IFERROR(V220/H220,"0")+IFERROR(V221/H221,"0")+IFERROR(V222/H222,"0")+IFERROR(V223/H223,"0")</f>
        <v>0.99999999999999978</v>
      </c>
      <c r="W224" s="44">
        <f>IFERROR(W220/H220,"0")+IFERROR(W221/H221,"0")+IFERROR(W222/H222,"0")+IFERROR(W223/H223,"0")</f>
        <v>1</v>
      </c>
      <c r="X224" s="44">
        <f>IFERROR(IF(X220="",0,X220),"0")+IFERROR(IF(X221="",0,X221),"0")+IFERROR(IF(X222="",0,X222),"0")+IFERROR(IF(X223="",0,X223),"0")</f>
        <v>5.0200000000000002E-3</v>
      </c>
      <c r="Y224" s="68"/>
      <c r="Z224" s="68"/>
    </row>
    <row r="225" spans="1:53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0"/>
      <c r="M225" s="381"/>
      <c r="N225" s="377" t="s">
        <v>43</v>
      </c>
      <c r="O225" s="378"/>
      <c r="P225" s="378"/>
      <c r="Q225" s="378"/>
      <c r="R225" s="378"/>
      <c r="S225" s="378"/>
      <c r="T225" s="379"/>
      <c r="U225" s="43" t="s">
        <v>0</v>
      </c>
      <c r="V225" s="44">
        <f>IFERROR(SUM(V220:V223),"0")</f>
        <v>2.0999999999999996</v>
      </c>
      <c r="W225" s="44">
        <f>IFERROR(SUM(W220:W223),"0")</f>
        <v>2.1</v>
      </c>
      <c r="X225" s="43"/>
      <c r="Y225" s="68"/>
      <c r="Z225" s="68"/>
    </row>
    <row r="226" spans="1:53" ht="14.25" customHeight="1" x14ac:dyDescent="0.25">
      <c r="A226" s="372" t="s">
        <v>81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372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73">
        <v>4607091387766</v>
      </c>
      <c r="E227" s="373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73">
        <v>4607091387957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73">
        <v>4607091387964</v>
      </c>
      <c r="E229" s="373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73">
        <v>4607091381672</v>
      </c>
      <c r="E230" s="373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5"/>
      <c r="P230" s="375"/>
      <c r="Q230" s="375"/>
      <c r="R230" s="37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73">
        <v>4607091387537</v>
      </c>
      <c r="E231" s="373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5"/>
      <c r="P231" s="375"/>
      <c r="Q231" s="375"/>
      <c r="R231" s="37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73">
        <v>4607091387513</v>
      </c>
      <c r="E232" s="373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5"/>
      <c r="P232" s="375"/>
      <c r="Q232" s="375"/>
      <c r="R232" s="37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73">
        <v>4680115880511</v>
      </c>
      <c r="E233" s="373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5"/>
      <c r="P233" s="375"/>
      <c r="Q233" s="375"/>
      <c r="R233" s="37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1"/>
      <c r="N234" s="377" t="s">
        <v>43</v>
      </c>
      <c r="O234" s="378"/>
      <c r="P234" s="378"/>
      <c r="Q234" s="378"/>
      <c r="R234" s="378"/>
      <c r="S234" s="378"/>
      <c r="T234" s="379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0"/>
      <c r="B235" s="380"/>
      <c r="C235" s="380"/>
      <c r="D235" s="380"/>
      <c r="E235" s="380"/>
      <c r="F235" s="380"/>
      <c r="G235" s="380"/>
      <c r="H235" s="380"/>
      <c r="I235" s="380"/>
      <c r="J235" s="380"/>
      <c r="K235" s="380"/>
      <c r="L235" s="380"/>
      <c r="M235" s="381"/>
      <c r="N235" s="377" t="s">
        <v>43</v>
      </c>
      <c r="O235" s="378"/>
      <c r="P235" s="378"/>
      <c r="Q235" s="378"/>
      <c r="R235" s="378"/>
      <c r="S235" s="378"/>
      <c r="T235" s="379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72" t="s">
        <v>231</v>
      </c>
      <c r="B236" s="372"/>
      <c r="C236" s="372"/>
      <c r="D236" s="372"/>
      <c r="E236" s="372"/>
      <c r="F236" s="372"/>
      <c r="G236" s="372"/>
      <c r="H236" s="372"/>
      <c r="I236" s="372"/>
      <c r="J236" s="372"/>
      <c r="K236" s="372"/>
      <c r="L236" s="372"/>
      <c r="M236" s="372"/>
      <c r="N236" s="372"/>
      <c r="O236" s="372"/>
      <c r="P236" s="372"/>
      <c r="Q236" s="372"/>
      <c r="R236" s="372"/>
      <c r="S236" s="372"/>
      <c r="T236" s="372"/>
      <c r="U236" s="372"/>
      <c r="V236" s="372"/>
      <c r="W236" s="372"/>
      <c r="X236" s="372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73">
        <v>4607091380880</v>
      </c>
      <c r="E237" s="37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5"/>
      <c r="P237" s="375"/>
      <c r="Q237" s="375"/>
      <c r="R237" s="37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73">
        <v>4607091384482</v>
      </c>
      <c r="E238" s="373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5"/>
      <c r="P238" s="375"/>
      <c r="Q238" s="375"/>
      <c r="R238" s="37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73">
        <v>4607091380897</v>
      </c>
      <c r="E239" s="373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5"/>
      <c r="P239" s="375"/>
      <c r="Q239" s="375"/>
      <c r="R239" s="376"/>
      <c r="S239" s="40" t="s">
        <v>48</v>
      </c>
      <c r="T239" s="40" t="s">
        <v>48</v>
      </c>
      <c r="U239" s="41" t="s">
        <v>0</v>
      </c>
      <c r="V239" s="59">
        <v>6</v>
      </c>
      <c r="W239" s="56">
        <f>IFERROR(IF(V239="",0,CEILING((V239/$H239),1)*$H239),"")</f>
        <v>8.4</v>
      </c>
      <c r="X239" s="42">
        <f>IFERROR(IF(W239=0,"",ROUNDUP(W239/H239,0)*0.02175),"")</f>
        <v>2.1749999999999999E-2</v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0"/>
      <c r="M240" s="381"/>
      <c r="N240" s="377" t="s">
        <v>43</v>
      </c>
      <c r="O240" s="378"/>
      <c r="P240" s="378"/>
      <c r="Q240" s="378"/>
      <c r="R240" s="378"/>
      <c r="S240" s="378"/>
      <c r="T240" s="379"/>
      <c r="U240" s="43" t="s">
        <v>42</v>
      </c>
      <c r="V240" s="44">
        <f>IFERROR(V237/H237,"0")+IFERROR(V238/H238,"0")+IFERROR(V239/H239,"0")</f>
        <v>0.7142857142857143</v>
      </c>
      <c r="W240" s="44">
        <f>IFERROR(W237/H237,"0")+IFERROR(W238/H238,"0")+IFERROR(W239/H239,"0")</f>
        <v>1</v>
      </c>
      <c r="X240" s="44">
        <f>IFERROR(IF(X237="",0,X237),"0")+IFERROR(IF(X238="",0,X238),"0")+IFERROR(IF(X239="",0,X239),"0")</f>
        <v>2.1749999999999999E-2</v>
      </c>
      <c r="Y240" s="68"/>
      <c r="Z240" s="68"/>
    </row>
    <row r="241" spans="1:53" x14ac:dyDescent="0.2">
      <c r="A241" s="380"/>
      <c r="B241" s="380"/>
      <c r="C241" s="380"/>
      <c r="D241" s="380"/>
      <c r="E241" s="380"/>
      <c r="F241" s="380"/>
      <c r="G241" s="380"/>
      <c r="H241" s="380"/>
      <c r="I241" s="380"/>
      <c r="J241" s="380"/>
      <c r="K241" s="380"/>
      <c r="L241" s="380"/>
      <c r="M241" s="381"/>
      <c r="N241" s="377" t="s">
        <v>43</v>
      </c>
      <c r="O241" s="378"/>
      <c r="P241" s="378"/>
      <c r="Q241" s="378"/>
      <c r="R241" s="378"/>
      <c r="S241" s="378"/>
      <c r="T241" s="379"/>
      <c r="U241" s="43" t="s">
        <v>0</v>
      </c>
      <c r="V241" s="44">
        <f>IFERROR(SUM(V237:V239),"0")</f>
        <v>6</v>
      </c>
      <c r="W241" s="44">
        <f>IFERROR(SUM(W237:W239),"0")</f>
        <v>8.4</v>
      </c>
      <c r="X241" s="43"/>
      <c r="Y241" s="68"/>
      <c r="Z241" s="68"/>
    </row>
    <row r="242" spans="1:53" ht="14.25" customHeight="1" x14ac:dyDescent="0.25">
      <c r="A242" s="372" t="s">
        <v>94</v>
      </c>
      <c r="B242" s="372"/>
      <c r="C242" s="372"/>
      <c r="D242" s="372"/>
      <c r="E242" s="372"/>
      <c r="F242" s="372"/>
      <c r="G242" s="372"/>
      <c r="H242" s="372"/>
      <c r="I242" s="372"/>
      <c r="J242" s="372"/>
      <c r="K242" s="372"/>
      <c r="L242" s="372"/>
      <c r="M242" s="372"/>
      <c r="N242" s="372"/>
      <c r="O242" s="372"/>
      <c r="P242" s="372"/>
      <c r="Q242" s="372"/>
      <c r="R242" s="372"/>
      <c r="S242" s="372"/>
      <c r="T242" s="372"/>
      <c r="U242" s="372"/>
      <c r="V242" s="372"/>
      <c r="W242" s="372"/>
      <c r="X242" s="372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73">
        <v>4607091388374</v>
      </c>
      <c r="E243" s="373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7" t="s">
        <v>397</v>
      </c>
      <c r="O243" s="375"/>
      <c r="P243" s="375"/>
      <c r="Q243" s="375"/>
      <c r="R243" s="37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73">
        <v>4607091388381</v>
      </c>
      <c r="E244" s="373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18" t="s">
        <v>400</v>
      </c>
      <c r="O244" s="375"/>
      <c r="P244" s="375"/>
      <c r="Q244" s="375"/>
      <c r="R244" s="37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73">
        <v>4607091388404</v>
      </c>
      <c r="E245" s="373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75"/>
      <c r="P245" s="375"/>
      <c r="Q245" s="375"/>
      <c r="R245" s="37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1"/>
      <c r="N246" s="377" t="s">
        <v>43</v>
      </c>
      <c r="O246" s="378"/>
      <c r="P246" s="378"/>
      <c r="Q246" s="378"/>
      <c r="R246" s="378"/>
      <c r="S246" s="378"/>
      <c r="T246" s="379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0"/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1"/>
      <c r="N247" s="377" t="s">
        <v>43</v>
      </c>
      <c r="O247" s="378"/>
      <c r="P247" s="378"/>
      <c r="Q247" s="378"/>
      <c r="R247" s="378"/>
      <c r="S247" s="378"/>
      <c r="T247" s="379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2" t="s">
        <v>403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372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73">
        <v>4680115881808</v>
      </c>
      <c r="E249" s="37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75"/>
      <c r="P249" s="375"/>
      <c r="Q249" s="375"/>
      <c r="R249" s="376"/>
      <c r="S249" s="40" t="s">
        <v>48</v>
      </c>
      <c r="T249" s="40" t="s">
        <v>48</v>
      </c>
      <c r="U249" s="41" t="s">
        <v>0</v>
      </c>
      <c r="V249" s="59">
        <v>2</v>
      </c>
      <c r="W249" s="56">
        <f>IFERROR(IF(V249="",0,CEILING((V249/$H249),1)*$H249),"")</f>
        <v>2</v>
      </c>
      <c r="X249" s="42">
        <f>IFERROR(IF(W249=0,"",ROUNDUP(W249/H249,0)*0.00474),"")</f>
        <v>4.7400000000000003E-3</v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73">
        <v>4680115881822</v>
      </c>
      <c r="E250" s="37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75"/>
      <c r="P250" s="375"/>
      <c r="Q250" s="375"/>
      <c r="R250" s="376"/>
      <c r="S250" s="40" t="s">
        <v>48</v>
      </c>
      <c r="T250" s="40" t="s">
        <v>48</v>
      </c>
      <c r="U250" s="41" t="s">
        <v>0</v>
      </c>
      <c r="V250" s="59">
        <v>2</v>
      </c>
      <c r="W250" s="56">
        <f>IFERROR(IF(V250="",0,CEILING((V250/$H250),1)*$H250),"")</f>
        <v>2</v>
      </c>
      <c r="X250" s="42">
        <f>IFERROR(IF(W250=0,"",ROUNDUP(W250/H250,0)*0.00474),"")</f>
        <v>4.7400000000000003E-3</v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73">
        <v>4680115880016</v>
      </c>
      <c r="E251" s="373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75"/>
      <c r="P251" s="375"/>
      <c r="Q251" s="375"/>
      <c r="R251" s="376"/>
      <c r="S251" s="40" t="s">
        <v>48</v>
      </c>
      <c r="T251" s="40" t="s">
        <v>48</v>
      </c>
      <c r="U251" s="41" t="s">
        <v>0</v>
      </c>
      <c r="V251" s="59">
        <v>2</v>
      </c>
      <c r="W251" s="56">
        <f>IFERROR(IF(V251="",0,CEILING((V251/$H251),1)*$H251),"")</f>
        <v>2</v>
      </c>
      <c r="X251" s="42">
        <f>IFERROR(IF(W251=0,"",ROUNDUP(W251/H251,0)*0.00474),"")</f>
        <v>4.7400000000000003E-3</v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1"/>
      <c r="N252" s="377" t="s">
        <v>43</v>
      </c>
      <c r="O252" s="378"/>
      <c r="P252" s="378"/>
      <c r="Q252" s="378"/>
      <c r="R252" s="378"/>
      <c r="S252" s="378"/>
      <c r="T252" s="379"/>
      <c r="U252" s="43" t="s">
        <v>42</v>
      </c>
      <c r="V252" s="44">
        <f>IFERROR(V249/H249,"0")+IFERROR(V250/H250,"0")+IFERROR(V251/H251,"0")</f>
        <v>3</v>
      </c>
      <c r="W252" s="44">
        <f>IFERROR(W249/H249,"0")+IFERROR(W250/H250,"0")+IFERROR(W251/H251,"0")</f>
        <v>3</v>
      </c>
      <c r="X252" s="44">
        <f>IFERROR(IF(X249="",0,X249),"0")+IFERROR(IF(X250="",0,X250),"0")+IFERROR(IF(X251="",0,X251),"0")</f>
        <v>1.422E-2</v>
      </c>
      <c r="Y252" s="68"/>
      <c r="Z252" s="68"/>
    </row>
    <row r="253" spans="1:53" x14ac:dyDescent="0.2">
      <c r="A253" s="380"/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1"/>
      <c r="N253" s="377" t="s">
        <v>43</v>
      </c>
      <c r="O253" s="378"/>
      <c r="P253" s="378"/>
      <c r="Q253" s="378"/>
      <c r="R253" s="378"/>
      <c r="S253" s="378"/>
      <c r="T253" s="379"/>
      <c r="U253" s="43" t="s">
        <v>0</v>
      </c>
      <c r="V253" s="44">
        <f>IFERROR(SUM(V249:V251),"0")</f>
        <v>6</v>
      </c>
      <c r="W253" s="44">
        <f>IFERROR(SUM(W249:W251),"0")</f>
        <v>6</v>
      </c>
      <c r="X253" s="43"/>
      <c r="Y253" s="68"/>
      <c r="Z253" s="68"/>
    </row>
    <row r="254" spans="1:53" ht="16.5" customHeight="1" x14ac:dyDescent="0.25">
      <c r="A254" s="371" t="s">
        <v>412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6"/>
      <c r="Z254" s="66"/>
    </row>
    <row r="255" spans="1:53" ht="14.25" customHeight="1" x14ac:dyDescent="0.25">
      <c r="A255" s="372" t="s">
        <v>116</v>
      </c>
      <c r="B255" s="372"/>
      <c r="C255" s="372"/>
      <c r="D255" s="372"/>
      <c r="E255" s="372"/>
      <c r="F255" s="372"/>
      <c r="G255" s="372"/>
      <c r="H255" s="372"/>
      <c r="I255" s="372"/>
      <c r="J255" s="372"/>
      <c r="K255" s="372"/>
      <c r="L255" s="372"/>
      <c r="M255" s="372"/>
      <c r="N255" s="372"/>
      <c r="O255" s="372"/>
      <c r="P255" s="372"/>
      <c r="Q255" s="372"/>
      <c r="R255" s="372"/>
      <c r="S255" s="372"/>
      <c r="T255" s="372"/>
      <c r="U255" s="372"/>
      <c r="V255" s="372"/>
      <c r="W255" s="372"/>
      <c r="X255" s="372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73">
        <v>4607091387421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73">
        <v>4607091387421</v>
      </c>
      <c r="E257" s="37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4301011396</v>
      </c>
      <c r="D258" s="373">
        <v>4607091387452</v>
      </c>
      <c r="E258" s="373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5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418</v>
      </c>
      <c r="C259" s="37">
        <v>4301011619</v>
      </c>
      <c r="D259" s="373">
        <v>4607091387452</v>
      </c>
      <c r="E259" s="373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26" t="s">
        <v>419</v>
      </c>
      <c r="O259" s="375"/>
      <c r="P259" s="375"/>
      <c r="Q259" s="375"/>
      <c r="R259" s="37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73">
        <v>4607091385984</v>
      </c>
      <c r="E260" s="373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75"/>
      <c r="P260" s="375"/>
      <c r="Q260" s="375"/>
      <c r="R260" s="37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73">
        <v>4607091387438</v>
      </c>
      <c r="E261" s="373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75"/>
      <c r="P261" s="375"/>
      <c r="Q261" s="375"/>
      <c r="R261" s="376"/>
      <c r="S261" s="40" t="s">
        <v>48</v>
      </c>
      <c r="T261" s="40" t="s">
        <v>48</v>
      </c>
      <c r="U261" s="41" t="s">
        <v>0</v>
      </c>
      <c r="V261" s="59">
        <v>3</v>
      </c>
      <c r="W261" s="56">
        <f t="shared" si="13"/>
        <v>5</v>
      </c>
      <c r="X261" s="42">
        <f>IFERROR(IF(W261=0,"",ROUNDUP(W261/H261,0)*0.00937),"")</f>
        <v>9.3699999999999999E-3</v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73">
        <v>4607091387469</v>
      </c>
      <c r="E262" s="373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75"/>
      <c r="P262" s="375"/>
      <c r="Q262" s="375"/>
      <c r="R262" s="376"/>
      <c r="S262" s="40" t="s">
        <v>48</v>
      </c>
      <c r="T262" s="40" t="s">
        <v>48</v>
      </c>
      <c r="U262" s="41" t="s">
        <v>0</v>
      </c>
      <c r="V262" s="59">
        <v>3</v>
      </c>
      <c r="W262" s="56">
        <f t="shared" si="13"/>
        <v>5</v>
      </c>
      <c r="X262" s="42">
        <f>IFERROR(IF(W262=0,"",ROUNDUP(W262/H262,0)*0.00937),"")</f>
        <v>9.3699999999999999E-3</v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1"/>
      <c r="N263" s="377" t="s">
        <v>43</v>
      </c>
      <c r="O263" s="378"/>
      <c r="P263" s="378"/>
      <c r="Q263" s="378"/>
      <c r="R263" s="378"/>
      <c r="S263" s="378"/>
      <c r="T263" s="379"/>
      <c r="U263" s="43" t="s">
        <v>42</v>
      </c>
      <c r="V263" s="44">
        <f>IFERROR(V256/H256,"0")+IFERROR(V257/H257,"0")+IFERROR(V258/H258,"0")+IFERROR(V259/H259,"0")+IFERROR(V260/H260,"0")+IFERROR(V261/H261,"0")+IFERROR(V262/H262,"0")</f>
        <v>1.2</v>
      </c>
      <c r="W263" s="44">
        <f>IFERROR(W256/H256,"0")+IFERROR(W257/H257,"0")+IFERROR(W258/H258,"0")+IFERROR(W259/H259,"0")+IFERROR(W260/H260,"0")+IFERROR(W261/H261,"0")+IFERROR(W262/H262,"0")</f>
        <v>2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1.874E-2</v>
      </c>
      <c r="Y263" s="68"/>
      <c r="Z263" s="68"/>
    </row>
    <row r="264" spans="1:53" x14ac:dyDescent="0.2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1"/>
      <c r="N264" s="377" t="s">
        <v>43</v>
      </c>
      <c r="O264" s="378"/>
      <c r="P264" s="378"/>
      <c r="Q264" s="378"/>
      <c r="R264" s="378"/>
      <c r="S264" s="378"/>
      <c r="T264" s="379"/>
      <c r="U264" s="43" t="s">
        <v>0</v>
      </c>
      <c r="V264" s="44">
        <f>IFERROR(SUM(V256:V262),"0")</f>
        <v>6</v>
      </c>
      <c r="W264" s="44">
        <f>IFERROR(SUM(W256:W262),"0")</f>
        <v>10</v>
      </c>
      <c r="X264" s="43"/>
      <c r="Y264" s="68"/>
      <c r="Z264" s="68"/>
    </row>
    <row r="265" spans="1:53" ht="14.25" customHeight="1" x14ac:dyDescent="0.25">
      <c r="A265" s="372" t="s">
        <v>76</v>
      </c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372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73">
        <v>4607091387292</v>
      </c>
      <c r="E266" s="373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75"/>
      <c r="P266" s="375"/>
      <c r="Q266" s="375"/>
      <c r="R266" s="376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73">
        <v>4607091387315</v>
      </c>
      <c r="E267" s="373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75"/>
      <c r="P267" s="375"/>
      <c r="Q267" s="375"/>
      <c r="R267" s="37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0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77" t="s">
        <v>43</v>
      </c>
      <c r="O268" s="378"/>
      <c r="P268" s="378"/>
      <c r="Q268" s="378"/>
      <c r="R268" s="378"/>
      <c r="S268" s="378"/>
      <c r="T268" s="379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77" t="s">
        <v>43</v>
      </c>
      <c r="O269" s="378"/>
      <c r="P269" s="378"/>
      <c r="Q269" s="378"/>
      <c r="R269" s="378"/>
      <c r="S269" s="378"/>
      <c r="T269" s="379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1" t="s">
        <v>430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6"/>
      <c r="Z270" s="66"/>
    </row>
    <row r="271" spans="1:53" ht="14.25" customHeight="1" x14ac:dyDescent="0.25">
      <c r="A271" s="372" t="s">
        <v>76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73">
        <v>4607091383836</v>
      </c>
      <c r="E272" s="373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75"/>
      <c r="P272" s="375"/>
      <c r="Q272" s="375"/>
      <c r="R272" s="37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77" t="s">
        <v>43</v>
      </c>
      <c r="O274" s="378"/>
      <c r="P274" s="378"/>
      <c r="Q274" s="378"/>
      <c r="R274" s="378"/>
      <c r="S274" s="378"/>
      <c r="T274" s="379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2" t="s">
        <v>81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73">
        <v>4607091387919</v>
      </c>
      <c r="E276" s="373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73">
        <v>4607091383942</v>
      </c>
      <c r="E277" s="373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53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75"/>
      <c r="P277" s="375"/>
      <c r="Q277" s="375"/>
      <c r="R277" s="37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73">
        <v>4607091383959</v>
      </c>
      <c r="E278" s="373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535" t="s">
        <v>439</v>
      </c>
      <c r="O278" s="375"/>
      <c r="P278" s="375"/>
      <c r="Q278" s="375"/>
      <c r="R278" s="37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0"/>
      <c r="M279" s="381"/>
      <c r="N279" s="377" t="s">
        <v>43</v>
      </c>
      <c r="O279" s="378"/>
      <c r="P279" s="378"/>
      <c r="Q279" s="378"/>
      <c r="R279" s="378"/>
      <c r="S279" s="378"/>
      <c r="T279" s="379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1"/>
      <c r="N280" s="377" t="s">
        <v>43</v>
      </c>
      <c r="O280" s="378"/>
      <c r="P280" s="378"/>
      <c r="Q280" s="378"/>
      <c r="R280" s="378"/>
      <c r="S280" s="378"/>
      <c r="T280" s="379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72" t="s">
        <v>231</v>
      </c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2"/>
      <c r="N281" s="372"/>
      <c r="O281" s="372"/>
      <c r="P281" s="372"/>
      <c r="Q281" s="372"/>
      <c r="R281" s="372"/>
      <c r="S281" s="372"/>
      <c r="T281" s="372"/>
      <c r="U281" s="372"/>
      <c r="V281" s="372"/>
      <c r="W281" s="372"/>
      <c r="X281" s="372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73">
        <v>4607091388831</v>
      </c>
      <c r="E282" s="373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75"/>
      <c r="P282" s="375"/>
      <c r="Q282" s="375"/>
      <c r="R282" s="376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80"/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1"/>
      <c r="N283" s="377" t="s">
        <v>43</v>
      </c>
      <c r="O283" s="378"/>
      <c r="P283" s="378"/>
      <c r="Q283" s="378"/>
      <c r="R283" s="378"/>
      <c r="S283" s="378"/>
      <c r="T283" s="379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0"/>
      <c r="B284" s="380"/>
      <c r="C284" s="380"/>
      <c r="D284" s="380"/>
      <c r="E284" s="380"/>
      <c r="F284" s="380"/>
      <c r="G284" s="380"/>
      <c r="H284" s="380"/>
      <c r="I284" s="380"/>
      <c r="J284" s="380"/>
      <c r="K284" s="380"/>
      <c r="L284" s="380"/>
      <c r="M284" s="381"/>
      <c r="N284" s="377" t="s">
        <v>43</v>
      </c>
      <c r="O284" s="378"/>
      <c r="P284" s="378"/>
      <c r="Q284" s="378"/>
      <c r="R284" s="378"/>
      <c r="S284" s="378"/>
      <c r="T284" s="379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72" t="s">
        <v>94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73">
        <v>4607091383102</v>
      </c>
      <c r="E286" s="373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75"/>
      <c r="P286" s="375"/>
      <c r="Q286" s="375"/>
      <c r="R286" s="376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1"/>
      <c r="N287" s="377" t="s">
        <v>43</v>
      </c>
      <c r="O287" s="378"/>
      <c r="P287" s="378"/>
      <c r="Q287" s="378"/>
      <c r="R287" s="378"/>
      <c r="S287" s="378"/>
      <c r="T287" s="379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1"/>
      <c r="N288" s="377" t="s">
        <v>43</v>
      </c>
      <c r="O288" s="378"/>
      <c r="P288" s="378"/>
      <c r="Q288" s="378"/>
      <c r="R288" s="378"/>
      <c r="S288" s="378"/>
      <c r="T288" s="379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55"/>
      <c r="Z289" s="55"/>
    </row>
    <row r="290" spans="1:53" ht="16.5" customHeight="1" x14ac:dyDescent="0.25">
      <c r="A290" s="371" t="s">
        <v>445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6"/>
      <c r="Z290" s="66"/>
    </row>
    <row r="291" spans="1:53" ht="14.25" customHeight="1" x14ac:dyDescent="0.25">
      <c r="A291" s="372" t="s">
        <v>116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73">
        <v>4607091383997</v>
      </c>
      <c r="E292" s="37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73">
        <v>4607091383997</v>
      </c>
      <c r="E293" s="37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73">
        <v>4607091384130</v>
      </c>
      <c r="E294" s="37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5"/>
      <c r="P294" s="375"/>
      <c r="Q294" s="375"/>
      <c r="R294" s="376"/>
      <c r="S294" s="40" t="s">
        <v>48</v>
      </c>
      <c r="T294" s="40" t="s">
        <v>48</v>
      </c>
      <c r="U294" s="41" t="s">
        <v>0</v>
      </c>
      <c r="V294" s="59">
        <v>6</v>
      </c>
      <c r="W294" s="56">
        <f t="shared" si="14"/>
        <v>15</v>
      </c>
      <c r="X294" s="42">
        <f>IFERROR(IF(W294=0,"",ROUNDUP(W294/H294,0)*0.02175),"")</f>
        <v>2.1749999999999999E-2</v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73">
        <v>4607091384130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5"/>
      <c r="P295" s="375"/>
      <c r="Q295" s="375"/>
      <c r="R295" s="37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73">
        <v>4607091384147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75"/>
      <c r="P296" s="375"/>
      <c r="Q296" s="375"/>
      <c r="R296" s="37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73">
        <v>4607091384147</v>
      </c>
      <c r="E297" s="37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3" t="s">
        <v>455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73">
        <v>4607091384154</v>
      </c>
      <c r="E298" s="37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3</v>
      </c>
      <c r="W298" s="56">
        <f t="shared" si="14"/>
        <v>5</v>
      </c>
      <c r="X298" s="42">
        <f>IFERROR(IF(W298=0,"",ROUNDUP(W298/H298,0)*0.00937),"")</f>
        <v>9.3699999999999999E-3</v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73">
        <v>4607091384161</v>
      </c>
      <c r="E299" s="37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75"/>
      <c r="P299" s="375"/>
      <c r="Q299" s="375"/>
      <c r="R299" s="376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</v>
      </c>
      <c r="W300" s="44">
        <f>IFERROR(W292/H292,"0")+IFERROR(W293/H293,"0")+IFERROR(W294/H294,"0")+IFERROR(W295/H295,"0")+IFERROR(W296/H296,"0")+IFERROR(W297/H297,"0")+IFERROR(W298/H298,"0")+IFERROR(W299/H299,"0")</f>
        <v>2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3.1119999999999998E-2</v>
      </c>
      <c r="Y300" s="68"/>
      <c r="Z300" s="68"/>
    </row>
    <row r="301" spans="1:53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1"/>
      <c r="N301" s="377" t="s">
        <v>43</v>
      </c>
      <c r="O301" s="378"/>
      <c r="P301" s="378"/>
      <c r="Q301" s="378"/>
      <c r="R301" s="378"/>
      <c r="S301" s="378"/>
      <c r="T301" s="379"/>
      <c r="U301" s="43" t="s">
        <v>0</v>
      </c>
      <c r="V301" s="44">
        <f>IFERROR(SUM(V292:V299),"0")</f>
        <v>9</v>
      </c>
      <c r="W301" s="44">
        <f>IFERROR(SUM(W292:W299),"0")</f>
        <v>20</v>
      </c>
      <c r="X301" s="43"/>
      <c r="Y301" s="68"/>
      <c r="Z301" s="68"/>
    </row>
    <row r="302" spans="1:53" ht="14.25" customHeight="1" x14ac:dyDescent="0.25">
      <c r="A302" s="372" t="s">
        <v>108</v>
      </c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73">
        <v>4607091383980</v>
      </c>
      <c r="E303" s="37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4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15</v>
      </c>
      <c r="W303" s="56">
        <f>IFERROR(IF(V303="",0,CEILING((V303/$H303),1)*$H303),"")</f>
        <v>15</v>
      </c>
      <c r="X303" s="42">
        <f>IFERROR(IF(W303=0,"",ROUNDUP(W303/H303,0)*0.02175),"")</f>
        <v>2.1749999999999999E-2</v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73">
        <v>4607091384178</v>
      </c>
      <c r="E304" s="373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75"/>
      <c r="P304" s="375"/>
      <c r="Q304" s="375"/>
      <c r="R304" s="376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42</v>
      </c>
      <c r="V305" s="44">
        <f>IFERROR(V303/H303,"0")+IFERROR(V304/H304,"0")</f>
        <v>1</v>
      </c>
      <c r="W305" s="44">
        <f>IFERROR(W303/H303,"0")+IFERROR(W304/H304,"0")</f>
        <v>1</v>
      </c>
      <c r="X305" s="44">
        <f>IFERROR(IF(X303="",0,X303),"0")+IFERROR(IF(X304="",0,X304),"0")</f>
        <v>2.1749999999999999E-2</v>
      </c>
      <c r="Y305" s="68"/>
      <c r="Z305" s="68"/>
    </row>
    <row r="306" spans="1:53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1"/>
      <c r="N306" s="377" t="s">
        <v>43</v>
      </c>
      <c r="O306" s="378"/>
      <c r="P306" s="378"/>
      <c r="Q306" s="378"/>
      <c r="R306" s="378"/>
      <c r="S306" s="378"/>
      <c r="T306" s="379"/>
      <c r="U306" s="43" t="s">
        <v>0</v>
      </c>
      <c r="V306" s="44">
        <f>IFERROR(SUM(V303:V304),"0")</f>
        <v>15</v>
      </c>
      <c r="W306" s="44">
        <f>IFERROR(SUM(W303:W304),"0")</f>
        <v>15</v>
      </c>
      <c r="X306" s="43"/>
      <c r="Y306" s="68"/>
      <c r="Z306" s="68"/>
    </row>
    <row r="307" spans="1:53" ht="14.25" customHeight="1" x14ac:dyDescent="0.25">
      <c r="A307" s="372" t="s">
        <v>81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372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73">
        <v>4607091384260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75"/>
      <c r="P308" s="375"/>
      <c r="Q308" s="375"/>
      <c r="R308" s="376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1"/>
      <c r="N310" s="377" t="s">
        <v>43</v>
      </c>
      <c r="O310" s="378"/>
      <c r="P310" s="378"/>
      <c r="Q310" s="378"/>
      <c r="R310" s="378"/>
      <c r="S310" s="378"/>
      <c r="T310" s="379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2" t="s">
        <v>231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73">
        <v>4607091384673</v>
      </c>
      <c r="E312" s="373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75"/>
      <c r="P312" s="375"/>
      <c r="Q312" s="375"/>
      <c r="R312" s="37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0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1"/>
      <c r="N313" s="377" t="s">
        <v>43</v>
      </c>
      <c r="O313" s="378"/>
      <c r="P313" s="378"/>
      <c r="Q313" s="378"/>
      <c r="R313" s="378"/>
      <c r="S313" s="378"/>
      <c r="T313" s="379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1"/>
      <c r="N314" s="377" t="s">
        <v>43</v>
      </c>
      <c r="O314" s="378"/>
      <c r="P314" s="378"/>
      <c r="Q314" s="378"/>
      <c r="R314" s="378"/>
      <c r="S314" s="378"/>
      <c r="T314" s="379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1" t="s">
        <v>468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6"/>
      <c r="Z315" s="66"/>
    </row>
    <row r="316" spans="1:53" ht="14.25" customHeight="1" x14ac:dyDescent="0.25">
      <c r="A316" s="372" t="s">
        <v>116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372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73">
        <v>4607091384185</v>
      </c>
      <c r="E317" s="373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75"/>
      <c r="P317" s="375"/>
      <c r="Q317" s="375"/>
      <c r="R317" s="37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73">
        <v>4607091384192</v>
      </c>
      <c r="E318" s="37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75"/>
      <c r="P318" s="375"/>
      <c r="Q318" s="375"/>
      <c r="R318" s="376"/>
      <c r="S318" s="40" t="s">
        <v>48</v>
      </c>
      <c r="T318" s="40" t="s">
        <v>48</v>
      </c>
      <c r="U318" s="41" t="s">
        <v>0</v>
      </c>
      <c r="V318" s="59">
        <v>6</v>
      </c>
      <c r="W318" s="56">
        <f>IFERROR(IF(V318="",0,CEILING((V318/$H318),1)*$H318),"")</f>
        <v>10.8</v>
      </c>
      <c r="X318" s="42">
        <f>IFERROR(IF(W318=0,"",ROUNDUP(W318/H318,0)*0.02175),"")</f>
        <v>2.1749999999999999E-2</v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73">
        <v>4680115881907</v>
      </c>
      <c r="E319" s="373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73">
        <v>4607091384680</v>
      </c>
      <c r="E320" s="373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75"/>
      <c r="P320" s="375"/>
      <c r="Q320" s="375"/>
      <c r="R320" s="376"/>
      <c r="S320" s="40" t="s">
        <v>48</v>
      </c>
      <c r="T320" s="40" t="s">
        <v>48</v>
      </c>
      <c r="U320" s="41" t="s">
        <v>0</v>
      </c>
      <c r="V320" s="59">
        <v>2.4000000000000004</v>
      </c>
      <c r="W320" s="56">
        <f>IFERROR(IF(V320="",0,CEILING((V320/$H320),1)*$H320),"")</f>
        <v>4</v>
      </c>
      <c r="X320" s="42">
        <f>IFERROR(IF(W320=0,"",ROUNDUP(W320/H320,0)*0.00937),"")</f>
        <v>9.3699999999999999E-3</v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42</v>
      </c>
      <c r="V321" s="44">
        <f>IFERROR(V317/H317,"0")+IFERROR(V318/H318,"0")+IFERROR(V319/H319,"0")+IFERROR(V320/H320,"0")</f>
        <v>1.1555555555555554</v>
      </c>
      <c r="W321" s="44">
        <f>IFERROR(W317/H317,"0")+IFERROR(W318/H318,"0")+IFERROR(W319/H319,"0")+IFERROR(W320/H320,"0")</f>
        <v>2</v>
      </c>
      <c r="X321" s="44">
        <f>IFERROR(IF(X317="",0,X317),"0")+IFERROR(IF(X318="",0,X318),"0")+IFERROR(IF(X319="",0,X319),"0")+IFERROR(IF(X320="",0,X320),"0")</f>
        <v>3.1119999999999998E-2</v>
      </c>
      <c r="Y321" s="68"/>
      <c r="Z321" s="68"/>
    </row>
    <row r="322" spans="1:53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77" t="s">
        <v>43</v>
      </c>
      <c r="O322" s="378"/>
      <c r="P322" s="378"/>
      <c r="Q322" s="378"/>
      <c r="R322" s="378"/>
      <c r="S322" s="378"/>
      <c r="T322" s="379"/>
      <c r="U322" s="43" t="s">
        <v>0</v>
      </c>
      <c r="V322" s="44">
        <f>IFERROR(SUM(V317:V320),"0")</f>
        <v>8.4</v>
      </c>
      <c r="W322" s="44">
        <f>IFERROR(SUM(W317:W320),"0")</f>
        <v>14.8</v>
      </c>
      <c r="X322" s="43"/>
      <c r="Y322" s="68"/>
      <c r="Z322" s="68"/>
    </row>
    <row r="323" spans="1:53" ht="14.25" customHeight="1" x14ac:dyDescent="0.25">
      <c r="A323" s="372" t="s">
        <v>76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73">
        <v>4607091384802</v>
      </c>
      <c r="E324" s="373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12</v>
      </c>
      <c r="W324" s="56">
        <f>IFERROR(IF(V324="",0,CEILING((V324/$H324),1)*$H324),"")</f>
        <v>13.14</v>
      </c>
      <c r="X324" s="42">
        <f>IFERROR(IF(W324=0,"",ROUNDUP(W324/H324,0)*0.00753),"")</f>
        <v>2.2589999999999999E-2</v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73">
        <v>4607091384826</v>
      </c>
      <c r="E325" s="373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5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75"/>
      <c r="P325" s="375"/>
      <c r="Q325" s="375"/>
      <c r="R325" s="376"/>
      <c r="S325" s="40" t="s">
        <v>48</v>
      </c>
      <c r="T325" s="40" t="s">
        <v>48</v>
      </c>
      <c r="U325" s="41" t="s">
        <v>0</v>
      </c>
      <c r="V325" s="59">
        <v>2.0999999999999996</v>
      </c>
      <c r="W325" s="56">
        <f>IFERROR(IF(V325="",0,CEILING((V325/$H325),1)*$H325),"")</f>
        <v>2.8</v>
      </c>
      <c r="X325" s="42">
        <f>IFERROR(IF(W325=0,"",ROUNDUP(W325/H325,0)*0.00502),"")</f>
        <v>5.0200000000000002E-3</v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1"/>
      <c r="N326" s="377" t="s">
        <v>43</v>
      </c>
      <c r="O326" s="378"/>
      <c r="P326" s="378"/>
      <c r="Q326" s="378"/>
      <c r="R326" s="378"/>
      <c r="S326" s="378"/>
      <c r="T326" s="379"/>
      <c r="U326" s="43" t="s">
        <v>42</v>
      </c>
      <c r="V326" s="44">
        <f>IFERROR(V324/H324,"0")+IFERROR(V325/H325,"0")</f>
        <v>3.4897260273972601</v>
      </c>
      <c r="W326" s="44">
        <f>IFERROR(W324/H324,"0")+IFERROR(W325/H325,"0")</f>
        <v>4</v>
      </c>
      <c r="X326" s="44">
        <f>IFERROR(IF(X324="",0,X324),"0")+IFERROR(IF(X325="",0,X325),"0")</f>
        <v>2.7609999999999999E-2</v>
      </c>
      <c r="Y326" s="68"/>
      <c r="Z326" s="68"/>
    </row>
    <row r="327" spans="1:53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1"/>
      <c r="N327" s="377" t="s">
        <v>43</v>
      </c>
      <c r="O327" s="378"/>
      <c r="P327" s="378"/>
      <c r="Q327" s="378"/>
      <c r="R327" s="378"/>
      <c r="S327" s="378"/>
      <c r="T327" s="379"/>
      <c r="U327" s="43" t="s">
        <v>0</v>
      </c>
      <c r="V327" s="44">
        <f>IFERROR(SUM(V324:V325),"0")</f>
        <v>14.1</v>
      </c>
      <c r="W327" s="44">
        <f>IFERROR(SUM(W324:W325),"0")</f>
        <v>15.940000000000001</v>
      </c>
      <c r="X327" s="43"/>
      <c r="Y327" s="68"/>
      <c r="Z327" s="68"/>
    </row>
    <row r="328" spans="1:53" ht="14.25" customHeight="1" x14ac:dyDescent="0.25">
      <c r="A328" s="372" t="s">
        <v>81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73">
        <v>4607091384246</v>
      </c>
      <c r="E329" s="373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75"/>
      <c r="P329" s="375"/>
      <c r="Q329" s="375"/>
      <c r="R329" s="37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73">
        <v>4680115881976</v>
      </c>
      <c r="E330" s="373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75"/>
      <c r="P330" s="375"/>
      <c r="Q330" s="375"/>
      <c r="R330" s="376"/>
      <c r="S330" s="40" t="s">
        <v>48</v>
      </c>
      <c r="T330" s="40" t="s">
        <v>48</v>
      </c>
      <c r="U330" s="41" t="s">
        <v>0</v>
      </c>
      <c r="V330" s="59">
        <v>6</v>
      </c>
      <c r="W330" s="56">
        <f>IFERROR(IF(V330="",0,CEILING((V330/$H330),1)*$H330),"")</f>
        <v>7.8</v>
      </c>
      <c r="X330" s="42">
        <f>IFERROR(IF(W330=0,"",ROUNDUP(W330/H330,0)*0.02175),"")</f>
        <v>2.1749999999999999E-2</v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73">
        <v>4607091384253</v>
      </c>
      <c r="E331" s="373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2.4000000000000004</v>
      </c>
      <c r="W331" s="56">
        <f>IFERROR(IF(V331="",0,CEILING((V331/$H331),1)*$H331),"")</f>
        <v>2.4</v>
      </c>
      <c r="X331" s="42">
        <f>IFERROR(IF(W331=0,"",ROUNDUP(W331/H331,0)*0.00753),"")</f>
        <v>7.5300000000000002E-3</v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73">
        <v>4680115881969</v>
      </c>
      <c r="E332" s="373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75"/>
      <c r="P332" s="375"/>
      <c r="Q332" s="375"/>
      <c r="R332" s="376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42</v>
      </c>
      <c r="V333" s="44">
        <f>IFERROR(V329/H329,"0")+IFERROR(V330/H330,"0")+IFERROR(V331/H331,"0")+IFERROR(V332/H332,"0")</f>
        <v>1.7692307692307696</v>
      </c>
      <c r="W333" s="44">
        <f>IFERROR(W329/H329,"0")+IFERROR(W330/H330,"0")+IFERROR(W331/H331,"0")+IFERROR(W332/H332,"0")</f>
        <v>2</v>
      </c>
      <c r="X333" s="44">
        <f>IFERROR(IF(X329="",0,X329),"0")+IFERROR(IF(X330="",0,X330),"0")+IFERROR(IF(X331="",0,X331),"0")+IFERROR(IF(X332="",0,X332),"0")</f>
        <v>2.928E-2</v>
      </c>
      <c r="Y333" s="68"/>
      <c r="Z333" s="68"/>
    </row>
    <row r="334" spans="1:53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0"/>
      <c r="M334" s="381"/>
      <c r="N334" s="377" t="s">
        <v>43</v>
      </c>
      <c r="O334" s="378"/>
      <c r="P334" s="378"/>
      <c r="Q334" s="378"/>
      <c r="R334" s="378"/>
      <c r="S334" s="378"/>
      <c r="T334" s="379"/>
      <c r="U334" s="43" t="s">
        <v>0</v>
      </c>
      <c r="V334" s="44">
        <f>IFERROR(SUM(V329:V332),"0")</f>
        <v>8.4</v>
      </c>
      <c r="W334" s="44">
        <f>IFERROR(SUM(W329:W332),"0")</f>
        <v>10.199999999999999</v>
      </c>
      <c r="X334" s="43"/>
      <c r="Y334" s="68"/>
      <c r="Z334" s="68"/>
    </row>
    <row r="335" spans="1:53" ht="14.25" customHeight="1" x14ac:dyDescent="0.25">
      <c r="A335" s="372" t="s">
        <v>231</v>
      </c>
      <c r="B335" s="372"/>
      <c r="C335" s="372"/>
      <c r="D335" s="372"/>
      <c r="E335" s="372"/>
      <c r="F335" s="372"/>
      <c r="G335" s="372"/>
      <c r="H335" s="372"/>
      <c r="I335" s="372"/>
      <c r="J335" s="372"/>
      <c r="K335" s="372"/>
      <c r="L335" s="372"/>
      <c r="M335" s="372"/>
      <c r="N335" s="372"/>
      <c r="O335" s="372"/>
      <c r="P335" s="372"/>
      <c r="Q335" s="372"/>
      <c r="R335" s="372"/>
      <c r="S335" s="372"/>
      <c r="T335" s="372"/>
      <c r="U335" s="372"/>
      <c r="V335" s="372"/>
      <c r="W335" s="372"/>
      <c r="X335" s="372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73">
        <v>4607091389357</v>
      </c>
      <c r="E336" s="373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75"/>
      <c r="P336" s="375"/>
      <c r="Q336" s="375"/>
      <c r="R336" s="376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1"/>
      <c r="N337" s="377" t="s">
        <v>43</v>
      </c>
      <c r="O337" s="378"/>
      <c r="P337" s="378"/>
      <c r="Q337" s="378"/>
      <c r="R337" s="378"/>
      <c r="S337" s="378"/>
      <c r="T337" s="379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1"/>
      <c r="N338" s="377" t="s">
        <v>43</v>
      </c>
      <c r="O338" s="378"/>
      <c r="P338" s="378"/>
      <c r="Q338" s="378"/>
      <c r="R338" s="378"/>
      <c r="S338" s="378"/>
      <c r="T338" s="379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55"/>
      <c r="Z339" s="55"/>
    </row>
    <row r="340" spans="1:53" ht="16.5" customHeight="1" x14ac:dyDescent="0.25">
      <c r="A340" s="371" t="s">
        <v>492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6"/>
      <c r="Z340" s="66"/>
    </row>
    <row r="341" spans="1:53" ht="14.25" customHeight="1" x14ac:dyDescent="0.25">
      <c r="A341" s="372" t="s">
        <v>116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73">
        <v>4607091389708</v>
      </c>
      <c r="E342" s="37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73">
        <v>4607091389692</v>
      </c>
      <c r="E343" s="373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75"/>
      <c r="P343" s="375"/>
      <c r="Q343" s="375"/>
      <c r="R343" s="37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0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1"/>
      <c r="N344" s="377" t="s">
        <v>43</v>
      </c>
      <c r="O344" s="378"/>
      <c r="P344" s="378"/>
      <c r="Q344" s="378"/>
      <c r="R344" s="378"/>
      <c r="S344" s="378"/>
      <c r="T344" s="379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0"/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1"/>
      <c r="N345" s="377" t="s">
        <v>43</v>
      </c>
      <c r="O345" s="378"/>
      <c r="P345" s="378"/>
      <c r="Q345" s="378"/>
      <c r="R345" s="378"/>
      <c r="S345" s="378"/>
      <c r="T345" s="379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2" t="s">
        <v>76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73">
        <v>4607091389753</v>
      </c>
      <c r="E347" s="37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73">
        <v>4607091389760</v>
      </c>
      <c r="E348" s="37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73">
        <v>4607091389746</v>
      </c>
      <c r="E349" s="373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73">
        <v>4680115882928</v>
      </c>
      <c r="E350" s="373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73">
        <v>4680115883147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73">
        <v>4607091384338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2.0999999999999996</v>
      </c>
      <c r="W352" s="56">
        <f t="shared" si="15"/>
        <v>2.1</v>
      </c>
      <c r="X352" s="42">
        <f t="shared" si="16"/>
        <v>5.0200000000000002E-3</v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73">
        <v>4680115883154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73">
        <v>4607091389524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73">
        <v>4680115883161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75"/>
      <c r="P355" s="375"/>
      <c r="Q355" s="375"/>
      <c r="R355" s="376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73">
        <v>4607091384345</v>
      </c>
      <c r="E356" s="37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75"/>
      <c r="P356" s="375"/>
      <c r="Q356" s="375"/>
      <c r="R356" s="376"/>
      <c r="S356" s="40" t="s">
        <v>48</v>
      </c>
      <c r="T356" s="40" t="s">
        <v>48</v>
      </c>
      <c r="U356" s="41" t="s">
        <v>0</v>
      </c>
      <c r="V356" s="59">
        <v>2.0999999999999996</v>
      </c>
      <c r="W356" s="56">
        <f t="shared" si="15"/>
        <v>2.1</v>
      </c>
      <c r="X356" s="42">
        <f t="shared" si="16"/>
        <v>5.0200000000000002E-3</v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73">
        <v>4680115883178</v>
      </c>
      <c r="E357" s="37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75"/>
      <c r="P357" s="375"/>
      <c r="Q357" s="375"/>
      <c r="R357" s="37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73">
        <v>4607091389531</v>
      </c>
      <c r="E358" s="373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73">
        <v>4680115883185</v>
      </c>
      <c r="E359" s="373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575" t="s">
        <v>523</v>
      </c>
      <c r="O359" s="375"/>
      <c r="P359" s="375"/>
      <c r="Q359" s="375"/>
      <c r="R359" s="37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1"/>
      <c r="N360" s="377" t="s">
        <v>43</v>
      </c>
      <c r="O360" s="378"/>
      <c r="P360" s="378"/>
      <c r="Q360" s="378"/>
      <c r="R360" s="378"/>
      <c r="S360" s="378"/>
      <c r="T360" s="379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1.9999999999999996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1.004E-2</v>
      </c>
      <c r="Y360" s="68"/>
      <c r="Z360" s="68"/>
    </row>
    <row r="361" spans="1:53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1"/>
      <c r="N361" s="377" t="s">
        <v>43</v>
      </c>
      <c r="O361" s="378"/>
      <c r="P361" s="378"/>
      <c r="Q361" s="378"/>
      <c r="R361" s="378"/>
      <c r="S361" s="378"/>
      <c r="T361" s="379"/>
      <c r="U361" s="43" t="s">
        <v>0</v>
      </c>
      <c r="V361" s="44">
        <f>IFERROR(SUM(V347:V359),"0")</f>
        <v>4.1999999999999993</v>
      </c>
      <c r="W361" s="44">
        <f>IFERROR(SUM(W347:W359),"0")</f>
        <v>4.2</v>
      </c>
      <c r="X361" s="43"/>
      <c r="Y361" s="68"/>
      <c r="Z361" s="68"/>
    </row>
    <row r="362" spans="1:53" ht="14.25" customHeight="1" x14ac:dyDescent="0.25">
      <c r="A362" s="372" t="s">
        <v>81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372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73">
        <v>4607091389685</v>
      </c>
      <c r="E363" s="373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75"/>
      <c r="P363" s="375"/>
      <c r="Q363" s="375"/>
      <c r="R363" s="37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73">
        <v>4607091389654</v>
      </c>
      <c r="E364" s="373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5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75"/>
      <c r="P364" s="375"/>
      <c r="Q364" s="375"/>
      <c r="R364" s="37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73">
        <v>4607091384352</v>
      </c>
      <c r="E365" s="373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5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73">
        <v>4607091389661</v>
      </c>
      <c r="E366" s="373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5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75"/>
      <c r="P366" s="375"/>
      <c r="Q366" s="375"/>
      <c r="R366" s="37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0"/>
      <c r="M368" s="381"/>
      <c r="N368" s="377" t="s">
        <v>43</v>
      </c>
      <c r="O368" s="378"/>
      <c r="P368" s="378"/>
      <c r="Q368" s="378"/>
      <c r="R368" s="378"/>
      <c r="S368" s="378"/>
      <c r="T368" s="379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2" t="s">
        <v>231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73">
        <v>4680115881648</v>
      </c>
      <c r="E370" s="373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75"/>
      <c r="P370" s="375"/>
      <c r="Q370" s="375"/>
      <c r="R370" s="37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1"/>
      <c r="N371" s="377" t="s">
        <v>43</v>
      </c>
      <c r="O371" s="378"/>
      <c r="P371" s="378"/>
      <c r="Q371" s="378"/>
      <c r="R371" s="378"/>
      <c r="S371" s="378"/>
      <c r="T371" s="379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0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1"/>
      <c r="N372" s="377" t="s">
        <v>43</v>
      </c>
      <c r="O372" s="378"/>
      <c r="P372" s="378"/>
      <c r="Q372" s="378"/>
      <c r="R372" s="378"/>
      <c r="S372" s="378"/>
      <c r="T372" s="379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2" t="s">
        <v>103</v>
      </c>
      <c r="B373" s="372"/>
      <c r="C373" s="372"/>
      <c r="D373" s="372"/>
      <c r="E373" s="372"/>
      <c r="F373" s="372"/>
      <c r="G373" s="372"/>
      <c r="H373" s="372"/>
      <c r="I373" s="372"/>
      <c r="J373" s="372"/>
      <c r="K373" s="372"/>
      <c r="L373" s="372"/>
      <c r="M373" s="372"/>
      <c r="N373" s="372"/>
      <c r="O373" s="372"/>
      <c r="P373" s="372"/>
      <c r="Q373" s="372"/>
      <c r="R373" s="372"/>
      <c r="S373" s="372"/>
      <c r="T373" s="372"/>
      <c r="U373" s="372"/>
      <c r="V373" s="372"/>
      <c r="W373" s="372"/>
      <c r="X373" s="372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73">
        <v>4680115882997</v>
      </c>
      <c r="E374" s="373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581" t="s">
        <v>536</v>
      </c>
      <c r="O374" s="375"/>
      <c r="P374" s="375"/>
      <c r="Q374" s="375"/>
      <c r="R374" s="37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0"/>
      <c r="M375" s="381"/>
      <c r="N375" s="377" t="s">
        <v>43</v>
      </c>
      <c r="O375" s="378"/>
      <c r="P375" s="378"/>
      <c r="Q375" s="378"/>
      <c r="R375" s="378"/>
      <c r="S375" s="378"/>
      <c r="T375" s="379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0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1"/>
      <c r="N376" s="377" t="s">
        <v>43</v>
      </c>
      <c r="O376" s="378"/>
      <c r="P376" s="378"/>
      <c r="Q376" s="378"/>
      <c r="R376" s="378"/>
      <c r="S376" s="378"/>
      <c r="T376" s="379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71" t="s">
        <v>539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6"/>
      <c r="Z377" s="66"/>
    </row>
    <row r="378" spans="1:53" ht="14.25" customHeight="1" x14ac:dyDescent="0.25">
      <c r="A378" s="372" t="s">
        <v>108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73">
        <v>4607091389388</v>
      </c>
      <c r="E379" s="373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75"/>
      <c r="P379" s="375"/>
      <c r="Q379" s="375"/>
      <c r="R379" s="37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73">
        <v>4607091389364</v>
      </c>
      <c r="E380" s="373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75"/>
      <c r="P380" s="375"/>
      <c r="Q380" s="375"/>
      <c r="R380" s="37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1"/>
      <c r="N381" s="377" t="s">
        <v>43</v>
      </c>
      <c r="O381" s="378"/>
      <c r="P381" s="378"/>
      <c r="Q381" s="378"/>
      <c r="R381" s="378"/>
      <c r="S381" s="378"/>
      <c r="T381" s="379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1"/>
      <c r="N382" s="377" t="s">
        <v>43</v>
      </c>
      <c r="O382" s="378"/>
      <c r="P382" s="378"/>
      <c r="Q382" s="378"/>
      <c r="R382" s="378"/>
      <c r="S382" s="378"/>
      <c r="T382" s="379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72" t="s">
        <v>76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372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73">
        <v>4607091389739</v>
      </c>
      <c r="E384" s="373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75"/>
      <c r="P384" s="375"/>
      <c r="Q384" s="375"/>
      <c r="R384" s="37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73">
        <v>4680115883048</v>
      </c>
      <c r="E385" s="373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5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75"/>
      <c r="P385" s="375"/>
      <c r="Q385" s="375"/>
      <c r="R385" s="37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73">
        <v>4607091389425</v>
      </c>
      <c r="E386" s="37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75"/>
      <c r="P386" s="375"/>
      <c r="Q386" s="375"/>
      <c r="R386" s="376"/>
      <c r="S386" s="40" t="s">
        <v>48</v>
      </c>
      <c r="T386" s="40" t="s">
        <v>48</v>
      </c>
      <c r="U386" s="41" t="s">
        <v>0</v>
      </c>
      <c r="V386" s="59">
        <v>2.0999999999999996</v>
      </c>
      <c r="W386" s="56">
        <f t="shared" si="17"/>
        <v>2.1</v>
      </c>
      <c r="X386" s="42">
        <f>IFERROR(IF(W386=0,"",ROUNDUP(W386/H386,0)*0.00502),"")</f>
        <v>5.0200000000000002E-3</v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73">
        <v>4680115882911</v>
      </c>
      <c r="E387" s="373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587" t="s">
        <v>552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73">
        <v>4680115880771</v>
      </c>
      <c r="E388" s="373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5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73">
        <v>4607091389500</v>
      </c>
      <c r="E389" s="373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2.0999999999999996</v>
      </c>
      <c r="W389" s="56">
        <f t="shared" si="17"/>
        <v>2.1</v>
      </c>
      <c r="X389" s="42">
        <f>IFERROR(IF(W389=0,"",ROUNDUP(W389/H389,0)*0.00502),"")</f>
        <v>5.0200000000000002E-3</v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73">
        <v>4680115881983</v>
      </c>
      <c r="E390" s="373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5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75"/>
      <c r="P390" s="375"/>
      <c r="Q390" s="375"/>
      <c r="R390" s="37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0"/>
      <c r="M391" s="381"/>
      <c r="N391" s="377" t="s">
        <v>43</v>
      </c>
      <c r="O391" s="378"/>
      <c r="P391" s="378"/>
      <c r="Q391" s="378"/>
      <c r="R391" s="378"/>
      <c r="S391" s="378"/>
      <c r="T391" s="379"/>
      <c r="U391" s="43" t="s">
        <v>42</v>
      </c>
      <c r="V391" s="44">
        <f>IFERROR(V384/H384,"0")+IFERROR(V385/H385,"0")+IFERROR(V386/H386,"0")+IFERROR(V387/H387,"0")+IFERROR(V388/H388,"0")+IFERROR(V389/H389,"0")+IFERROR(V390/H390,"0")</f>
        <v>1.9999999999999996</v>
      </c>
      <c r="W391" s="44">
        <f>IFERROR(W384/H384,"0")+IFERROR(W385/H385,"0")+IFERROR(W386/H386,"0")+IFERROR(W387/H387,"0")+IFERROR(W388/H388,"0")+IFERROR(W389/H389,"0")+IFERROR(W390/H390,"0")</f>
        <v>2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1.004E-2</v>
      </c>
      <c r="Y391" s="68"/>
      <c r="Z391" s="68"/>
    </row>
    <row r="392" spans="1:53" x14ac:dyDescent="0.2">
      <c r="A392" s="380"/>
      <c r="B392" s="380"/>
      <c r="C392" s="380"/>
      <c r="D392" s="380"/>
      <c r="E392" s="380"/>
      <c r="F392" s="380"/>
      <c r="G392" s="380"/>
      <c r="H392" s="380"/>
      <c r="I392" s="380"/>
      <c r="J392" s="380"/>
      <c r="K392" s="380"/>
      <c r="L392" s="380"/>
      <c r="M392" s="381"/>
      <c r="N392" s="377" t="s">
        <v>43</v>
      </c>
      <c r="O392" s="378"/>
      <c r="P392" s="378"/>
      <c r="Q392" s="378"/>
      <c r="R392" s="378"/>
      <c r="S392" s="378"/>
      <c r="T392" s="379"/>
      <c r="U392" s="43" t="s">
        <v>0</v>
      </c>
      <c r="V392" s="44">
        <f>IFERROR(SUM(V384:V390),"0")</f>
        <v>4.1999999999999993</v>
      </c>
      <c r="W392" s="44">
        <f>IFERROR(SUM(W384:W390),"0")</f>
        <v>4.2</v>
      </c>
      <c r="X392" s="43"/>
      <c r="Y392" s="68"/>
      <c r="Z392" s="68"/>
    </row>
    <row r="393" spans="1:53" ht="14.25" customHeight="1" x14ac:dyDescent="0.25">
      <c r="A393" s="372" t="s">
        <v>103</v>
      </c>
      <c r="B393" s="372"/>
      <c r="C393" s="372"/>
      <c r="D393" s="372"/>
      <c r="E393" s="372"/>
      <c r="F393" s="372"/>
      <c r="G393" s="372"/>
      <c r="H393" s="372"/>
      <c r="I393" s="372"/>
      <c r="J393" s="372"/>
      <c r="K393" s="372"/>
      <c r="L393" s="372"/>
      <c r="M393" s="372"/>
      <c r="N393" s="372"/>
      <c r="O393" s="372"/>
      <c r="P393" s="372"/>
      <c r="Q393" s="372"/>
      <c r="R393" s="372"/>
      <c r="S393" s="372"/>
      <c r="T393" s="372"/>
      <c r="U393" s="372"/>
      <c r="V393" s="372"/>
      <c r="W393" s="372"/>
      <c r="X393" s="372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73">
        <v>4680115882980</v>
      </c>
      <c r="E394" s="373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75"/>
      <c r="P394" s="375"/>
      <c r="Q394" s="375"/>
      <c r="R394" s="376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80"/>
      <c r="B396" s="380"/>
      <c r="C396" s="380"/>
      <c r="D396" s="380"/>
      <c r="E396" s="380"/>
      <c r="F396" s="380"/>
      <c r="G396" s="380"/>
      <c r="H396" s="380"/>
      <c r="I396" s="380"/>
      <c r="J396" s="380"/>
      <c r="K396" s="380"/>
      <c r="L396" s="380"/>
      <c r="M396" s="381"/>
      <c r="N396" s="377" t="s">
        <v>43</v>
      </c>
      <c r="O396" s="378"/>
      <c r="P396" s="378"/>
      <c r="Q396" s="378"/>
      <c r="R396" s="378"/>
      <c r="S396" s="378"/>
      <c r="T396" s="379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70" t="s">
        <v>561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55"/>
      <c r="Z397" s="55"/>
    </row>
    <row r="398" spans="1:53" ht="16.5" customHeight="1" x14ac:dyDescent="0.25">
      <c r="A398" s="371" t="s">
        <v>561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6"/>
      <c r="Z398" s="66"/>
    </row>
    <row r="399" spans="1:53" ht="14.25" customHeight="1" x14ac:dyDescent="0.25">
      <c r="A399" s="372" t="s">
        <v>116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73">
        <v>4607091389067</v>
      </c>
      <c r="E400" s="373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75"/>
      <c r="P400" s="375"/>
      <c r="Q400" s="375"/>
      <c r="R400" s="37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73">
        <v>4607091383522</v>
      </c>
      <c r="E401" s="37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75"/>
      <c r="P401" s="375"/>
      <c r="Q401" s="375"/>
      <c r="R401" s="37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73">
        <v>4607091384437</v>
      </c>
      <c r="E402" s="37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75"/>
      <c r="P402" s="375"/>
      <c r="Q402" s="375"/>
      <c r="R402" s="37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73">
        <v>4607091389104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73">
        <v>4680115880603</v>
      </c>
      <c r="E404" s="373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73">
        <v>4607091389999</v>
      </c>
      <c r="E405" s="37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73">
        <v>4680115882782</v>
      </c>
      <c r="E406" s="37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73">
        <v>4607091389098</v>
      </c>
      <c r="E407" s="373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2.4000000000000004</v>
      </c>
      <c r="W407" s="56">
        <f t="shared" si="18"/>
        <v>2.4</v>
      </c>
      <c r="X407" s="42">
        <f>IFERROR(IF(W407=0,"",ROUNDUP(W407/H407,0)*0.00753),"")</f>
        <v>7.5300000000000002E-3</v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73">
        <v>4607091389982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75"/>
      <c r="P408" s="375"/>
      <c r="Q408" s="375"/>
      <c r="R408" s="37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80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1"/>
      <c r="N409" s="377" t="s">
        <v>43</v>
      </c>
      <c r="O409" s="378"/>
      <c r="P409" s="378"/>
      <c r="Q409" s="378"/>
      <c r="R409" s="378"/>
      <c r="S409" s="378"/>
      <c r="T409" s="379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1.0000000000000002</v>
      </c>
      <c r="W409" s="44">
        <f>IFERROR(W400/H400,"0")+IFERROR(W401/H401,"0")+IFERROR(W402/H402,"0")+IFERROR(W403/H403,"0")+IFERROR(W404/H404,"0")+IFERROR(W405/H405,"0")+IFERROR(W406/H406,"0")+IFERROR(W407/H407,"0")+IFERROR(W408/H408,"0")</f>
        <v>1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7.5300000000000002E-3</v>
      </c>
      <c r="Y409" s="68"/>
      <c r="Z409" s="68"/>
    </row>
    <row r="410" spans="1:53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1"/>
      <c r="N410" s="377" t="s">
        <v>43</v>
      </c>
      <c r="O410" s="378"/>
      <c r="P410" s="378"/>
      <c r="Q410" s="378"/>
      <c r="R410" s="378"/>
      <c r="S410" s="378"/>
      <c r="T410" s="379"/>
      <c r="U410" s="43" t="s">
        <v>0</v>
      </c>
      <c r="V410" s="44">
        <f>IFERROR(SUM(V400:V408),"0")</f>
        <v>2.4000000000000004</v>
      </c>
      <c r="W410" s="44">
        <f>IFERROR(SUM(W400:W408),"0")</f>
        <v>2.4</v>
      </c>
      <c r="X410" s="43"/>
      <c r="Y410" s="68"/>
      <c r="Z410" s="68"/>
    </row>
    <row r="411" spans="1:53" ht="14.25" customHeight="1" x14ac:dyDescent="0.25">
      <c r="A411" s="372" t="s">
        <v>108</v>
      </c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2"/>
      <c r="O411" s="372"/>
      <c r="P411" s="372"/>
      <c r="Q411" s="372"/>
      <c r="R411" s="372"/>
      <c r="S411" s="372"/>
      <c r="T411" s="372"/>
      <c r="U411" s="372"/>
      <c r="V411" s="372"/>
      <c r="W411" s="372"/>
      <c r="X411" s="372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73">
        <v>4607091388930</v>
      </c>
      <c r="E412" s="373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75"/>
      <c r="P412" s="375"/>
      <c r="Q412" s="375"/>
      <c r="R412" s="376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73">
        <v>4680115880054</v>
      </c>
      <c r="E413" s="373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75"/>
      <c r="P413" s="375"/>
      <c r="Q413" s="375"/>
      <c r="R413" s="37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0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1"/>
      <c r="N414" s="377" t="s">
        <v>43</v>
      </c>
      <c r="O414" s="378"/>
      <c r="P414" s="378"/>
      <c r="Q414" s="378"/>
      <c r="R414" s="378"/>
      <c r="S414" s="378"/>
      <c r="T414" s="379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1"/>
      <c r="N415" s="377" t="s">
        <v>43</v>
      </c>
      <c r="O415" s="378"/>
      <c r="P415" s="378"/>
      <c r="Q415" s="378"/>
      <c r="R415" s="378"/>
      <c r="S415" s="378"/>
      <c r="T415" s="379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72" t="s">
        <v>76</v>
      </c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73">
        <v>4680115883116</v>
      </c>
      <c r="E417" s="37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75"/>
      <c r="P417" s="375"/>
      <c r="Q417" s="375"/>
      <c r="R417" s="37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73">
        <v>4680115883093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75"/>
      <c r="P418" s="375"/>
      <c r="Q418" s="375"/>
      <c r="R418" s="37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73">
        <v>4680115883109</v>
      </c>
      <c r="E419" s="37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75"/>
      <c r="P419" s="375"/>
      <c r="Q419" s="375"/>
      <c r="R419" s="37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73">
        <v>4680115882072</v>
      </c>
      <c r="E420" s="373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606" t="s">
        <v>592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73">
        <v>4680115882102</v>
      </c>
      <c r="E421" s="373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7" t="s">
        <v>595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73">
        <v>4680115882096</v>
      </c>
      <c r="E422" s="37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08" t="s">
        <v>598</v>
      </c>
      <c r="O422" s="375"/>
      <c r="P422" s="375"/>
      <c r="Q422" s="375"/>
      <c r="R422" s="37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80"/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1"/>
      <c r="N423" s="377" t="s">
        <v>43</v>
      </c>
      <c r="O423" s="378"/>
      <c r="P423" s="378"/>
      <c r="Q423" s="378"/>
      <c r="R423" s="378"/>
      <c r="S423" s="378"/>
      <c r="T423" s="379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80"/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1"/>
      <c r="N424" s="377" t="s">
        <v>43</v>
      </c>
      <c r="O424" s="378"/>
      <c r="P424" s="378"/>
      <c r="Q424" s="378"/>
      <c r="R424" s="378"/>
      <c r="S424" s="378"/>
      <c r="T424" s="379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72" t="s">
        <v>81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73">
        <v>4607091383409</v>
      </c>
      <c r="E426" s="373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75"/>
      <c r="P426" s="375"/>
      <c r="Q426" s="375"/>
      <c r="R426" s="37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73">
        <v>4607091383416</v>
      </c>
      <c r="E427" s="37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75"/>
      <c r="P427" s="375"/>
      <c r="Q427" s="375"/>
      <c r="R427" s="37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1"/>
      <c r="N428" s="377" t="s">
        <v>43</v>
      </c>
      <c r="O428" s="378"/>
      <c r="P428" s="378"/>
      <c r="Q428" s="378"/>
      <c r="R428" s="378"/>
      <c r="S428" s="378"/>
      <c r="T428" s="37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1"/>
      <c r="N429" s="377" t="s">
        <v>43</v>
      </c>
      <c r="O429" s="378"/>
      <c r="P429" s="378"/>
      <c r="Q429" s="378"/>
      <c r="R429" s="378"/>
      <c r="S429" s="378"/>
      <c r="T429" s="37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55"/>
      <c r="Z430" s="55"/>
    </row>
    <row r="431" spans="1:53" ht="16.5" customHeight="1" x14ac:dyDescent="0.25">
      <c r="A431" s="371" t="s">
        <v>604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6"/>
      <c r="Z431" s="66"/>
    </row>
    <row r="432" spans="1:53" ht="14.25" customHeight="1" x14ac:dyDescent="0.25">
      <c r="A432" s="372" t="s">
        <v>116</v>
      </c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73">
        <v>4640242180441</v>
      </c>
      <c r="E433" s="373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1" t="s">
        <v>607</v>
      </c>
      <c r="O433" s="375"/>
      <c r="P433" s="375"/>
      <c r="Q433" s="375"/>
      <c r="R433" s="37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73">
        <v>4640242180564</v>
      </c>
      <c r="E434" s="37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2" t="s">
        <v>610</v>
      </c>
      <c r="O434" s="375"/>
      <c r="P434" s="375"/>
      <c r="Q434" s="375"/>
      <c r="R434" s="376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0"/>
      <c r="M435" s="381"/>
      <c r="N435" s="377" t="s">
        <v>43</v>
      </c>
      <c r="O435" s="378"/>
      <c r="P435" s="378"/>
      <c r="Q435" s="378"/>
      <c r="R435" s="378"/>
      <c r="S435" s="378"/>
      <c r="T435" s="379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80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1"/>
      <c r="N436" s="377" t="s">
        <v>43</v>
      </c>
      <c r="O436" s="378"/>
      <c r="P436" s="378"/>
      <c r="Q436" s="378"/>
      <c r="R436" s="378"/>
      <c r="S436" s="378"/>
      <c r="T436" s="379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72" t="s">
        <v>108</v>
      </c>
      <c r="B437" s="372"/>
      <c r="C437" s="372"/>
      <c r="D437" s="372"/>
      <c r="E437" s="372"/>
      <c r="F437" s="372"/>
      <c r="G437" s="372"/>
      <c r="H437" s="372"/>
      <c r="I437" s="372"/>
      <c r="J437" s="372"/>
      <c r="K437" s="372"/>
      <c r="L437" s="372"/>
      <c r="M437" s="372"/>
      <c r="N437" s="372"/>
      <c r="O437" s="372"/>
      <c r="P437" s="372"/>
      <c r="Q437" s="372"/>
      <c r="R437" s="372"/>
      <c r="S437" s="372"/>
      <c r="T437" s="372"/>
      <c r="U437" s="372"/>
      <c r="V437" s="372"/>
      <c r="W437" s="372"/>
      <c r="X437" s="372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73">
        <v>4640242180526</v>
      </c>
      <c r="E438" s="373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613" t="s">
        <v>613</v>
      </c>
      <c r="O438" s="375"/>
      <c r="P438" s="375"/>
      <c r="Q438" s="375"/>
      <c r="R438" s="376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73">
        <v>4640242180519</v>
      </c>
      <c r="E439" s="373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614" t="s">
        <v>616</v>
      </c>
      <c r="O439" s="375"/>
      <c r="P439" s="375"/>
      <c r="Q439" s="375"/>
      <c r="R439" s="37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0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1"/>
      <c r="N440" s="377" t="s">
        <v>43</v>
      </c>
      <c r="O440" s="378"/>
      <c r="P440" s="378"/>
      <c r="Q440" s="378"/>
      <c r="R440" s="378"/>
      <c r="S440" s="378"/>
      <c r="T440" s="379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1"/>
      <c r="N441" s="377" t="s">
        <v>43</v>
      </c>
      <c r="O441" s="378"/>
      <c r="P441" s="378"/>
      <c r="Q441" s="378"/>
      <c r="R441" s="378"/>
      <c r="S441" s="378"/>
      <c r="T441" s="379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72" t="s">
        <v>76</v>
      </c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73">
        <v>4640242180816</v>
      </c>
      <c r="E443" s="373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5" t="s">
        <v>619</v>
      </c>
      <c r="O443" s="375"/>
      <c r="P443" s="375"/>
      <c r="Q443" s="375"/>
      <c r="R443" s="37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73">
        <v>4640242180595</v>
      </c>
      <c r="E444" s="373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6" t="s">
        <v>622</v>
      </c>
      <c r="O444" s="375"/>
      <c r="P444" s="375"/>
      <c r="Q444" s="375"/>
      <c r="R444" s="376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1"/>
      <c r="N445" s="377" t="s">
        <v>43</v>
      </c>
      <c r="O445" s="378"/>
      <c r="P445" s="378"/>
      <c r="Q445" s="378"/>
      <c r="R445" s="378"/>
      <c r="S445" s="378"/>
      <c r="T445" s="379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1"/>
      <c r="N446" s="377" t="s">
        <v>43</v>
      </c>
      <c r="O446" s="378"/>
      <c r="P446" s="378"/>
      <c r="Q446" s="378"/>
      <c r="R446" s="378"/>
      <c r="S446" s="378"/>
      <c r="T446" s="379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2" t="s">
        <v>81</v>
      </c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73">
        <v>4640242180540</v>
      </c>
      <c r="E448" s="373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617" t="s">
        <v>625</v>
      </c>
      <c r="O448" s="375"/>
      <c r="P448" s="375"/>
      <c r="Q448" s="375"/>
      <c r="R448" s="37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73">
        <v>4640242180557</v>
      </c>
      <c r="E449" s="373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618" t="s">
        <v>628</v>
      </c>
      <c r="O449" s="375"/>
      <c r="P449" s="375"/>
      <c r="Q449" s="375"/>
      <c r="R449" s="376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1"/>
      <c r="N450" s="377" t="s">
        <v>43</v>
      </c>
      <c r="O450" s="378"/>
      <c r="P450" s="378"/>
      <c r="Q450" s="378"/>
      <c r="R450" s="378"/>
      <c r="S450" s="378"/>
      <c r="T450" s="379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1"/>
      <c r="N451" s="377" t="s">
        <v>43</v>
      </c>
      <c r="O451" s="378"/>
      <c r="P451" s="378"/>
      <c r="Q451" s="378"/>
      <c r="R451" s="378"/>
      <c r="S451" s="378"/>
      <c r="T451" s="379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71" t="s">
        <v>629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6"/>
      <c r="Z452" s="66"/>
    </row>
    <row r="453" spans="1:53" ht="14.25" customHeight="1" x14ac:dyDescent="0.25">
      <c r="A453" s="372" t="s">
        <v>81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67"/>
      <c r="Z453" s="67"/>
    </row>
    <row r="454" spans="1:53" ht="16.5" customHeight="1" x14ac:dyDescent="0.25">
      <c r="A454" s="64" t="s">
        <v>630</v>
      </c>
      <c r="B454" s="64" t="s">
        <v>631</v>
      </c>
      <c r="C454" s="37">
        <v>4301051310</v>
      </c>
      <c r="D454" s="373">
        <v>4680115880870</v>
      </c>
      <c r="E454" s="373"/>
      <c r="F454" s="63">
        <v>1.3</v>
      </c>
      <c r="G454" s="38">
        <v>6</v>
      </c>
      <c r="H454" s="63">
        <v>7.8</v>
      </c>
      <c r="I454" s="63">
        <v>8.3640000000000008</v>
      </c>
      <c r="J454" s="38">
        <v>56</v>
      </c>
      <c r="K454" s="38" t="s">
        <v>112</v>
      </c>
      <c r="L454" s="39" t="s">
        <v>141</v>
      </c>
      <c r="M454" s="38">
        <v>40</v>
      </c>
      <c r="N454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75"/>
      <c r="P454" s="375"/>
      <c r="Q454" s="375"/>
      <c r="R454" s="376"/>
      <c r="S454" s="40" t="s">
        <v>48</v>
      </c>
      <c r="T454" s="40" t="s">
        <v>48</v>
      </c>
      <c r="U454" s="41" t="s">
        <v>0</v>
      </c>
      <c r="V454" s="59">
        <v>6</v>
      </c>
      <c r="W454" s="56">
        <f>IFERROR(IF(V454="",0,CEILING((V454/$H454),1)*$H454),"")</f>
        <v>7.8</v>
      </c>
      <c r="X454" s="42">
        <f>IFERROR(IF(W454=0,"",ROUNDUP(W454/H454,0)*0.02175),"")</f>
        <v>2.1749999999999999E-2</v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80"/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1"/>
      <c r="N455" s="377" t="s">
        <v>43</v>
      </c>
      <c r="O455" s="378"/>
      <c r="P455" s="378"/>
      <c r="Q455" s="378"/>
      <c r="R455" s="378"/>
      <c r="S455" s="378"/>
      <c r="T455" s="379"/>
      <c r="U455" s="43" t="s">
        <v>42</v>
      </c>
      <c r="V455" s="44">
        <f>IFERROR(V454/H454,"0")</f>
        <v>0.76923076923076927</v>
      </c>
      <c r="W455" s="44">
        <f>IFERROR(W454/H454,"0")</f>
        <v>1</v>
      </c>
      <c r="X455" s="44">
        <f>IFERROR(IF(X454="",0,X454),"0")</f>
        <v>2.1749999999999999E-2</v>
      </c>
      <c r="Y455" s="68"/>
      <c r="Z455" s="68"/>
    </row>
    <row r="456" spans="1:53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1"/>
      <c r="N456" s="377" t="s">
        <v>43</v>
      </c>
      <c r="O456" s="378"/>
      <c r="P456" s="378"/>
      <c r="Q456" s="378"/>
      <c r="R456" s="378"/>
      <c r="S456" s="378"/>
      <c r="T456" s="379"/>
      <c r="U456" s="43" t="s">
        <v>0</v>
      </c>
      <c r="V456" s="44">
        <f>IFERROR(SUM(V454:V454),"0")</f>
        <v>6</v>
      </c>
      <c r="W456" s="44">
        <f>IFERROR(SUM(W454:W454),"0")</f>
        <v>7.8</v>
      </c>
      <c r="X456" s="43"/>
      <c r="Y456" s="68"/>
      <c r="Z456" s="68"/>
    </row>
    <row r="457" spans="1:53" ht="15" customHeight="1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0"/>
      <c r="M457" s="623"/>
      <c r="N457" s="620" t="s">
        <v>36</v>
      </c>
      <c r="O457" s="621"/>
      <c r="P457" s="621"/>
      <c r="Q457" s="621"/>
      <c r="R457" s="621"/>
      <c r="S457" s="621"/>
      <c r="T457" s="622"/>
      <c r="U457" s="43" t="s">
        <v>0</v>
      </c>
      <c r="V457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191.64999999999998</v>
      </c>
      <c r="W457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238.49</v>
      </c>
      <c r="X457" s="43"/>
      <c r="Y457" s="68"/>
      <c r="Z457" s="68"/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623"/>
      <c r="N458" s="620" t="s">
        <v>37</v>
      </c>
      <c r="O458" s="621"/>
      <c r="P458" s="621"/>
      <c r="Q458" s="621"/>
      <c r="R458" s="621"/>
      <c r="S458" s="621"/>
      <c r="T458" s="622"/>
      <c r="U458" s="43" t="s">
        <v>0</v>
      </c>
      <c r="V45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205.01705704919129</v>
      </c>
      <c r="W45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254.35000000000002</v>
      </c>
      <c r="X458" s="43"/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623"/>
      <c r="N459" s="620" t="s">
        <v>38</v>
      </c>
      <c r="O459" s="621"/>
      <c r="P459" s="621"/>
      <c r="Q459" s="621"/>
      <c r="R459" s="621"/>
      <c r="S459" s="621"/>
      <c r="T459" s="622"/>
      <c r="U459" s="43" t="s">
        <v>23</v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</v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</v>
      </c>
      <c r="X459" s="43"/>
      <c r="Y459" s="68"/>
      <c r="Z459" s="68"/>
    </row>
    <row r="460" spans="1:53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39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GrossWeightTotal+PalletQtyTotal*25</f>
        <v>230.01705704919129</v>
      </c>
      <c r="W460" s="44">
        <f>GrossWeightTotalR+PalletQtyTotalR*25</f>
        <v>279.35000000000002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40</v>
      </c>
      <c r="O461" s="621"/>
      <c r="P461" s="621"/>
      <c r="Q461" s="621"/>
      <c r="R461" s="621"/>
      <c r="S461" s="621"/>
      <c r="T461" s="622"/>
      <c r="U461" s="43" t="s">
        <v>23</v>
      </c>
      <c r="V461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46.323954761625998</v>
      </c>
      <c r="W461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53</v>
      </c>
      <c r="X461" s="43"/>
      <c r="Y461" s="68"/>
      <c r="Z461" s="68"/>
    </row>
    <row r="462" spans="1:53" ht="14.25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41</v>
      </c>
      <c r="O462" s="621"/>
      <c r="P462" s="621"/>
      <c r="Q462" s="621"/>
      <c r="R462" s="621"/>
      <c r="S462" s="621"/>
      <c r="T462" s="622"/>
      <c r="U462" s="46" t="s">
        <v>54</v>
      </c>
      <c r="V462" s="43"/>
      <c r="W462" s="43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0.54746000000000017</v>
      </c>
      <c r="Y462" s="68"/>
      <c r="Z462" s="68"/>
    </row>
    <row r="463" spans="1:53" ht="13.5" thickBot="1" x14ac:dyDescent="0.25"/>
    <row r="464" spans="1:53" ht="27" thickTop="1" thickBot="1" x14ac:dyDescent="0.25">
      <c r="A464" s="47" t="s">
        <v>9</v>
      </c>
      <c r="B464" s="72" t="s">
        <v>75</v>
      </c>
      <c r="C464" s="624" t="s">
        <v>106</v>
      </c>
      <c r="D464" s="624" t="s">
        <v>106</v>
      </c>
      <c r="E464" s="624" t="s">
        <v>106</v>
      </c>
      <c r="F464" s="624" t="s">
        <v>106</v>
      </c>
      <c r="G464" s="624" t="s">
        <v>251</v>
      </c>
      <c r="H464" s="624" t="s">
        <v>251</v>
      </c>
      <c r="I464" s="624" t="s">
        <v>251</v>
      </c>
      <c r="J464" s="624" t="s">
        <v>251</v>
      </c>
      <c r="K464" s="625"/>
      <c r="L464" s="624" t="s">
        <v>251</v>
      </c>
      <c r="M464" s="624" t="s">
        <v>251</v>
      </c>
      <c r="N464" s="624" t="s">
        <v>444</v>
      </c>
      <c r="O464" s="624" t="s">
        <v>444</v>
      </c>
      <c r="P464" s="624" t="s">
        <v>491</v>
      </c>
      <c r="Q464" s="624" t="s">
        <v>491</v>
      </c>
      <c r="R464" s="72" t="s">
        <v>561</v>
      </c>
      <c r="S464" s="624" t="s">
        <v>603</v>
      </c>
      <c r="T464" s="624" t="s">
        <v>603</v>
      </c>
      <c r="U464" s="1"/>
      <c r="Z464" s="61"/>
      <c r="AC464" s="1"/>
    </row>
    <row r="465" spans="1:29" ht="14.25" customHeight="1" thickTop="1" x14ac:dyDescent="0.2">
      <c r="A465" s="626" t="s">
        <v>10</v>
      </c>
      <c r="B465" s="624" t="s">
        <v>75</v>
      </c>
      <c r="C465" s="624" t="s">
        <v>107</v>
      </c>
      <c r="D465" s="624" t="s">
        <v>115</v>
      </c>
      <c r="E465" s="624" t="s">
        <v>106</v>
      </c>
      <c r="F465" s="624" t="s">
        <v>244</v>
      </c>
      <c r="G465" s="624" t="s">
        <v>252</v>
      </c>
      <c r="H465" s="624" t="s">
        <v>259</v>
      </c>
      <c r="I465" s="624" t="s">
        <v>276</v>
      </c>
      <c r="J465" s="624" t="s">
        <v>336</v>
      </c>
      <c r="K465" s="1"/>
      <c r="L465" s="624" t="s">
        <v>412</v>
      </c>
      <c r="M465" s="624" t="s">
        <v>430</v>
      </c>
      <c r="N465" s="624" t="s">
        <v>445</v>
      </c>
      <c r="O465" s="624" t="s">
        <v>468</v>
      </c>
      <c r="P465" s="624" t="s">
        <v>492</v>
      </c>
      <c r="Q465" s="624" t="s">
        <v>539</v>
      </c>
      <c r="R465" s="624" t="s">
        <v>561</v>
      </c>
      <c r="S465" s="624" t="s">
        <v>604</v>
      </c>
      <c r="T465" s="624" t="s">
        <v>629</v>
      </c>
      <c r="U465" s="1"/>
      <c r="Z465" s="61"/>
      <c r="AC465" s="1"/>
    </row>
    <row r="466" spans="1:29" ht="13.5" thickBot="1" x14ac:dyDescent="0.25">
      <c r="A466" s="627"/>
      <c r="B466" s="624"/>
      <c r="C466" s="624"/>
      <c r="D466" s="624"/>
      <c r="E466" s="624"/>
      <c r="F466" s="624"/>
      <c r="G466" s="624"/>
      <c r="H466" s="624"/>
      <c r="I466" s="624"/>
      <c r="J466" s="624"/>
      <c r="K466" s="1"/>
      <c r="L466" s="624"/>
      <c r="M466" s="624"/>
      <c r="N466" s="624"/>
      <c r="O466" s="624"/>
      <c r="P466" s="624"/>
      <c r="Q466" s="624"/>
      <c r="R466" s="624"/>
      <c r="S466" s="624"/>
      <c r="T466" s="624"/>
      <c r="U466" s="1"/>
      <c r="Z466" s="61"/>
      <c r="AC466" s="1"/>
    </row>
    <row r="467" spans="1:29" ht="18" thickTop="1" thickBot="1" x14ac:dyDescent="0.25">
      <c r="A467" s="47" t="s">
        <v>13</v>
      </c>
      <c r="B467" s="53">
        <f>IFERROR(W22*1,"0")+IFERROR(W26*1,"0")+IFERROR(W27*1,"0")+IFERROR(W28*1,"0")+IFERROR(W29*1,"0")+IFERROR(W30*1,"0")+IFERROR(W31*1,"0")+IFERROR(W35*1,"0")+IFERROR(W39*1,"0")+IFERROR(W43*1,"0")</f>
        <v>1.1000000000000001</v>
      </c>
      <c r="C467" s="53">
        <f>IFERROR(W49*1,"0")+IFERROR(W50*1,"0")</f>
        <v>0</v>
      </c>
      <c r="D467" s="53">
        <f>IFERROR(W55*1,"0")+IFERROR(W56*1,"0")+IFERROR(W57*1,"0")+IFERROR(W58*1,"0")</f>
        <v>0</v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50.449999999999996</v>
      </c>
      <c r="F467" s="53">
        <f>IFERROR(W128*1,"0")+IFERROR(W129*1,"0")+IFERROR(W130*1,"0")</f>
        <v>8.1</v>
      </c>
      <c r="G467" s="53">
        <f>IFERROR(W136*1,"0")+IFERROR(W137*1,"0")+IFERROR(W138*1,"0")</f>
        <v>32.400000000000006</v>
      </c>
      <c r="H467" s="53">
        <f>IFERROR(W143*1,"0")+IFERROR(W144*1,"0")+IFERROR(W145*1,"0")+IFERROR(W146*1,"0")+IFERROR(W147*1,"0")+IFERROR(W148*1,"0")+IFERROR(W149*1,"0")+IFERROR(W150*1,"0")</f>
        <v>0</v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5.4</v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36.5</v>
      </c>
      <c r="K467" s="1"/>
      <c r="L467" s="53">
        <f>IFERROR(W256*1,"0")+IFERROR(W257*1,"0")+IFERROR(W258*1,"0")+IFERROR(W259*1,"0")+IFERROR(W260*1,"0")+IFERROR(W261*1,"0")+IFERROR(W262*1,"0")+IFERROR(W266*1,"0")+IFERROR(W267*1,"0")</f>
        <v>10</v>
      </c>
      <c r="M467" s="53">
        <f>IFERROR(W272*1,"0")+IFERROR(W276*1,"0")+IFERROR(W277*1,"0")+IFERROR(W278*1,"0")+IFERROR(W282*1,"0")+IFERROR(W286*1,"0")</f>
        <v>0</v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>35</v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>40.94</v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4.2</v>
      </c>
      <c r="Q467" s="53">
        <f>IFERROR(W379*1,"0")+IFERROR(W380*1,"0")+IFERROR(W384*1,"0")+IFERROR(W385*1,"0")+IFERROR(W386*1,"0")+IFERROR(W387*1,"0")+IFERROR(W388*1,"0")+IFERROR(W389*1,"0")+IFERROR(W390*1,"0")+IFERROR(W394*1,"0")</f>
        <v>4.2</v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2.4</v>
      </c>
      <c r="S467" s="53">
        <f>IFERROR(W433*1,"0")+IFERROR(W434*1,"0")+IFERROR(W438*1,"0")+IFERROR(W439*1,"0")+IFERROR(W443*1,"0")+IFERROR(W444*1,"0")+IFERROR(W448*1,"0")+IFERROR(W449*1,"0")</f>
        <v>0</v>
      </c>
      <c r="T467" s="53">
        <f>IFERROR(W454*1,"0")</f>
        <v>7.8</v>
      </c>
      <c r="U467" s="1"/>
      <c r="Z467" s="61"/>
      <c r="AC467" s="1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N455:T455"/>
    <mergeCell ref="A455:M456"/>
    <mergeCell ref="N456:T456"/>
    <mergeCell ref="N457:T457"/>
    <mergeCell ref="A457:M462"/>
    <mergeCell ref="N458:T458"/>
    <mergeCell ref="N459:T459"/>
    <mergeCell ref="N460:T460"/>
    <mergeCell ref="N461:T461"/>
    <mergeCell ref="N462:T462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9"/>
    </row>
    <row r="3" spans="2:8" x14ac:dyDescent="0.2">
      <c r="B3" s="54" t="s">
        <v>633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635</v>
      </c>
      <c r="C6" s="54" t="s">
        <v>636</v>
      </c>
      <c r="D6" s="54" t="s">
        <v>637</v>
      </c>
      <c r="E6" s="54" t="s">
        <v>48</v>
      </c>
    </row>
    <row r="7" spans="2:8" x14ac:dyDescent="0.2">
      <c r="B7" s="54" t="s">
        <v>638</v>
      </c>
      <c r="C7" s="54" t="s">
        <v>639</v>
      </c>
      <c r="D7" s="54" t="s">
        <v>640</v>
      </c>
      <c r="E7" s="54" t="s">
        <v>48</v>
      </c>
    </row>
    <row r="8" spans="2:8" x14ac:dyDescent="0.2">
      <c r="B8" s="54" t="s">
        <v>641</v>
      </c>
      <c r="C8" s="54" t="s">
        <v>642</v>
      </c>
      <c r="D8" s="54" t="s">
        <v>643</v>
      </c>
      <c r="E8" s="54" t="s">
        <v>48</v>
      </c>
    </row>
    <row r="9" spans="2:8" x14ac:dyDescent="0.2">
      <c r="B9" s="54" t="s">
        <v>644</v>
      </c>
      <c r="C9" s="54" t="s">
        <v>645</v>
      </c>
      <c r="D9" s="54" t="s">
        <v>646</v>
      </c>
      <c r="E9" s="54" t="s">
        <v>48</v>
      </c>
    </row>
    <row r="11" spans="2:8" x14ac:dyDescent="0.2">
      <c r="B11" s="54" t="s">
        <v>647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648</v>
      </c>
      <c r="C13" s="54" t="s">
        <v>639</v>
      </c>
      <c r="D13" s="54" t="s">
        <v>48</v>
      </c>
      <c r="E13" s="54" t="s">
        <v>48</v>
      </c>
    </row>
    <row r="15" spans="2:8" x14ac:dyDescent="0.2">
      <c r="B15" s="54" t="s">
        <v>649</v>
      </c>
      <c r="C15" s="54" t="s">
        <v>642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645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661</v>
      </c>
      <c r="C29" s="54" t="s">
        <v>48</v>
      </c>
      <c r="D29" s="54" t="s">
        <v>48</v>
      </c>
      <c r="E29" s="54" t="s">
        <v>48</v>
      </c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2023-11-09T06:37:54Z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