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11,23 филиалы\"/>
    </mc:Choice>
  </mc:AlternateContent>
  <xr:revisionPtr revIDLastSave="0" documentId="13_ncr:1_{635C2D50-7CEF-493E-AD17-27A6556F818E}" xr6:coauthVersionLast="45" xr6:coauthVersionMax="45" xr10:uidLastSave="{00000000-0000-0000-0000-000000000000}"/>
  <bookViews>
    <workbookView xWindow="-120" yWindow="-120" windowWidth="29040" windowHeight="15840" tabRatio="297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TDSheet!$A$3:$Z$81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6" i="1"/>
  <c r="AA5" i="1" l="1"/>
  <c r="Z69" i="1"/>
  <c r="K8" i="1" l="1"/>
  <c r="O8" i="1" s="1"/>
  <c r="K10" i="1"/>
  <c r="O10" i="1" s="1"/>
  <c r="K14" i="1"/>
  <c r="O14" i="1" s="1"/>
  <c r="K15" i="1"/>
  <c r="O15" i="1" s="1"/>
  <c r="K16" i="1"/>
  <c r="O16" i="1" s="1"/>
  <c r="K22" i="1"/>
  <c r="O22" i="1" s="1"/>
  <c r="K27" i="1"/>
  <c r="O27" i="1" s="1"/>
  <c r="K37" i="1"/>
  <c r="O37" i="1" s="1"/>
  <c r="K38" i="1"/>
  <c r="O38" i="1" s="1"/>
  <c r="K43" i="1"/>
  <c r="O43" i="1" s="1"/>
  <c r="K44" i="1"/>
  <c r="O44" i="1" s="1"/>
  <c r="K49" i="1"/>
  <c r="O49" i="1" s="1"/>
  <c r="K50" i="1"/>
  <c r="O50" i="1" s="1"/>
  <c r="K51" i="1"/>
  <c r="O51" i="1" s="1"/>
  <c r="K52" i="1"/>
  <c r="O52" i="1" s="1"/>
  <c r="K57" i="1"/>
  <c r="O57" i="1" s="1"/>
  <c r="K63" i="1"/>
  <c r="O63" i="1" s="1"/>
  <c r="K64" i="1"/>
  <c r="O64" i="1" s="1"/>
  <c r="K65" i="1"/>
  <c r="O65" i="1" s="1"/>
  <c r="K66" i="1"/>
  <c r="O66" i="1" s="1"/>
  <c r="K67" i="1"/>
  <c r="O67" i="1" s="1"/>
  <c r="K68" i="1"/>
  <c r="O68" i="1" s="1"/>
  <c r="K69" i="1"/>
  <c r="O69" i="1" s="1"/>
  <c r="K70" i="1"/>
  <c r="O70" i="1" s="1"/>
  <c r="K72" i="1"/>
  <c r="O72" i="1" s="1"/>
  <c r="K73" i="1"/>
  <c r="O73" i="1" s="1"/>
  <c r="K74" i="1"/>
  <c r="O74" i="1" s="1"/>
  <c r="K75" i="1"/>
  <c r="O75" i="1" s="1"/>
  <c r="K76" i="1"/>
  <c r="O76" i="1" s="1"/>
  <c r="K77" i="1"/>
  <c r="O77" i="1" s="1"/>
  <c r="K78" i="1"/>
  <c r="O78" i="1" s="1"/>
  <c r="K79" i="1"/>
  <c r="O79" i="1" s="1"/>
  <c r="K80" i="1"/>
  <c r="O80" i="1" s="1"/>
  <c r="K81" i="1"/>
  <c r="O81" i="1" s="1"/>
  <c r="K6" i="1"/>
  <c r="L9" i="1"/>
  <c r="K9" i="1" s="1"/>
  <c r="O9" i="1" s="1"/>
  <c r="L11" i="1"/>
  <c r="K11" i="1" s="1"/>
  <c r="O11" i="1" s="1"/>
  <c r="L12" i="1"/>
  <c r="K12" i="1" s="1"/>
  <c r="O12" i="1" s="1"/>
  <c r="L13" i="1"/>
  <c r="K13" i="1" s="1"/>
  <c r="O13" i="1" s="1"/>
  <c r="L17" i="1"/>
  <c r="K17" i="1" s="1"/>
  <c r="O17" i="1" s="1"/>
  <c r="L18" i="1"/>
  <c r="K18" i="1" s="1"/>
  <c r="O18" i="1" s="1"/>
  <c r="L19" i="1"/>
  <c r="K19" i="1" s="1"/>
  <c r="O19" i="1" s="1"/>
  <c r="L20" i="1"/>
  <c r="K20" i="1" s="1"/>
  <c r="O20" i="1" s="1"/>
  <c r="L21" i="1"/>
  <c r="K21" i="1" s="1"/>
  <c r="O21" i="1" s="1"/>
  <c r="L23" i="1"/>
  <c r="K23" i="1" s="1"/>
  <c r="O23" i="1" s="1"/>
  <c r="L24" i="1"/>
  <c r="K24" i="1" s="1"/>
  <c r="O24" i="1" s="1"/>
  <c r="L25" i="1"/>
  <c r="K25" i="1" s="1"/>
  <c r="O25" i="1" s="1"/>
  <c r="L26" i="1"/>
  <c r="K26" i="1" s="1"/>
  <c r="O26" i="1" s="1"/>
  <c r="L28" i="1"/>
  <c r="K28" i="1" s="1"/>
  <c r="O28" i="1" s="1"/>
  <c r="L29" i="1"/>
  <c r="K29" i="1" s="1"/>
  <c r="O29" i="1" s="1"/>
  <c r="L30" i="1"/>
  <c r="K30" i="1" s="1"/>
  <c r="O30" i="1" s="1"/>
  <c r="L31" i="1"/>
  <c r="K31" i="1" s="1"/>
  <c r="O31" i="1" s="1"/>
  <c r="L32" i="1"/>
  <c r="K32" i="1" s="1"/>
  <c r="O32" i="1" s="1"/>
  <c r="L33" i="1"/>
  <c r="K33" i="1" s="1"/>
  <c r="O33" i="1" s="1"/>
  <c r="L34" i="1"/>
  <c r="K34" i="1" s="1"/>
  <c r="O34" i="1" s="1"/>
  <c r="L35" i="1"/>
  <c r="K35" i="1" s="1"/>
  <c r="O35" i="1" s="1"/>
  <c r="L36" i="1"/>
  <c r="K36" i="1" s="1"/>
  <c r="O36" i="1" s="1"/>
  <c r="L39" i="1"/>
  <c r="K39" i="1" s="1"/>
  <c r="O39" i="1" s="1"/>
  <c r="L40" i="1"/>
  <c r="K40" i="1" s="1"/>
  <c r="O40" i="1" s="1"/>
  <c r="L41" i="1"/>
  <c r="K41" i="1" s="1"/>
  <c r="O41" i="1" s="1"/>
  <c r="L42" i="1"/>
  <c r="K42" i="1" s="1"/>
  <c r="O42" i="1" s="1"/>
  <c r="L45" i="1"/>
  <c r="K45" i="1" s="1"/>
  <c r="O45" i="1" s="1"/>
  <c r="L46" i="1"/>
  <c r="K46" i="1" s="1"/>
  <c r="O46" i="1" s="1"/>
  <c r="L47" i="1"/>
  <c r="K47" i="1" s="1"/>
  <c r="O47" i="1" s="1"/>
  <c r="L48" i="1"/>
  <c r="K48" i="1" s="1"/>
  <c r="O48" i="1" s="1"/>
  <c r="L53" i="1"/>
  <c r="K53" i="1" s="1"/>
  <c r="O53" i="1" s="1"/>
  <c r="L54" i="1"/>
  <c r="K54" i="1" s="1"/>
  <c r="O54" i="1" s="1"/>
  <c r="L55" i="1"/>
  <c r="K55" i="1" s="1"/>
  <c r="O55" i="1" s="1"/>
  <c r="L56" i="1"/>
  <c r="K56" i="1" s="1"/>
  <c r="O56" i="1" s="1"/>
  <c r="L58" i="1"/>
  <c r="K58" i="1" s="1"/>
  <c r="O58" i="1" s="1"/>
  <c r="L59" i="1"/>
  <c r="K59" i="1" s="1"/>
  <c r="O59" i="1" s="1"/>
  <c r="L60" i="1"/>
  <c r="K60" i="1" s="1"/>
  <c r="O60" i="1" s="1"/>
  <c r="L61" i="1"/>
  <c r="K61" i="1" s="1"/>
  <c r="O61" i="1" s="1"/>
  <c r="L62" i="1"/>
  <c r="K62" i="1" s="1"/>
  <c r="O62" i="1" s="1"/>
  <c r="L71" i="1"/>
  <c r="K71" i="1" s="1"/>
  <c r="O71" i="1" s="1"/>
  <c r="L7" i="1"/>
  <c r="Y50" i="1"/>
  <c r="Y62" i="1"/>
  <c r="Y64" i="1"/>
  <c r="Y65" i="1"/>
  <c r="Y66" i="1"/>
  <c r="Y67" i="1"/>
  <c r="Y69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6" i="1"/>
  <c r="H7" i="1"/>
  <c r="Z7" i="1" s="1"/>
  <c r="H8" i="1"/>
  <c r="Z8" i="1" s="1"/>
  <c r="H9" i="1"/>
  <c r="Z9" i="1" s="1"/>
  <c r="H10" i="1"/>
  <c r="Z10" i="1" s="1"/>
  <c r="H11" i="1"/>
  <c r="Z11" i="1" s="1"/>
  <c r="H12" i="1"/>
  <c r="Z12" i="1" s="1"/>
  <c r="H13" i="1"/>
  <c r="Z13" i="1" s="1"/>
  <c r="H14" i="1"/>
  <c r="Z14" i="1" s="1"/>
  <c r="H15" i="1"/>
  <c r="Z15" i="1" s="1"/>
  <c r="H16" i="1"/>
  <c r="Z16" i="1" s="1"/>
  <c r="H17" i="1"/>
  <c r="Z17" i="1" s="1"/>
  <c r="H18" i="1"/>
  <c r="Z18" i="1" s="1"/>
  <c r="H19" i="1"/>
  <c r="Z19" i="1" s="1"/>
  <c r="H20" i="1"/>
  <c r="Z20" i="1" s="1"/>
  <c r="H21" i="1"/>
  <c r="Z21" i="1" s="1"/>
  <c r="H22" i="1"/>
  <c r="Z22" i="1" s="1"/>
  <c r="H23" i="1"/>
  <c r="Z23" i="1" s="1"/>
  <c r="H24" i="1"/>
  <c r="Z24" i="1" s="1"/>
  <c r="H25" i="1"/>
  <c r="Z25" i="1" s="1"/>
  <c r="H26" i="1"/>
  <c r="Z26" i="1" s="1"/>
  <c r="H27" i="1"/>
  <c r="Z27" i="1" s="1"/>
  <c r="H28" i="1"/>
  <c r="Z28" i="1" s="1"/>
  <c r="H29" i="1"/>
  <c r="Z29" i="1" s="1"/>
  <c r="H30" i="1"/>
  <c r="Z30" i="1" s="1"/>
  <c r="H31" i="1"/>
  <c r="Z31" i="1" s="1"/>
  <c r="H32" i="1"/>
  <c r="Z32" i="1" s="1"/>
  <c r="H33" i="1"/>
  <c r="Z33" i="1" s="1"/>
  <c r="H34" i="1"/>
  <c r="Z34" i="1" s="1"/>
  <c r="H35" i="1"/>
  <c r="Z35" i="1" s="1"/>
  <c r="H36" i="1"/>
  <c r="Z36" i="1" s="1"/>
  <c r="H37" i="1"/>
  <c r="Z37" i="1" s="1"/>
  <c r="H38" i="1"/>
  <c r="Z38" i="1" s="1"/>
  <c r="H39" i="1"/>
  <c r="Z39" i="1" s="1"/>
  <c r="H40" i="1"/>
  <c r="Z40" i="1" s="1"/>
  <c r="H41" i="1"/>
  <c r="Z41" i="1" s="1"/>
  <c r="H42" i="1"/>
  <c r="Z42" i="1" s="1"/>
  <c r="H43" i="1"/>
  <c r="Z43" i="1" s="1"/>
  <c r="H44" i="1"/>
  <c r="Z44" i="1" s="1"/>
  <c r="H45" i="1"/>
  <c r="Z45" i="1" s="1"/>
  <c r="H46" i="1"/>
  <c r="Z46" i="1" s="1"/>
  <c r="H47" i="1"/>
  <c r="Z47" i="1" s="1"/>
  <c r="H48" i="1"/>
  <c r="Z48" i="1" s="1"/>
  <c r="H49" i="1"/>
  <c r="Z49" i="1" s="1"/>
  <c r="H50" i="1"/>
  <c r="Z50" i="1" s="1"/>
  <c r="H51" i="1"/>
  <c r="Z51" i="1" s="1"/>
  <c r="H52" i="1"/>
  <c r="Z52" i="1" s="1"/>
  <c r="H53" i="1"/>
  <c r="Z53" i="1" s="1"/>
  <c r="H54" i="1"/>
  <c r="Z54" i="1" s="1"/>
  <c r="H55" i="1"/>
  <c r="Z55" i="1" s="1"/>
  <c r="H56" i="1"/>
  <c r="Z56" i="1" s="1"/>
  <c r="H57" i="1"/>
  <c r="Z57" i="1" s="1"/>
  <c r="H58" i="1"/>
  <c r="Z58" i="1" s="1"/>
  <c r="H59" i="1"/>
  <c r="Z59" i="1" s="1"/>
  <c r="H60" i="1"/>
  <c r="Z60" i="1" s="1"/>
  <c r="H61" i="1"/>
  <c r="Z61" i="1" s="1"/>
  <c r="H62" i="1"/>
  <c r="Z62" i="1" s="1"/>
  <c r="H63" i="1"/>
  <c r="Z63" i="1" s="1"/>
  <c r="H64" i="1"/>
  <c r="Z64" i="1" s="1"/>
  <c r="H65" i="1"/>
  <c r="Z65" i="1" s="1"/>
  <c r="H66" i="1"/>
  <c r="Z66" i="1" s="1"/>
  <c r="H67" i="1"/>
  <c r="Z67" i="1" s="1"/>
  <c r="H68" i="1"/>
  <c r="Z68" i="1" s="1"/>
  <c r="H70" i="1"/>
  <c r="Z70" i="1" s="1"/>
  <c r="H71" i="1"/>
  <c r="Z71" i="1" s="1"/>
  <c r="H72" i="1"/>
  <c r="Z72" i="1" s="1"/>
  <c r="H73" i="1"/>
  <c r="Z73" i="1" s="1"/>
  <c r="H74" i="1"/>
  <c r="Z74" i="1" s="1"/>
  <c r="H75" i="1"/>
  <c r="Z75" i="1" s="1"/>
  <c r="H76" i="1"/>
  <c r="Z76" i="1" s="1"/>
  <c r="H77" i="1"/>
  <c r="Z77" i="1" s="1"/>
  <c r="H78" i="1"/>
  <c r="Z78" i="1" s="1"/>
  <c r="H79" i="1"/>
  <c r="Z79" i="1" s="1"/>
  <c r="H80" i="1"/>
  <c r="Z80" i="1" s="1"/>
  <c r="H81" i="1"/>
  <c r="Z81" i="1" s="1"/>
  <c r="H6" i="1"/>
  <c r="Z6" i="1" s="1"/>
  <c r="C14" i="1"/>
  <c r="C19" i="1"/>
  <c r="C21" i="1"/>
  <c r="C23" i="1"/>
  <c r="C24" i="1"/>
  <c r="C27" i="1"/>
  <c r="C28" i="1"/>
  <c r="C29" i="1"/>
  <c r="C44" i="1"/>
  <c r="C47" i="1"/>
  <c r="C48" i="1"/>
  <c r="C49" i="1"/>
  <c r="C50" i="1"/>
  <c r="C51" i="1"/>
  <c r="C52" i="1"/>
  <c r="C57" i="1"/>
  <c r="C62" i="1"/>
  <c r="C64" i="1"/>
  <c r="C65" i="1"/>
  <c r="C66" i="1"/>
  <c r="C67" i="1"/>
  <c r="C69" i="1"/>
  <c r="C6" i="1"/>
  <c r="G5" i="1"/>
  <c r="F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6" i="1"/>
  <c r="R5" i="1"/>
  <c r="N5" i="1"/>
  <c r="M5" i="1"/>
  <c r="J5" i="1"/>
  <c r="I5" i="1"/>
  <c r="U10" i="1" l="1"/>
  <c r="U8" i="1"/>
  <c r="U12" i="1"/>
  <c r="U16" i="1"/>
  <c r="U14" i="1"/>
  <c r="U54" i="1"/>
  <c r="U46" i="1"/>
  <c r="U40" i="1"/>
  <c r="U34" i="1"/>
  <c r="U30" i="1"/>
  <c r="U55" i="1"/>
  <c r="U53" i="1"/>
  <c r="U47" i="1"/>
  <c r="U45" i="1"/>
  <c r="U41" i="1"/>
  <c r="U39" i="1"/>
  <c r="U35" i="1"/>
  <c r="U33" i="1"/>
  <c r="U31" i="1"/>
  <c r="U29" i="1"/>
  <c r="U21" i="1"/>
  <c r="U19" i="1"/>
  <c r="U17" i="1"/>
  <c r="U9" i="1"/>
  <c r="U81" i="1"/>
  <c r="U79" i="1"/>
  <c r="U77" i="1"/>
  <c r="U75" i="1"/>
  <c r="U73" i="1"/>
  <c r="U70" i="1"/>
  <c r="U68" i="1"/>
  <c r="U66" i="1"/>
  <c r="U64" i="1"/>
  <c r="U62" i="1"/>
  <c r="U58" i="1"/>
  <c r="U56" i="1"/>
  <c r="U52" i="1"/>
  <c r="U50" i="1"/>
  <c r="U48" i="1"/>
  <c r="U44" i="1"/>
  <c r="U42" i="1"/>
  <c r="U38" i="1"/>
  <c r="U36" i="1"/>
  <c r="U32" i="1"/>
  <c r="U28" i="1"/>
  <c r="U26" i="1"/>
  <c r="U22" i="1"/>
  <c r="U15" i="1"/>
  <c r="U71" i="1"/>
  <c r="U61" i="1"/>
  <c r="U59" i="1"/>
  <c r="U25" i="1"/>
  <c r="U23" i="1"/>
  <c r="U20" i="1"/>
  <c r="U18" i="1"/>
  <c r="U13" i="1"/>
  <c r="U11" i="1"/>
  <c r="O6" i="1"/>
  <c r="U80" i="1"/>
  <c r="U78" i="1"/>
  <c r="U76" i="1"/>
  <c r="U74" i="1"/>
  <c r="U72" i="1"/>
  <c r="U69" i="1"/>
  <c r="U67" i="1"/>
  <c r="U65" i="1"/>
  <c r="U63" i="1"/>
  <c r="U60" i="1"/>
  <c r="U57" i="1"/>
  <c r="U51" i="1"/>
  <c r="U49" i="1"/>
  <c r="U43" i="1"/>
  <c r="U37" i="1"/>
  <c r="U27" i="1"/>
  <c r="U24" i="1"/>
  <c r="L5" i="1"/>
  <c r="K7" i="1"/>
  <c r="O7" i="1" s="1"/>
  <c r="X5" i="1"/>
  <c r="V5" i="1"/>
  <c r="W5" i="1"/>
  <c r="U7" i="1" l="1"/>
  <c r="K5" i="1"/>
  <c r="U6" i="1"/>
  <c r="O5" i="1"/>
  <c r="Z5" i="1" l="1"/>
  <c r="P5" i="1"/>
</calcChain>
</file>

<file path=xl/sharedStrings.xml><?xml version="1.0" encoding="utf-8"?>
<sst xmlns="http://schemas.openxmlformats.org/spreadsheetml/2006/main" count="108" uniqueCount="105">
  <si>
    <t>Период: 01.11.2023 - 08.11.2023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</si>
  <si>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</si>
  <si>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</si>
  <si>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</si>
  <si>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</si>
  <si>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</si>
  <si>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</si>
  <si>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</si>
  <si>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</si>
  <si>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</si>
  <si>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</si>
  <si>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</si>
  <si>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</si>
  <si>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</si>
  <si>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</si>
  <si>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</si>
  <si>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</si>
  <si>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</si>
  <si>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</si>
  <si>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У_314 Колбаса вареная Филейская ТМ Вязанка ТС Классическая в оболочке полиамид.  ПОКОМ</t>
  </si>
  <si>
    <t>У_363 Сардельки Филейские Вязанка ТМ Вязанка в обол NDX  ПОКОМ</t>
  </si>
  <si>
    <t>032  Сосиски Вязанка Сливочные, Вязанка амицел МГС, 0.45кг,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</si>
  <si>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</si>
  <si>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</si>
  <si>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</si>
  <si>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</si>
  <si>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</si>
  <si>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</si>
  <si>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</si>
  <si>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</si>
  <si>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</si>
  <si>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</si>
  <si>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</si>
  <si>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</si>
  <si>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</si>
  <si>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</si>
  <si>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</si>
  <si>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</si>
  <si>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</si>
  <si>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</si>
  <si>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</si>
  <si>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</si>
  <si>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</si>
  <si>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</si>
  <si>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</si>
  <si>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</si>
  <si>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</si>
  <si>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</si>
  <si>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</si>
  <si>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</si>
  <si>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</si>
  <si>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</si>
  <si>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</si>
  <si>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</si>
  <si>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</si>
  <si>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</si>
  <si>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</si>
  <si>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380 Колбаски Балыкбургские с сыром ТМ Баварушка вес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</si>
  <si>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</si>
  <si>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</si>
  <si>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</si>
  <si>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</si>
  <si>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У_250  Сардельки стародворские с говядиной в обол. NDX, ВЕС. ПОКОМ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</si>
  <si>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</si>
  <si>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</si>
  <si>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</si>
  <si>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</si>
  <si>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</si>
  <si>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</si>
  <si>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</si>
  <si>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</si>
  <si>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</si>
  <si>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</si>
  <si>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</si>
  <si>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</si>
  <si>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</si>
  <si>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</si>
  <si>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</si>
  <si>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</si>
  <si>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</si>
  <si>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</si>
  <si>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</si>
  <si>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У_301  Сосиски Сочинки по-баварски с сыром,  0.4кг, ТМ Стародворье  ПОКОМ</t>
  </si>
  <si>
    <t>У_372  Сосиски Сочинки Сливочные 0,4 кг ТМ Стародворье  ПОКОМ</t>
  </si>
  <si>
    <t>Ед. Изм.</t>
  </si>
  <si>
    <t>крат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</si>
  <si>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</si>
  <si>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</si>
  <si>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</si>
  <si>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</si>
  <si>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</si>
  <si>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</si>
  <si>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</si>
  <si>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</si>
  <si>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</si>
  <si>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18,10</t>
  </si>
  <si>
    <t>ср 25,10</t>
  </si>
  <si>
    <t>коментарий</t>
  </si>
  <si>
    <t>вес</t>
  </si>
  <si>
    <t>от филиала</t>
  </si>
  <si>
    <t>комментарий филиала</t>
  </si>
  <si>
    <t>ср 01,11</t>
  </si>
  <si>
    <t>АКЦИЯ</t>
  </si>
  <si>
    <t>заказ 1</t>
  </si>
  <si>
    <t>заказ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</si>
</sst>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indexed="56"/>
      <name val="Trebuchet MS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164" fontId="2" fillId="3" borderId="2" xfId="0" applyNumberFormat="1" applyFont="1" applyFill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64" fontId="5" fillId="4" borderId="0" xfId="0" applyNumberFormat="1" applyFont="1" applyFill="1"/>
    <xf numFmtId="164" fontId="5" fillId="5" borderId="0" xfId="0" applyNumberFormat="1" applyFont="1" applyFill="1"/>
    <xf numFmtId="164" fontId="5" fillId="0" borderId="0" xfId="0" applyNumberFormat="1" applyFont="1" applyAlignment="1">
      <alignment wrapText="1"/>
    </xf>
    <xf numFmtId="164" fontId="5" fillId="0" borderId="0" xfId="0" applyNumberFormat="1" applyFont="1"/>
    <xf numFmtId="164" fontId="6" fillId="6" borderId="3" xfId="0" applyNumberFormat="1" applyFont="1" applyFill="1" applyBorder="1" applyAlignment="1">
      <alignment horizontal="right" vertical="top"/>
    </xf>
    <xf numFmtId="164" fontId="7" fillId="6" borderId="3" xfId="0" applyNumberFormat="1" applyFont="1" applyFill="1" applyBorder="1" applyAlignment="1">
      <alignment horizontal="right" vertical="top"/>
    </xf>
    <xf numFmtId="164" fontId="6" fillId="6" borderId="0" xfId="0" applyNumberFormat="1" applyFont="1" applyFill="1" applyAlignment="1">
      <alignment horizontal="right" vertical="top"/>
    </xf>
    <xf numFmtId="164" fontId="0" fillId="7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0" fillId="0" borderId="4" xfId="0" applyNumberFormat="1" applyBorder="1" applyAlignment="1"/>
    <xf numFmtId="164" fontId="0" fillId="8" borderId="0" xfId="0" applyNumberFormat="1" applyFill="1" applyAlignment="1"/>
    <xf numFmtId="164" fontId="0" fillId="4" borderId="4" xfId="0" applyNumberFormat="1" applyFill="1" applyBorder="1" applyAlignment="1"/>
    <xf numFmtId="164" fontId="0" fillId="9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1,11,23%20&#1050;&#1048;/&#1076;&#1074;%2001,11,23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02,11,23-08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25.10.2023 - 01.11.2023</v>
          </cell>
        </row>
        <row r="3">
          <cell r="A3" t="str">
            <v>Склад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 xml:space="preserve">ЗАКАЗ </v>
          </cell>
          <cell r="S3" t="str">
            <v>запас</v>
          </cell>
          <cell r="T3" t="str">
            <v>запас без заказа</v>
          </cell>
          <cell r="U3" t="str">
            <v>ср 11,10</v>
          </cell>
          <cell r="V3" t="str">
            <v>ср 18,10</v>
          </cell>
          <cell r="W3" t="str">
            <v>ср 25,10</v>
          </cell>
          <cell r="X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Q4" t="str">
            <v>от филиала</v>
          </cell>
          <cell r="R4" t="str">
            <v>комментарий филиала</v>
          </cell>
        </row>
        <row r="5">
          <cell r="F5">
            <v>31921.33400000001</v>
          </cell>
          <cell r="G5">
            <v>34601.108999999997</v>
          </cell>
          <cell r="I5">
            <v>0</v>
          </cell>
          <cell r="J5">
            <v>0</v>
          </cell>
          <cell r="K5">
            <v>21293.58400000001</v>
          </cell>
          <cell r="L5">
            <v>10627.75</v>
          </cell>
          <cell r="M5">
            <v>0</v>
          </cell>
          <cell r="N5">
            <v>0</v>
          </cell>
          <cell r="O5">
            <v>4258.7168000000001</v>
          </cell>
          <cell r="P5">
            <v>19035</v>
          </cell>
          <cell r="Q5">
            <v>0</v>
          </cell>
          <cell r="U5">
            <v>5227.1598000000031</v>
          </cell>
          <cell r="V5">
            <v>5140.2425999999987</v>
          </cell>
          <cell r="W5">
            <v>4429.0447999999978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51.158000000000001</v>
          </cell>
          <cell r="E6">
            <v>77.05</v>
          </cell>
          <cell r="F6">
            <v>32.332000000000001</v>
          </cell>
          <cell r="G6">
            <v>90.477999999999994</v>
          </cell>
          <cell r="H6">
            <v>1</v>
          </cell>
          <cell r="K6">
            <v>32.332000000000001</v>
          </cell>
          <cell r="O6">
            <v>6.4664000000000001</v>
          </cell>
          <cell r="S6">
            <v>13.992020289496473</v>
          </cell>
          <cell r="T6">
            <v>13.992020289496473</v>
          </cell>
          <cell r="U6">
            <v>0</v>
          </cell>
          <cell r="V6">
            <v>0.26840000000000003</v>
          </cell>
          <cell r="W6">
            <v>9.6631999999999998</v>
          </cell>
          <cell r="X6" t="str">
            <v>акция/вывод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452.37599999999998</v>
          </cell>
          <cell r="E7">
            <v>228.18600000000001</v>
          </cell>
          <cell r="F7">
            <v>497.60399999999998</v>
          </cell>
          <cell r="G7">
            <v>1.8740000000000001</v>
          </cell>
          <cell r="H7">
            <v>1</v>
          </cell>
          <cell r="K7">
            <v>440.06799999999998</v>
          </cell>
          <cell r="L7">
            <v>57.536000000000001</v>
          </cell>
          <cell r="O7">
            <v>88.013599999999997</v>
          </cell>
          <cell r="P7">
            <v>630</v>
          </cell>
          <cell r="S7">
            <v>7.1792768390339683</v>
          </cell>
          <cell r="T7">
            <v>2.1292163938300447E-2</v>
          </cell>
          <cell r="U7">
            <v>23.800999999999995</v>
          </cell>
          <cell r="V7">
            <v>71.135599999999997</v>
          </cell>
          <cell r="W7">
            <v>1.6491999999999962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264.47899999999998</v>
          </cell>
          <cell r="E8">
            <v>897.70899999999995</v>
          </cell>
          <cell r="F8">
            <v>488.18400000000003</v>
          </cell>
          <cell r="G8">
            <v>637.74</v>
          </cell>
          <cell r="H8">
            <v>1</v>
          </cell>
          <cell r="K8">
            <v>277.60700000000003</v>
          </cell>
          <cell r="L8">
            <v>210.577</v>
          </cell>
          <cell r="O8">
            <v>55.521400000000007</v>
          </cell>
          <cell r="P8">
            <v>30</v>
          </cell>
          <cell r="S8">
            <v>12.026714023781819</v>
          </cell>
          <cell r="T8">
            <v>11.486381827547575</v>
          </cell>
          <cell r="U8">
            <v>77.451999999999998</v>
          </cell>
          <cell r="V8">
            <v>59.513200000000005</v>
          </cell>
          <cell r="W8">
            <v>92.165800000000004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213.11099999999999</v>
          </cell>
          <cell r="E9">
            <v>391.779</v>
          </cell>
          <cell r="F9">
            <v>234.274</v>
          </cell>
          <cell r="G9">
            <v>307.38400000000001</v>
          </cell>
          <cell r="H9">
            <v>1</v>
          </cell>
          <cell r="K9">
            <v>166.733</v>
          </cell>
          <cell r="L9">
            <v>67.540999999999997</v>
          </cell>
          <cell r="O9">
            <v>33.346600000000002</v>
          </cell>
          <cell r="P9">
            <v>100</v>
          </cell>
          <cell r="S9">
            <v>12.216657770207457</v>
          </cell>
          <cell r="T9">
            <v>9.2178512951845164</v>
          </cell>
          <cell r="U9">
            <v>29.8842</v>
          </cell>
          <cell r="V9">
            <v>30.529399999999999</v>
          </cell>
          <cell r="W9">
            <v>42.0488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D10">
            <v>91</v>
          </cell>
          <cell r="E10">
            <v>246</v>
          </cell>
          <cell r="F10">
            <v>46</v>
          </cell>
          <cell r="G10">
            <v>213</v>
          </cell>
          <cell r="H10">
            <v>0.45</v>
          </cell>
          <cell r="K10">
            <v>46</v>
          </cell>
          <cell r="O10">
            <v>9.1999999999999993</v>
          </cell>
          <cell r="S10">
            <v>23.15217391304348</v>
          </cell>
          <cell r="T10">
            <v>23.15217391304348</v>
          </cell>
          <cell r="U10">
            <v>31</v>
          </cell>
          <cell r="V10">
            <v>5.6</v>
          </cell>
          <cell r="W10">
            <v>36.6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E11">
            <v>140</v>
          </cell>
          <cell r="F11">
            <v>60</v>
          </cell>
          <cell r="G11">
            <v>80</v>
          </cell>
          <cell r="H11">
            <v>0.5</v>
          </cell>
          <cell r="K11">
            <v>10</v>
          </cell>
          <cell r="L11">
            <v>50</v>
          </cell>
          <cell r="O11">
            <v>2</v>
          </cell>
          <cell r="S11">
            <v>40</v>
          </cell>
          <cell r="T11">
            <v>40</v>
          </cell>
          <cell r="U11">
            <v>8.4</v>
          </cell>
          <cell r="V11">
            <v>3.6</v>
          </cell>
          <cell r="W11">
            <v>12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D12">
            <v>85</v>
          </cell>
          <cell r="E12">
            <v>120</v>
          </cell>
          <cell r="F12">
            <v>152</v>
          </cell>
          <cell r="G12">
            <v>51</v>
          </cell>
          <cell r="H12">
            <v>0.17</v>
          </cell>
          <cell r="K12">
            <v>32</v>
          </cell>
          <cell r="L12">
            <v>120</v>
          </cell>
          <cell r="O12">
            <v>6.4</v>
          </cell>
          <cell r="P12">
            <v>30</v>
          </cell>
          <cell r="S12">
            <v>12.65625</v>
          </cell>
          <cell r="T12">
            <v>7.96875</v>
          </cell>
          <cell r="U12">
            <v>11.8</v>
          </cell>
          <cell r="V12">
            <v>10.199999999999999</v>
          </cell>
          <cell r="W12">
            <v>9</v>
          </cell>
        </row>
        <row r="13">
          <cell r="A13" t="str">
            <v>092  Сосиски Баварские с сыром,  0.42кг,ПОКОМ</v>
          </cell>
          <cell r="B13" t="str">
            <v>шт</v>
          </cell>
          <cell r="E13">
            <v>48</v>
          </cell>
          <cell r="F13">
            <v>48</v>
          </cell>
          <cell r="H13">
            <v>0</v>
          </cell>
          <cell r="K13">
            <v>0</v>
          </cell>
          <cell r="L13">
            <v>48</v>
          </cell>
          <cell r="O13">
            <v>0</v>
          </cell>
          <cell r="S13" t="e">
            <v>#DIV/0!</v>
          </cell>
          <cell r="T13" t="e">
            <v>#DIV/0!</v>
          </cell>
          <cell r="U13">
            <v>0</v>
          </cell>
          <cell r="V13">
            <v>0</v>
          </cell>
          <cell r="W13">
            <v>0</v>
          </cell>
        </row>
        <row r="14">
          <cell r="A14" t="str">
            <v>096  Сосиски Баварские,  0.42кг,ПОКОМ</v>
          </cell>
          <cell r="B14" t="str">
            <v>шт</v>
          </cell>
          <cell r="C14" t="str">
            <v>бонус_Н</v>
          </cell>
          <cell r="D14">
            <v>150</v>
          </cell>
          <cell r="E14">
            <v>108</v>
          </cell>
          <cell r="F14">
            <v>117</v>
          </cell>
          <cell r="H14">
            <v>0.42</v>
          </cell>
          <cell r="K14">
            <v>69</v>
          </cell>
          <cell r="L14">
            <v>48</v>
          </cell>
          <cell r="O14">
            <v>13.8</v>
          </cell>
          <cell r="P14">
            <v>110</v>
          </cell>
          <cell r="S14">
            <v>7.9710144927536231</v>
          </cell>
          <cell r="T14">
            <v>0</v>
          </cell>
          <cell r="U14">
            <v>19.2</v>
          </cell>
          <cell r="V14">
            <v>23.4</v>
          </cell>
          <cell r="W14">
            <v>1.8</v>
          </cell>
        </row>
        <row r="15">
          <cell r="A15" t="str">
            <v>103  Сосиски Классические, 0.42кг,ядрена копотьПОКОМ</v>
          </cell>
          <cell r="B15" t="str">
            <v>шт</v>
          </cell>
          <cell r="D15">
            <v>88</v>
          </cell>
          <cell r="E15">
            <v>243</v>
          </cell>
          <cell r="F15">
            <v>-2</v>
          </cell>
          <cell r="G15">
            <v>240</v>
          </cell>
          <cell r="H15">
            <v>0.42</v>
          </cell>
          <cell r="K15">
            <v>-2</v>
          </cell>
          <cell r="O15">
            <v>-0.4</v>
          </cell>
          <cell r="P15">
            <v>60</v>
          </cell>
          <cell r="S15">
            <v>-750</v>
          </cell>
          <cell r="T15">
            <v>-600</v>
          </cell>
          <cell r="U15">
            <v>28.8</v>
          </cell>
          <cell r="V15">
            <v>4.5999999999999996</v>
          </cell>
          <cell r="W15">
            <v>35</v>
          </cell>
        </row>
        <row r="16">
          <cell r="A16" t="str">
            <v>108  Сосиски С сыром,  0.42кг,ядрена копоть ПОКОМ</v>
          </cell>
          <cell r="B16" t="str">
            <v>шт</v>
          </cell>
          <cell r="D16">
            <v>216</v>
          </cell>
          <cell r="E16">
            <v>54</v>
          </cell>
          <cell r="F16">
            <v>137</v>
          </cell>
          <cell r="G16">
            <v>65</v>
          </cell>
          <cell r="H16">
            <v>0.42</v>
          </cell>
          <cell r="K16">
            <v>137</v>
          </cell>
          <cell r="O16">
            <v>27.4</v>
          </cell>
          <cell r="P16">
            <v>200</v>
          </cell>
          <cell r="S16">
            <v>9.6715328467153281</v>
          </cell>
          <cell r="T16">
            <v>2.3722627737226278</v>
          </cell>
          <cell r="U16">
            <v>24.8</v>
          </cell>
          <cell r="V16">
            <v>28.4</v>
          </cell>
          <cell r="W16">
            <v>17.8</v>
          </cell>
        </row>
        <row r="17">
          <cell r="A17" t="str">
            <v>117  Колбаса Сервелат Филейбургский с ароматными пряностями, в/у 0,35 кг срез, БАВАРУШКА ПОКОМ</v>
          </cell>
          <cell r="B17" t="str">
            <v>шт</v>
          </cell>
          <cell r="D17">
            <v>227</v>
          </cell>
          <cell r="E17">
            <v>246</v>
          </cell>
          <cell r="F17">
            <v>111</v>
          </cell>
          <cell r="G17">
            <v>269</v>
          </cell>
          <cell r="H17">
            <v>0.35</v>
          </cell>
          <cell r="K17">
            <v>111</v>
          </cell>
          <cell r="O17">
            <v>22.2</v>
          </cell>
          <cell r="S17">
            <v>12.117117117117118</v>
          </cell>
          <cell r="T17">
            <v>12.117117117117118</v>
          </cell>
          <cell r="U17">
            <v>31.2</v>
          </cell>
          <cell r="V17">
            <v>30.6</v>
          </cell>
          <cell r="W17">
            <v>31.6</v>
          </cell>
        </row>
        <row r="18">
          <cell r="A18" t="str">
            <v>118  Колбаса Сервелат Филейбургский с филе сочного окорока, в/у 0,35 кг срез, БАВАРУШКА ПОКОМ</v>
          </cell>
          <cell r="B18" t="str">
            <v>шт</v>
          </cell>
          <cell r="D18">
            <v>86</v>
          </cell>
          <cell r="E18">
            <v>312</v>
          </cell>
          <cell r="F18">
            <v>62</v>
          </cell>
          <cell r="G18">
            <v>262</v>
          </cell>
          <cell r="H18">
            <v>0.35</v>
          </cell>
          <cell r="K18">
            <v>64</v>
          </cell>
          <cell r="L18">
            <v>-2</v>
          </cell>
          <cell r="O18">
            <v>12.8</v>
          </cell>
          <cell r="S18">
            <v>20.46875</v>
          </cell>
          <cell r="T18">
            <v>20.46875</v>
          </cell>
          <cell r="U18">
            <v>33.200000000000003</v>
          </cell>
          <cell r="V18">
            <v>15.2</v>
          </cell>
          <cell r="W18">
            <v>37</v>
          </cell>
        </row>
        <row r="19">
          <cell r="A19" t="str">
            <v>200  Ветчина Дугушка ТМ Стародворье, вектор в/у    ПОКОМ</v>
          </cell>
          <cell r="B19" t="str">
            <v>кг</v>
          </cell>
          <cell r="C19" t="str">
            <v>Нояб</v>
          </cell>
          <cell r="D19">
            <v>697.77</v>
          </cell>
          <cell r="E19">
            <v>305.517</v>
          </cell>
          <cell r="F19">
            <v>621.96</v>
          </cell>
          <cell r="G19">
            <v>169.255</v>
          </cell>
          <cell r="H19">
            <v>1</v>
          </cell>
          <cell r="K19">
            <v>319.53500000000003</v>
          </cell>
          <cell r="L19">
            <v>302.42500000000001</v>
          </cell>
          <cell r="O19">
            <v>63.907000000000004</v>
          </cell>
          <cell r="P19">
            <v>500</v>
          </cell>
          <cell r="S19">
            <v>10.472326975135744</v>
          </cell>
          <cell r="T19">
            <v>2.6484579154083274</v>
          </cell>
          <cell r="U19">
            <v>61.506799999999998</v>
          </cell>
          <cell r="V19">
            <v>72.398599999999988</v>
          </cell>
          <cell r="W19">
            <v>15.35</v>
          </cell>
        </row>
        <row r="20">
          <cell r="A20" t="str">
            <v>201  Ветчина Нежная ТМ Особый рецепт, (2,5кг), ПОКОМ</v>
          </cell>
          <cell r="B20" t="str">
            <v>кг</v>
          </cell>
          <cell r="D20">
            <v>5971.8980000000001</v>
          </cell>
          <cell r="E20">
            <v>1150.4970000000001</v>
          </cell>
          <cell r="F20">
            <v>2731.433</v>
          </cell>
          <cell r="G20">
            <v>3748.6460000000002</v>
          </cell>
          <cell r="H20">
            <v>1</v>
          </cell>
          <cell r="K20">
            <v>2733.9630000000002</v>
          </cell>
          <cell r="L20">
            <v>-2.5299999999999998</v>
          </cell>
          <cell r="O20">
            <v>546.79259999999999</v>
          </cell>
          <cell r="P20">
            <v>3600</v>
          </cell>
          <cell r="S20">
            <v>13.439549108747999</v>
          </cell>
          <cell r="T20">
            <v>6.855699949121477</v>
          </cell>
          <cell r="U20">
            <v>779.81540000000007</v>
          </cell>
          <cell r="V20">
            <v>656.67579999999998</v>
          </cell>
          <cell r="W20">
            <v>484.2362</v>
          </cell>
        </row>
        <row r="21">
          <cell r="A21" t="str">
            <v>217  Колбаса Докторская Дугушка, ВЕС, НЕ ГОСТ, ТМ Стародворье ПОКОМ</v>
          </cell>
          <cell r="B21" t="str">
            <v>кг</v>
          </cell>
          <cell r="C21" t="str">
            <v>Нояб</v>
          </cell>
          <cell r="D21">
            <v>891.13599999999997</v>
          </cell>
          <cell r="E21">
            <v>447.38200000000001</v>
          </cell>
          <cell r="F21">
            <v>703.63699999999994</v>
          </cell>
          <cell r="G21">
            <v>-49.982999999999997</v>
          </cell>
          <cell r="H21">
            <v>1</v>
          </cell>
          <cell r="K21">
            <v>255.48099999999994</v>
          </cell>
          <cell r="L21">
            <v>448.15600000000001</v>
          </cell>
          <cell r="O21">
            <v>51.096199999999989</v>
          </cell>
          <cell r="P21">
            <v>430</v>
          </cell>
          <cell r="S21">
            <v>7.4372849644396268</v>
          </cell>
          <cell r="T21">
            <v>-0.97821364406746503</v>
          </cell>
          <cell r="U21">
            <v>83.060800000000015</v>
          </cell>
          <cell r="V21">
            <v>76.426799999999986</v>
          </cell>
          <cell r="W21">
            <v>54.042999999999992</v>
          </cell>
        </row>
        <row r="22">
          <cell r="A22" t="str">
            <v>219  Колбаса Докторская Особая ТМ Особый рецепт, ВЕС  ПОКОМ</v>
          </cell>
          <cell r="B22" t="str">
            <v>кг</v>
          </cell>
          <cell r="D22">
            <v>6335.0159999999996</v>
          </cell>
          <cell r="E22">
            <v>4537.76</v>
          </cell>
          <cell r="F22">
            <v>3749.2860000000001</v>
          </cell>
          <cell r="G22">
            <v>6249.1080000000002</v>
          </cell>
          <cell r="H22">
            <v>1</v>
          </cell>
          <cell r="K22">
            <v>3751.88</v>
          </cell>
          <cell r="L22">
            <v>-2.5939999999999999</v>
          </cell>
          <cell r="O22">
            <v>750.37599999999998</v>
          </cell>
          <cell r="P22">
            <v>3600</v>
          </cell>
          <cell r="S22">
            <v>13.125563717389683</v>
          </cell>
          <cell r="T22">
            <v>8.3279689115856588</v>
          </cell>
          <cell r="U22">
            <v>787.26899999999989</v>
          </cell>
          <cell r="V22">
            <v>822.90660000000003</v>
          </cell>
          <cell r="W22">
            <v>755.87479999999994</v>
          </cell>
        </row>
        <row r="23">
          <cell r="A23" t="str">
            <v>225  Колбаса Дугушка со шпиком, ВЕС, ТМ Стародворье   ПОКОМ</v>
          </cell>
          <cell r="B23" t="str">
            <v>кг</v>
          </cell>
          <cell r="C23" t="str">
            <v>Нояб</v>
          </cell>
          <cell r="D23">
            <v>10.59</v>
          </cell>
          <cell r="E23">
            <v>726.56500000000005</v>
          </cell>
          <cell r="F23">
            <v>108.51300000000001</v>
          </cell>
          <cell r="G23">
            <v>24.847999999999999</v>
          </cell>
          <cell r="H23">
            <v>1</v>
          </cell>
          <cell r="K23">
            <v>76.763000000000005</v>
          </cell>
          <cell r="L23">
            <v>31.75</v>
          </cell>
          <cell r="O23">
            <v>15.352600000000001</v>
          </cell>
          <cell r="P23">
            <v>120</v>
          </cell>
          <cell r="S23">
            <v>9.4347537224965166</v>
          </cell>
          <cell r="T23">
            <v>1.6184880736813307</v>
          </cell>
          <cell r="U23">
            <v>14.252000000000001</v>
          </cell>
          <cell r="V23">
            <v>22.334399999999999</v>
          </cell>
          <cell r="W23">
            <v>6.5476000000000001</v>
          </cell>
        </row>
        <row r="24">
          <cell r="A24" t="str">
            <v>229  Колбаса Молочная Дугушка, в/у, ВЕС, ТМ Стародворье   ПОКОМ</v>
          </cell>
          <cell r="B24" t="str">
            <v>кг</v>
          </cell>
          <cell r="C24" t="str">
            <v>Нояб</v>
          </cell>
          <cell r="D24">
            <v>732.23800000000006</v>
          </cell>
          <cell r="E24">
            <v>169.38499999999999</v>
          </cell>
          <cell r="F24">
            <v>305.19400000000002</v>
          </cell>
          <cell r="G24">
            <v>164.923</v>
          </cell>
          <cell r="H24">
            <v>1</v>
          </cell>
          <cell r="K24">
            <v>305.19400000000002</v>
          </cell>
          <cell r="O24">
            <v>61.038800000000002</v>
          </cell>
          <cell r="P24">
            <v>460</v>
          </cell>
          <cell r="S24">
            <v>10.238127223995228</v>
          </cell>
          <cell r="T24">
            <v>2.7019371285149774</v>
          </cell>
          <cell r="U24">
            <v>74.816800000000001</v>
          </cell>
          <cell r="V24">
            <v>86.29740000000001</v>
          </cell>
          <cell r="W24">
            <v>67.207999999999998</v>
          </cell>
        </row>
        <row r="25">
          <cell r="A25" t="str">
            <v>230  Колбаса Молочная Особая ТМ Особый рецепт, п/а, ВЕС. ПОКОМ</v>
          </cell>
          <cell r="B25" t="str">
            <v>кг</v>
          </cell>
          <cell r="D25">
            <v>4772.4179999999997</v>
          </cell>
          <cell r="E25">
            <v>6657.3130000000001</v>
          </cell>
          <cell r="F25">
            <v>3019.3510000000001</v>
          </cell>
          <cell r="G25">
            <v>7696.893</v>
          </cell>
          <cell r="H25">
            <v>1</v>
          </cell>
          <cell r="K25">
            <v>3019.3510000000001</v>
          </cell>
          <cell r="O25">
            <v>603.87020000000007</v>
          </cell>
          <cell r="S25">
            <v>12.745939441952922</v>
          </cell>
          <cell r="T25">
            <v>12.745939441952922</v>
          </cell>
          <cell r="U25">
            <v>657.78039999999999</v>
          </cell>
          <cell r="V25">
            <v>707.36660000000006</v>
          </cell>
          <cell r="W25">
            <v>803.36519999999996</v>
          </cell>
        </row>
        <row r="26">
          <cell r="A26" t="str">
            <v>235  Колбаса Особая ТМ Особый рецепт, ВЕС, ТМ Стародворье ПОКОМ</v>
          </cell>
          <cell r="B26" t="str">
            <v>кг</v>
          </cell>
          <cell r="D26">
            <v>2854.0740000000001</v>
          </cell>
          <cell r="E26">
            <v>3435.2579999999998</v>
          </cell>
          <cell r="F26">
            <v>1920.123</v>
          </cell>
          <cell r="G26">
            <v>3744.6880000000001</v>
          </cell>
          <cell r="H26">
            <v>1</v>
          </cell>
          <cell r="K26">
            <v>1920.123</v>
          </cell>
          <cell r="O26">
            <v>384.02460000000002</v>
          </cell>
          <cell r="P26">
            <v>1300</v>
          </cell>
          <cell r="S26">
            <v>13.136366784836179</v>
          </cell>
          <cell r="T26">
            <v>9.7511669825318474</v>
          </cell>
          <cell r="U26">
            <v>490.21300000000008</v>
          </cell>
          <cell r="V26">
            <v>401.48400000000004</v>
          </cell>
          <cell r="W26">
            <v>428.97899999999998</v>
          </cell>
        </row>
        <row r="27">
          <cell r="A27" t="str">
            <v>236  Колбаса Рубленая ЗАПЕЧ. Дугушка ТМ Стародворье, вектор, в/к    ПОКОМ</v>
          </cell>
          <cell r="B27" t="str">
            <v>кг</v>
          </cell>
          <cell r="C27" t="str">
            <v>Нояб</v>
          </cell>
          <cell r="D27">
            <v>564.88499999999999</v>
          </cell>
          <cell r="E27">
            <v>327.68700000000001</v>
          </cell>
          <cell r="F27">
            <v>391.59800000000001</v>
          </cell>
          <cell r="G27">
            <v>111.19199999999999</v>
          </cell>
          <cell r="H27">
            <v>1</v>
          </cell>
          <cell r="K27">
            <v>306.98500000000001</v>
          </cell>
          <cell r="L27">
            <v>84.613</v>
          </cell>
          <cell r="O27">
            <v>61.397000000000006</v>
          </cell>
          <cell r="P27">
            <v>460</v>
          </cell>
          <cell r="S27">
            <v>9.3032558594068107</v>
          </cell>
          <cell r="T27">
            <v>1.8110331123670536</v>
          </cell>
          <cell r="U27">
            <v>67.339000000000013</v>
          </cell>
          <cell r="V27">
            <v>81.784999999999997</v>
          </cell>
          <cell r="W27">
            <v>62.007600000000004</v>
          </cell>
        </row>
        <row r="28">
          <cell r="A28" t="str">
            <v>239  Колбаса Салями запеч Дугушка, оболочка вектор, ВЕС, ТМ Стародворье  ПОКОМ</v>
          </cell>
          <cell r="B28" t="str">
            <v>кг</v>
          </cell>
          <cell r="C28" t="str">
            <v>Нояб</v>
          </cell>
          <cell r="D28">
            <v>837.80200000000002</v>
          </cell>
          <cell r="E28">
            <v>221.27500000000001</v>
          </cell>
          <cell r="F28">
            <v>402.79599999999999</v>
          </cell>
          <cell r="G28">
            <v>495.96199999999999</v>
          </cell>
          <cell r="H28">
            <v>1</v>
          </cell>
          <cell r="K28">
            <v>181.62899999999999</v>
          </cell>
          <cell r="L28">
            <v>221.167</v>
          </cell>
          <cell r="O28">
            <v>36.325800000000001</v>
          </cell>
          <cell r="S28">
            <v>13.653161114139261</v>
          </cell>
          <cell r="T28">
            <v>13.653161114139261</v>
          </cell>
          <cell r="U28">
            <v>51.590400000000002</v>
          </cell>
          <cell r="V28">
            <v>49.907200000000003</v>
          </cell>
          <cell r="W28">
            <v>50.234200000000001</v>
          </cell>
        </row>
        <row r="29">
          <cell r="A29" t="str">
            <v>242  Колбаса Сервелат ЗАПЕЧ.Дугушка ТМ Стародворье, вектор, в/к     ПОКОМ</v>
          </cell>
          <cell r="B29" t="str">
            <v>кг</v>
          </cell>
          <cell r="C29" t="str">
            <v>Нояб</v>
          </cell>
          <cell r="D29">
            <v>1352.046</v>
          </cell>
          <cell r="E29">
            <v>90.53</v>
          </cell>
          <cell r="F29">
            <v>350.92700000000002</v>
          </cell>
          <cell r="G29">
            <v>-95.507999999999996</v>
          </cell>
          <cell r="H29">
            <v>1</v>
          </cell>
          <cell r="K29">
            <v>261.46400000000006</v>
          </cell>
          <cell r="L29">
            <v>89.462999999999994</v>
          </cell>
          <cell r="O29">
            <v>52.292800000000014</v>
          </cell>
          <cell r="P29">
            <v>480</v>
          </cell>
          <cell r="S29">
            <v>7.3526757029648424</v>
          </cell>
          <cell r="T29">
            <v>-1.8264082244591984</v>
          </cell>
          <cell r="U29">
            <v>55.311</v>
          </cell>
          <cell r="V29">
            <v>70.832000000000008</v>
          </cell>
          <cell r="W29">
            <v>52.148800000000008</v>
          </cell>
        </row>
        <row r="30">
          <cell r="A30" t="str">
            <v>243  Колбаса Сервелат Зернистый, ВЕС.  ПОКОМ</v>
          </cell>
          <cell r="B30" t="str">
            <v>кг</v>
          </cell>
          <cell r="D30">
            <v>710.13400000000001</v>
          </cell>
          <cell r="E30">
            <v>436.88299999999998</v>
          </cell>
          <cell r="F30">
            <v>506.274</v>
          </cell>
          <cell r="G30">
            <v>132.96</v>
          </cell>
          <cell r="H30">
            <v>1</v>
          </cell>
          <cell r="K30">
            <v>249.67099999999999</v>
          </cell>
          <cell r="L30">
            <v>256.60300000000001</v>
          </cell>
          <cell r="O30">
            <v>49.934199999999997</v>
          </cell>
          <cell r="P30">
            <v>380</v>
          </cell>
          <cell r="S30">
            <v>10.272718898069861</v>
          </cell>
          <cell r="T30">
            <v>2.6627041186201046</v>
          </cell>
          <cell r="U30">
            <v>12.850800000000003</v>
          </cell>
          <cell r="V30">
            <v>52.491799999999998</v>
          </cell>
          <cell r="W30">
            <v>16.845399999999994</v>
          </cell>
        </row>
        <row r="31">
          <cell r="A31" t="str">
            <v>244  Колбаса Сервелат Кремлевский, ВЕС. ПОКОМ</v>
          </cell>
          <cell r="B31" t="str">
            <v>кг</v>
          </cell>
          <cell r="D31">
            <v>6.2640000000000002</v>
          </cell>
          <cell r="E31">
            <v>258.73099999999999</v>
          </cell>
          <cell r="F31">
            <v>158.20099999999999</v>
          </cell>
          <cell r="G31">
            <v>100.964</v>
          </cell>
          <cell r="H31">
            <v>1</v>
          </cell>
          <cell r="K31">
            <v>7.8499999999999943</v>
          </cell>
          <cell r="L31">
            <v>150.351</v>
          </cell>
          <cell r="O31">
            <v>1.569999999999999</v>
          </cell>
          <cell r="S31">
            <v>64.308280254777117</v>
          </cell>
          <cell r="T31">
            <v>64.308280254777117</v>
          </cell>
          <cell r="U31">
            <v>10.464000000000002</v>
          </cell>
          <cell r="V31">
            <v>6.3379999999999992</v>
          </cell>
          <cell r="W31">
            <v>14.884799999999998</v>
          </cell>
        </row>
        <row r="32">
          <cell r="A32" t="str">
            <v>247  Сардельки Нежные, ВЕС.  ПОКОМ</v>
          </cell>
          <cell r="B32" t="str">
            <v>кг</v>
          </cell>
          <cell r="D32">
            <v>399.87900000000002</v>
          </cell>
          <cell r="E32">
            <v>752.649</v>
          </cell>
          <cell r="F32">
            <v>425.54899999999998</v>
          </cell>
          <cell r="G32">
            <v>621.88900000000001</v>
          </cell>
          <cell r="H32">
            <v>1</v>
          </cell>
          <cell r="K32">
            <v>271.98099999999999</v>
          </cell>
          <cell r="L32">
            <v>153.56800000000001</v>
          </cell>
          <cell r="O32">
            <v>54.3962</v>
          </cell>
          <cell r="P32">
            <v>35</v>
          </cell>
          <cell r="S32">
            <v>12.076008985921812</v>
          </cell>
          <cell r="T32">
            <v>11.432581687691419</v>
          </cell>
          <cell r="U32">
            <v>77.815999999999988</v>
          </cell>
          <cell r="V32">
            <v>63.326999999999984</v>
          </cell>
          <cell r="W32">
            <v>81.967600000000004</v>
          </cell>
        </row>
        <row r="33">
          <cell r="A33" t="str">
            <v>248  Сардельки Сочные ТМ Особый рецепт,   ПОКОМ</v>
          </cell>
          <cell r="B33" t="str">
            <v>кг</v>
          </cell>
          <cell r="D33">
            <v>813.07899999999995</v>
          </cell>
          <cell r="E33">
            <v>1688.3810000000001</v>
          </cell>
          <cell r="F33">
            <v>1293.49</v>
          </cell>
          <cell r="G33">
            <v>384.79399999999998</v>
          </cell>
          <cell r="H33">
            <v>1</v>
          </cell>
          <cell r="K33">
            <v>373.38599999999997</v>
          </cell>
          <cell r="L33">
            <v>920.10400000000004</v>
          </cell>
          <cell r="O33">
            <v>74.677199999999999</v>
          </cell>
          <cell r="P33">
            <v>550</v>
          </cell>
          <cell r="S33">
            <v>12.517796596551557</v>
          </cell>
          <cell r="T33">
            <v>5.1527641636269168</v>
          </cell>
          <cell r="U33">
            <v>69.534599999999998</v>
          </cell>
          <cell r="V33">
            <v>77.793000000000006</v>
          </cell>
          <cell r="W33">
            <v>64.288600000000017</v>
          </cell>
        </row>
        <row r="34">
          <cell r="A34" t="str">
            <v>250  Сардельки стародворские с говядиной в обол. NDX, ВЕС. ПОКОМ</v>
          </cell>
          <cell r="B34" t="str">
            <v>кг</v>
          </cell>
          <cell r="E34">
            <v>321.11599999999999</v>
          </cell>
          <cell r="F34">
            <v>217.33799999999999</v>
          </cell>
          <cell r="G34">
            <v>38.930999999999997</v>
          </cell>
          <cell r="H34">
            <v>1</v>
          </cell>
          <cell r="K34">
            <v>11.707999999999998</v>
          </cell>
          <cell r="L34">
            <v>205.63</v>
          </cell>
          <cell r="O34">
            <v>2.3415999999999997</v>
          </cell>
          <cell r="S34">
            <v>16.625811411001028</v>
          </cell>
          <cell r="T34">
            <v>16.625811411001028</v>
          </cell>
          <cell r="U34">
            <v>19.942799999999998</v>
          </cell>
          <cell r="V34">
            <v>-1.3668000000000007</v>
          </cell>
          <cell r="W34">
            <v>-1.0896000000000001</v>
          </cell>
        </row>
        <row r="35">
          <cell r="A35" t="str">
            <v>255  Сосиски Молочные для завтрака ТМ Особый рецепт, п/а МГС, ВЕС, ТМ Стародворье  ПОКОМ</v>
          </cell>
          <cell r="B35" t="str">
            <v>кг</v>
          </cell>
          <cell r="D35">
            <v>656.48800000000006</v>
          </cell>
          <cell r="E35">
            <v>467.024</v>
          </cell>
          <cell r="F35">
            <v>414.86200000000002</v>
          </cell>
          <cell r="G35">
            <v>706.697</v>
          </cell>
          <cell r="H35">
            <v>1</v>
          </cell>
          <cell r="K35">
            <v>414.86200000000002</v>
          </cell>
          <cell r="O35">
            <v>82.972400000000007</v>
          </cell>
          <cell r="P35">
            <v>300</v>
          </cell>
          <cell r="S35">
            <v>12.132914077452261</v>
          </cell>
          <cell r="T35">
            <v>8.51725393022258</v>
          </cell>
          <cell r="U35">
            <v>75.456400000000002</v>
          </cell>
          <cell r="V35">
            <v>93.721199999999996</v>
          </cell>
          <cell r="W35">
            <v>93.091999999999999</v>
          </cell>
        </row>
        <row r="36">
          <cell r="A36" t="str">
            <v>257  Сосиски Молочные оригинальные ТМ Особый рецепт, ВЕС.   ПОКОМ</v>
          </cell>
          <cell r="B36" t="str">
            <v>кг</v>
          </cell>
          <cell r="D36">
            <v>395.31900000000002</v>
          </cell>
          <cell r="E36">
            <v>107.464</v>
          </cell>
          <cell r="F36">
            <v>386.916</v>
          </cell>
          <cell r="G36">
            <v>112.327</v>
          </cell>
          <cell r="H36">
            <v>1</v>
          </cell>
          <cell r="K36">
            <v>280.37799999999999</v>
          </cell>
          <cell r="L36">
            <v>106.538</v>
          </cell>
          <cell r="O36">
            <v>56.075599999999994</v>
          </cell>
          <cell r="P36">
            <v>420</v>
          </cell>
          <cell r="S36">
            <v>9.4930237037142717</v>
          </cell>
          <cell r="T36">
            <v>2.0031350533922065</v>
          </cell>
          <cell r="U36">
            <v>12.796999999999992</v>
          </cell>
          <cell r="V36">
            <v>57.9116</v>
          </cell>
          <cell r="W36">
            <v>1.7802</v>
          </cell>
        </row>
        <row r="37">
          <cell r="A37" t="str">
            <v>259  Сосиски Сливочные Дугушка, ВЕС.   ПОКОМ</v>
          </cell>
          <cell r="B37" t="str">
            <v>кг</v>
          </cell>
          <cell r="D37">
            <v>290.37900000000002</v>
          </cell>
          <cell r="E37">
            <v>160.69999999999999</v>
          </cell>
          <cell r="F37">
            <v>228.34899999999999</v>
          </cell>
          <cell r="G37">
            <v>205.64500000000001</v>
          </cell>
          <cell r="H37">
            <v>1</v>
          </cell>
          <cell r="K37">
            <v>228.34899999999999</v>
          </cell>
          <cell r="O37">
            <v>45.669799999999995</v>
          </cell>
          <cell r="P37">
            <v>350</v>
          </cell>
          <cell r="S37">
            <v>12.166573972296792</v>
          </cell>
          <cell r="T37">
            <v>4.5028662266968551</v>
          </cell>
          <cell r="U37">
            <v>36.304199999999994</v>
          </cell>
          <cell r="V37">
            <v>38.762</v>
          </cell>
          <cell r="W37">
            <v>35.6402</v>
          </cell>
        </row>
        <row r="38">
          <cell r="A38" t="str">
            <v>263  Шпикачки Стародворские, ВЕС.  ПОКОМ</v>
          </cell>
          <cell r="B38" t="str">
            <v>кг</v>
          </cell>
          <cell r="D38">
            <v>149.60400000000001</v>
          </cell>
          <cell r="E38">
            <v>226.07499999999999</v>
          </cell>
          <cell r="F38">
            <v>120.298</v>
          </cell>
          <cell r="G38">
            <v>217.435</v>
          </cell>
          <cell r="H38">
            <v>1</v>
          </cell>
          <cell r="K38">
            <v>120.298</v>
          </cell>
          <cell r="O38">
            <v>24.0596</v>
          </cell>
          <cell r="P38">
            <v>75</v>
          </cell>
          <cell r="S38">
            <v>12.15460772415169</v>
          </cell>
          <cell r="T38">
            <v>9.0373489168564731</v>
          </cell>
          <cell r="U38">
            <v>35.914200000000008</v>
          </cell>
          <cell r="V38">
            <v>3.5045999999999999</v>
          </cell>
          <cell r="W38">
            <v>29.448399999999999</v>
          </cell>
        </row>
        <row r="39">
          <cell r="A39" t="str">
            <v>265  Колбаса Балыкбургская, ВЕС, ТМ Баварушка  ПОКОМ</v>
          </cell>
          <cell r="B39" t="str">
            <v>кг</v>
          </cell>
          <cell r="D39">
            <v>940.79600000000005</v>
          </cell>
          <cell r="E39">
            <v>3260.6120000000001</v>
          </cell>
          <cell r="F39">
            <v>1925.13</v>
          </cell>
          <cell r="G39">
            <v>920.09500000000003</v>
          </cell>
          <cell r="H39">
            <v>1</v>
          </cell>
          <cell r="K39">
            <v>281.65100000000007</v>
          </cell>
          <cell r="L39">
            <v>1643.479</v>
          </cell>
          <cell r="O39">
            <v>56.330200000000012</v>
          </cell>
          <cell r="S39">
            <v>16.333955853165794</v>
          </cell>
          <cell r="T39">
            <v>16.333955853165794</v>
          </cell>
          <cell r="U39">
            <v>155.93039999999996</v>
          </cell>
          <cell r="V39">
            <v>82.730399999999989</v>
          </cell>
          <cell r="W39">
            <v>149.70140000000001</v>
          </cell>
        </row>
        <row r="40">
          <cell r="A40" t="str">
            <v>266  Колбаса Филейбургская с сочным окороком, ВЕС, ТМ Баварушка  ПОКОМ</v>
          </cell>
          <cell r="B40" t="str">
            <v>кг</v>
          </cell>
          <cell r="D40">
            <v>803.69200000000001</v>
          </cell>
          <cell r="E40">
            <v>890.88800000000003</v>
          </cell>
          <cell r="F40">
            <v>808.89400000000001</v>
          </cell>
          <cell r="G40">
            <v>573.27499999999998</v>
          </cell>
          <cell r="H40">
            <v>1</v>
          </cell>
          <cell r="K40">
            <v>352.988</v>
          </cell>
          <cell r="L40">
            <v>455.90600000000001</v>
          </cell>
          <cell r="O40">
            <v>70.5976</v>
          </cell>
          <cell r="P40">
            <v>300</v>
          </cell>
          <cell r="S40">
            <v>12.369754779199292</v>
          </cell>
          <cell r="T40">
            <v>8.1203185377406601</v>
          </cell>
          <cell r="U40">
            <v>81.482799999999997</v>
          </cell>
          <cell r="V40">
            <v>103.7722</v>
          </cell>
          <cell r="W40">
            <v>77.570599999999999</v>
          </cell>
        </row>
        <row r="41">
          <cell r="A41" t="str">
            <v>267  Колбаса Салями Филейбургская зернистая, оболочка фиброуз, ВЕС, ТМ Баварушка  ПОКОМ</v>
          </cell>
          <cell r="B41" t="str">
            <v>кг</v>
          </cell>
          <cell r="D41">
            <v>581.33600000000001</v>
          </cell>
          <cell r="E41">
            <v>978.03399999999999</v>
          </cell>
          <cell r="F41">
            <v>767.48900000000003</v>
          </cell>
          <cell r="G41">
            <v>495.01299999999998</v>
          </cell>
          <cell r="H41">
            <v>1</v>
          </cell>
          <cell r="K41">
            <v>261.01200000000006</v>
          </cell>
          <cell r="L41">
            <v>506.47699999999998</v>
          </cell>
          <cell r="O41">
            <v>52.202400000000011</v>
          </cell>
          <cell r="P41">
            <v>140</v>
          </cell>
          <cell r="S41">
            <v>12.164440715369404</v>
          </cell>
          <cell r="T41">
            <v>9.482571682528004</v>
          </cell>
          <cell r="U41">
            <v>90.206800000000001</v>
          </cell>
          <cell r="V41">
            <v>35.730200000000011</v>
          </cell>
          <cell r="W41">
            <v>68.884999999999991</v>
          </cell>
        </row>
        <row r="42">
          <cell r="A42" t="str">
            <v>268  Сосиски Филейбургские с филе сочного окорока, ВЕС, ТМ Баварушка  ПОКОМ</v>
          </cell>
          <cell r="B42" t="str">
            <v>кг</v>
          </cell>
          <cell r="D42">
            <v>162.226</v>
          </cell>
          <cell r="E42">
            <v>38.493000000000002</v>
          </cell>
          <cell r="H42">
            <v>0</v>
          </cell>
          <cell r="K42">
            <v>0</v>
          </cell>
          <cell r="O42">
            <v>0</v>
          </cell>
          <cell r="S42" t="e">
            <v>#DIV/0!</v>
          </cell>
          <cell r="T42" t="e">
            <v>#DIV/0!</v>
          </cell>
          <cell r="U42">
            <v>0</v>
          </cell>
          <cell r="V42">
            <v>0</v>
          </cell>
          <cell r="W42">
            <v>0</v>
          </cell>
        </row>
        <row r="43">
          <cell r="A43" t="str">
            <v>271  Колбаса Сервелат Левантский ТМ Особый Рецепт, ВЕС. ПОКОМ</v>
          </cell>
          <cell r="B43" t="str">
            <v>кг</v>
          </cell>
          <cell r="D43">
            <v>51.506</v>
          </cell>
          <cell r="E43">
            <v>123.82</v>
          </cell>
          <cell r="F43">
            <v>84.581000000000003</v>
          </cell>
          <cell r="G43">
            <v>38.439</v>
          </cell>
          <cell r="H43">
            <v>1</v>
          </cell>
          <cell r="K43">
            <v>-0.79999999999999716</v>
          </cell>
          <cell r="L43">
            <v>85.381</v>
          </cell>
          <cell r="O43">
            <v>-0.15999999999999942</v>
          </cell>
          <cell r="P43">
            <v>20</v>
          </cell>
          <cell r="S43">
            <v>-365.24375000000134</v>
          </cell>
          <cell r="T43">
            <v>-240.24375000000086</v>
          </cell>
          <cell r="U43">
            <v>0</v>
          </cell>
          <cell r="V43">
            <v>6.9426000000000005</v>
          </cell>
          <cell r="W43">
            <v>0</v>
          </cell>
        </row>
        <row r="44">
          <cell r="A44" t="str">
            <v>273  Сосиски Сочинки с сочной грудинкой, МГС 0.4кг,   ПОКОМ</v>
          </cell>
          <cell r="B44" t="str">
            <v>шт</v>
          </cell>
          <cell r="C44" t="str">
            <v>Нояб</v>
          </cell>
          <cell r="D44">
            <v>40</v>
          </cell>
          <cell r="E44">
            <v>1353</v>
          </cell>
          <cell r="F44">
            <v>184</v>
          </cell>
          <cell r="G44">
            <v>84</v>
          </cell>
          <cell r="H44">
            <v>0.4</v>
          </cell>
          <cell r="K44">
            <v>4</v>
          </cell>
          <cell r="L44">
            <v>180</v>
          </cell>
          <cell r="O44">
            <v>0.8</v>
          </cell>
          <cell r="S44">
            <v>105</v>
          </cell>
          <cell r="T44">
            <v>105</v>
          </cell>
          <cell r="U44">
            <v>118.6</v>
          </cell>
          <cell r="V44">
            <v>89</v>
          </cell>
          <cell r="W44">
            <v>13.8</v>
          </cell>
        </row>
        <row r="45">
          <cell r="A45" t="str">
            <v>283  Сосиски Сочинки, ВЕС, ТМ Стародворье ПОКОМ</v>
          </cell>
          <cell r="B45" t="str">
            <v>кг</v>
          </cell>
          <cell r="E45">
            <v>108.15900000000001</v>
          </cell>
          <cell r="F45">
            <v>108.15900000000001</v>
          </cell>
          <cell r="H45">
            <v>0</v>
          </cell>
          <cell r="K45">
            <v>0</v>
          </cell>
          <cell r="L45">
            <v>108.15900000000001</v>
          </cell>
          <cell r="O45">
            <v>0</v>
          </cell>
          <cell r="S45" t="e">
            <v>#DIV/0!</v>
          </cell>
          <cell r="T45" t="e">
            <v>#DIV/0!</v>
          </cell>
          <cell r="U45">
            <v>0</v>
          </cell>
          <cell r="V45">
            <v>0</v>
          </cell>
          <cell r="W45">
            <v>0</v>
          </cell>
        </row>
        <row r="46">
          <cell r="A46" t="str">
            <v>297  Колбаса Мясорубская с рубленой грудинкой ВЕС ТМ Стародворье  ПОКОМ</v>
          </cell>
          <cell r="B46" t="str">
            <v>кг</v>
          </cell>
          <cell r="D46">
            <v>72.481999999999999</v>
          </cell>
          <cell r="E46">
            <v>461.83300000000003</v>
          </cell>
          <cell r="F46">
            <v>182.46199999999999</v>
          </cell>
          <cell r="G46">
            <v>341.20400000000001</v>
          </cell>
          <cell r="H46">
            <v>1</v>
          </cell>
          <cell r="K46">
            <v>79.508999999999986</v>
          </cell>
          <cell r="L46">
            <v>102.953</v>
          </cell>
          <cell r="O46">
            <v>15.901799999999998</v>
          </cell>
          <cell r="S46">
            <v>21.456941981410914</v>
          </cell>
          <cell r="T46">
            <v>21.456941981410914</v>
          </cell>
          <cell r="U46">
            <v>41.422399999999996</v>
          </cell>
          <cell r="V46">
            <v>25.790199999999999</v>
          </cell>
          <cell r="W46">
            <v>47.190399999999997</v>
          </cell>
        </row>
        <row r="47">
          <cell r="A47" t="str">
            <v>301  Сосиски Сочинки по-баварски с сыром,  0.4кг, ТМ Стародворье  ПОКОМ</v>
          </cell>
          <cell r="B47" t="str">
            <v>шт</v>
          </cell>
          <cell r="C47" t="str">
            <v>Нояб</v>
          </cell>
          <cell r="E47">
            <v>270</v>
          </cell>
          <cell r="F47">
            <v>134</v>
          </cell>
          <cell r="G47">
            <v>13</v>
          </cell>
          <cell r="H47">
            <v>0.4</v>
          </cell>
          <cell r="K47">
            <v>14</v>
          </cell>
          <cell r="L47">
            <v>120</v>
          </cell>
          <cell r="O47">
            <v>2.8</v>
          </cell>
          <cell r="P47">
            <v>25</v>
          </cell>
          <cell r="S47">
            <v>13.571428571428573</v>
          </cell>
          <cell r="T47">
            <v>4.6428571428571432</v>
          </cell>
          <cell r="U47">
            <v>135</v>
          </cell>
          <cell r="V47">
            <v>-5.6</v>
          </cell>
          <cell r="W47">
            <v>-25.4</v>
          </cell>
        </row>
        <row r="48">
          <cell r="A48" t="str">
            <v>302  Сосиски Сочинки по-баварски,  0.4кг, ТМ Стародворье  ПОКОМ</v>
          </cell>
          <cell r="B48" t="str">
            <v>шт</v>
          </cell>
          <cell r="C48" t="str">
            <v>Нояб</v>
          </cell>
          <cell r="D48">
            <v>833</v>
          </cell>
          <cell r="E48">
            <v>248</v>
          </cell>
          <cell r="F48">
            <v>911</v>
          </cell>
          <cell r="G48">
            <v>-4</v>
          </cell>
          <cell r="H48">
            <v>0.4</v>
          </cell>
          <cell r="K48">
            <v>791</v>
          </cell>
          <cell r="L48">
            <v>120</v>
          </cell>
          <cell r="O48">
            <v>158.19999999999999</v>
          </cell>
          <cell r="P48">
            <v>1200</v>
          </cell>
          <cell r="S48">
            <v>7.5600505689001274</v>
          </cell>
          <cell r="T48">
            <v>-2.5284450063211127E-2</v>
          </cell>
          <cell r="U48">
            <v>159.4</v>
          </cell>
          <cell r="V48">
            <v>124.4</v>
          </cell>
          <cell r="W48">
            <v>46</v>
          </cell>
        </row>
        <row r="49">
          <cell r="A49" t="str">
            <v>309  Сосиски Сочинки с сыром 0,4 кг ТМ Стародворье  ПОКОМ</v>
          </cell>
          <cell r="B49" t="str">
            <v>шт</v>
          </cell>
          <cell r="C49" t="str">
            <v>Нояб</v>
          </cell>
          <cell r="D49">
            <v>312</v>
          </cell>
          <cell r="E49">
            <v>696</v>
          </cell>
          <cell r="F49">
            <v>377</v>
          </cell>
          <cell r="G49">
            <v>445</v>
          </cell>
          <cell r="H49">
            <v>0.4</v>
          </cell>
          <cell r="K49">
            <v>281</v>
          </cell>
          <cell r="L49">
            <v>96</v>
          </cell>
          <cell r="O49">
            <v>56.2</v>
          </cell>
          <cell r="P49">
            <v>250</v>
          </cell>
          <cell r="S49">
            <v>12.366548042704625</v>
          </cell>
          <cell r="T49">
            <v>7.9181494661921707</v>
          </cell>
          <cell r="U49">
            <v>53.6</v>
          </cell>
          <cell r="V49">
            <v>56.6</v>
          </cell>
          <cell r="W49">
            <v>67</v>
          </cell>
        </row>
        <row r="50">
          <cell r="A50" t="str">
            <v>312  Ветчина Филейская ТМ Вязанка ТС Столичная ВЕС  ПОКОМ</v>
          </cell>
          <cell r="B50" t="str">
            <v>кг</v>
          </cell>
          <cell r="C50" t="str">
            <v>Нояб</v>
          </cell>
          <cell r="D50">
            <v>109.694</v>
          </cell>
          <cell r="F50">
            <v>51.311999999999998</v>
          </cell>
          <cell r="G50">
            <v>-1.1379999999999999</v>
          </cell>
          <cell r="H50">
            <v>1</v>
          </cell>
          <cell r="K50">
            <v>51.311999999999998</v>
          </cell>
          <cell r="O50">
            <v>10.2624</v>
          </cell>
          <cell r="P50">
            <v>75</v>
          </cell>
          <cell r="S50">
            <v>7.1973417524165884</v>
          </cell>
          <cell r="T50">
            <v>-0.11089024009978173</v>
          </cell>
          <cell r="U50">
            <v>6.9605999999999995</v>
          </cell>
          <cell r="V50">
            <v>0</v>
          </cell>
          <cell r="W50">
            <v>5.3872</v>
          </cell>
          <cell r="X50" t="str">
            <v>акция/вывод</v>
          </cell>
        </row>
        <row r="51">
          <cell r="A51" t="str">
            <v>313 Колбаса вареная Молокуша ТМ Вязанка в оболочке полиамид. ВЕС  ПОКОМ</v>
          </cell>
          <cell r="B51" t="str">
            <v>кг</v>
          </cell>
          <cell r="C51" t="str">
            <v>Нояб</v>
          </cell>
          <cell r="D51">
            <v>159.46299999999999</v>
          </cell>
          <cell r="E51">
            <v>75.504999999999995</v>
          </cell>
          <cell r="F51">
            <v>85.15</v>
          </cell>
          <cell r="G51">
            <v>119.465</v>
          </cell>
          <cell r="H51">
            <v>1</v>
          </cell>
          <cell r="K51">
            <v>85.15</v>
          </cell>
          <cell r="O51">
            <v>17.03</v>
          </cell>
          <cell r="P51">
            <v>90</v>
          </cell>
          <cell r="S51">
            <v>12.299765120375806</v>
          </cell>
          <cell r="T51">
            <v>7.0149735760422782</v>
          </cell>
          <cell r="U51">
            <v>27.720600000000001</v>
          </cell>
          <cell r="V51">
            <v>6.194</v>
          </cell>
          <cell r="W51">
            <v>18.472200000000001</v>
          </cell>
        </row>
        <row r="52">
          <cell r="A52" t="str">
            <v>314 Колбаса вареная Филейская ТМ Вязанка ТС Классическая в оболочке полиамид.  ПОКОМ</v>
          </cell>
          <cell r="B52" t="str">
            <v>кг</v>
          </cell>
          <cell r="C52" t="str">
            <v>Нояб</v>
          </cell>
          <cell r="D52">
            <v>77.42</v>
          </cell>
          <cell r="E52">
            <v>18.917999999999999</v>
          </cell>
          <cell r="F52">
            <v>20.332000000000001</v>
          </cell>
          <cell r="G52">
            <v>20.29</v>
          </cell>
          <cell r="H52">
            <v>1</v>
          </cell>
          <cell r="K52">
            <v>20.332000000000001</v>
          </cell>
          <cell r="O52">
            <v>4.0663999999999998</v>
          </cell>
          <cell r="P52">
            <v>30</v>
          </cell>
          <cell r="S52">
            <v>12.367204406846351</v>
          </cell>
          <cell r="T52">
            <v>4.9896714538658271</v>
          </cell>
          <cell r="U52">
            <v>15.343999999999999</v>
          </cell>
          <cell r="V52">
            <v>22.401199999999999</v>
          </cell>
          <cell r="W52">
            <v>1.0768</v>
          </cell>
        </row>
        <row r="53">
          <cell r="A53" t="str">
            <v>315 Колбаса Нежная ТМ Зареченские ТС Зареченские продукты в оболочкНТУ.  изделие вар  ПОКОМ</v>
          </cell>
          <cell r="B53" t="str">
            <v>кг</v>
          </cell>
          <cell r="D53">
            <v>263.41699999999997</v>
          </cell>
          <cell r="E53">
            <v>97.477999999999994</v>
          </cell>
          <cell r="F53">
            <v>224.38</v>
          </cell>
          <cell r="G53">
            <v>111.024</v>
          </cell>
          <cell r="H53">
            <v>1</v>
          </cell>
          <cell r="K53">
            <v>91.494</v>
          </cell>
          <cell r="L53">
            <v>132.886</v>
          </cell>
          <cell r="O53">
            <v>18.2988</v>
          </cell>
          <cell r="P53">
            <v>120</v>
          </cell>
          <cell r="S53">
            <v>12.625090169847203</v>
          </cell>
          <cell r="T53">
            <v>6.0672831005311822</v>
          </cell>
          <cell r="U53">
            <v>6.6012000000000004</v>
          </cell>
          <cell r="V53">
            <v>19.458400000000001</v>
          </cell>
          <cell r="W53">
            <v>11.391400000000001</v>
          </cell>
        </row>
        <row r="54">
          <cell r="A54" t="str">
            <v>316 Колбаса варенокоиз мяса птицы Сервелат Пражский ТМ Зареченские ТС Зареченские  ПОКОМ</v>
          </cell>
          <cell r="B54" t="str">
            <v>кг</v>
          </cell>
          <cell r="D54">
            <v>-2.1000000000000001E-2</v>
          </cell>
          <cell r="E54">
            <v>431.85899999999998</v>
          </cell>
          <cell r="F54">
            <v>291.99299999999999</v>
          </cell>
          <cell r="G54">
            <v>137.64099999999999</v>
          </cell>
          <cell r="H54">
            <v>1</v>
          </cell>
          <cell r="K54">
            <v>12.620000000000005</v>
          </cell>
          <cell r="L54">
            <v>279.37299999999999</v>
          </cell>
          <cell r="O54">
            <v>2.5240000000000009</v>
          </cell>
          <cell r="S54">
            <v>54.532884310618044</v>
          </cell>
          <cell r="T54">
            <v>54.532884310618044</v>
          </cell>
          <cell r="U54">
            <v>13.185799999999995</v>
          </cell>
          <cell r="V54">
            <v>0.29719999999999802</v>
          </cell>
          <cell r="W54">
            <v>20.768999999999998</v>
          </cell>
        </row>
        <row r="55">
          <cell r="A55" t="str">
            <v>317 Колбаса Сервелат Рижский ТМ Зареченские ТС Зареченские  фиброуз в вакуумной у  ПОКОМ</v>
          </cell>
          <cell r="B55" t="str">
            <v>кг</v>
          </cell>
          <cell r="D55">
            <v>83.138000000000005</v>
          </cell>
          <cell r="E55">
            <v>597.64599999999996</v>
          </cell>
          <cell r="F55">
            <v>340.47199999999998</v>
          </cell>
          <cell r="G55">
            <v>279.21100000000001</v>
          </cell>
          <cell r="H55">
            <v>1</v>
          </cell>
          <cell r="K55">
            <v>56.513999999999953</v>
          </cell>
          <cell r="L55">
            <v>283.95800000000003</v>
          </cell>
          <cell r="O55">
            <v>11.302799999999991</v>
          </cell>
          <cell r="S55">
            <v>24.702817001097095</v>
          </cell>
          <cell r="T55">
            <v>24.702817001097095</v>
          </cell>
          <cell r="U55">
            <v>29.06539999999999</v>
          </cell>
          <cell r="V55">
            <v>19.453999999999997</v>
          </cell>
          <cell r="W55">
            <v>41.316000000000003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B56" t="str">
            <v>кг</v>
          </cell>
          <cell r="D56">
            <v>508.89699999999999</v>
          </cell>
          <cell r="E56">
            <v>3008.096</v>
          </cell>
          <cell r="F56">
            <v>3005.5279999999998</v>
          </cell>
          <cell r="G56">
            <v>-0.13800000000000001</v>
          </cell>
          <cell r="H56">
            <v>1</v>
          </cell>
          <cell r="K56">
            <v>192.846</v>
          </cell>
          <cell r="L56">
            <v>2812.6819999999998</v>
          </cell>
          <cell r="O56">
            <v>38.569200000000002</v>
          </cell>
          <cell r="P56">
            <v>280</v>
          </cell>
          <cell r="S56">
            <v>7.2561007228565799</v>
          </cell>
          <cell r="T56">
            <v>-3.5779845057714445E-3</v>
          </cell>
          <cell r="U56">
            <v>130.63939999999994</v>
          </cell>
          <cell r="V56">
            <v>209.86859999999996</v>
          </cell>
          <cell r="W56">
            <v>27.717399999999998</v>
          </cell>
        </row>
        <row r="57">
          <cell r="A57" t="str">
            <v>320  Сосиски Сочинки с сочным окороком 0,4 кг ТМ Стародворье  ПОКОМ</v>
          </cell>
          <cell r="B57" t="str">
            <v>шт</v>
          </cell>
          <cell r="C57" t="str">
            <v>Нояб</v>
          </cell>
          <cell r="D57">
            <v>243</v>
          </cell>
          <cell r="E57">
            <v>1031</v>
          </cell>
          <cell r="F57">
            <v>499</v>
          </cell>
          <cell r="G57">
            <v>443</v>
          </cell>
          <cell r="H57">
            <v>0.4</v>
          </cell>
          <cell r="K57">
            <v>499</v>
          </cell>
          <cell r="O57">
            <v>99.8</v>
          </cell>
          <cell r="P57">
            <v>700</v>
          </cell>
          <cell r="S57">
            <v>11.452905811623246</v>
          </cell>
          <cell r="T57">
            <v>4.4388777555110224</v>
          </cell>
          <cell r="U57">
            <v>119.6</v>
          </cell>
          <cell r="V57">
            <v>102</v>
          </cell>
          <cell r="W57">
            <v>32.799999999999997</v>
          </cell>
        </row>
        <row r="58">
          <cell r="A58" t="str">
            <v>321 Сосиски Сочинки по-баварски с сыром ТМ Стародворье в оболочке  ПОКОМ</v>
          </cell>
          <cell r="B58" t="str">
            <v>кг</v>
          </cell>
          <cell r="D58">
            <v>215.45099999999999</v>
          </cell>
          <cell r="E58">
            <v>81.597999999999999</v>
          </cell>
          <cell r="F58">
            <v>170.71600000000001</v>
          </cell>
          <cell r="G58">
            <v>120.33199999999999</v>
          </cell>
          <cell r="H58">
            <v>1</v>
          </cell>
          <cell r="K58">
            <v>89.118000000000009</v>
          </cell>
          <cell r="L58">
            <v>81.597999999999999</v>
          </cell>
          <cell r="O58">
            <v>17.823600000000003</v>
          </cell>
          <cell r="P58">
            <v>100</v>
          </cell>
          <cell r="S58">
            <v>12.361812428465628</v>
          </cell>
          <cell r="T58">
            <v>6.7512735923158047</v>
          </cell>
          <cell r="U58">
            <v>10.602400000000003</v>
          </cell>
          <cell r="V58">
            <v>33.573999999999998</v>
          </cell>
          <cell r="W58">
            <v>7.0200000000000005</v>
          </cell>
        </row>
        <row r="59">
          <cell r="A59" t="str">
            <v>322 Сосиски Сочинки с сыром ТМ Стародворье в оболочке  ПОКОМ</v>
          </cell>
          <cell r="B59" t="str">
            <v>кг</v>
          </cell>
          <cell r="D59">
            <v>448.57299999999998</v>
          </cell>
          <cell r="E59">
            <v>625.96600000000001</v>
          </cell>
          <cell r="F59">
            <v>327.745</v>
          </cell>
          <cell r="G59">
            <v>502.697</v>
          </cell>
          <cell r="H59">
            <v>1</v>
          </cell>
          <cell r="K59">
            <v>327.745</v>
          </cell>
          <cell r="O59">
            <v>65.549000000000007</v>
          </cell>
          <cell r="P59">
            <v>300</v>
          </cell>
          <cell r="S59">
            <v>12.245755083982973</v>
          </cell>
          <cell r="T59">
            <v>7.6690262246563634</v>
          </cell>
          <cell r="U59">
            <v>65.314800000000005</v>
          </cell>
          <cell r="V59">
            <v>59.895200000000003</v>
          </cell>
          <cell r="W59">
            <v>68.840599999999995</v>
          </cell>
        </row>
        <row r="60">
          <cell r="A60" t="str">
            <v>323 Колбаса варенокопченая Балыкбургская рубленая ТМ Баварушка срез 0,35 кг   ПОКОМ</v>
          </cell>
          <cell r="B60" t="str">
            <v>шт</v>
          </cell>
          <cell r="D60">
            <v>204</v>
          </cell>
          <cell r="E60">
            <v>60</v>
          </cell>
          <cell r="F60">
            <v>170</v>
          </cell>
          <cell r="G60">
            <v>31</v>
          </cell>
          <cell r="H60">
            <v>0.35</v>
          </cell>
          <cell r="K60">
            <v>170</v>
          </cell>
          <cell r="O60">
            <v>34</v>
          </cell>
          <cell r="P60">
            <v>260</v>
          </cell>
          <cell r="S60">
            <v>8.5588235294117645</v>
          </cell>
          <cell r="T60">
            <v>0.91176470588235292</v>
          </cell>
          <cell r="U60">
            <v>17.600000000000001</v>
          </cell>
          <cell r="V60">
            <v>29.8</v>
          </cell>
          <cell r="W60">
            <v>15.4</v>
          </cell>
        </row>
        <row r="61">
          <cell r="A61" t="str">
            <v>325 Колбаса Сервелат Мясорубский ТМ Стародворье с мелкорубленным окороком 0,35 кг  ПОКОМ</v>
          </cell>
          <cell r="B61" t="str">
            <v>шт</v>
          </cell>
          <cell r="E61">
            <v>36</v>
          </cell>
          <cell r="H61">
            <v>0</v>
          </cell>
          <cell r="K61">
            <v>0</v>
          </cell>
          <cell r="O61">
            <v>0</v>
          </cell>
          <cell r="S61" t="e">
            <v>#DIV/0!</v>
          </cell>
          <cell r="T61" t="e">
            <v>#DIV/0!</v>
          </cell>
          <cell r="U61">
            <v>0</v>
          </cell>
          <cell r="V61">
            <v>0</v>
          </cell>
          <cell r="W61">
            <v>0</v>
          </cell>
        </row>
        <row r="62">
          <cell r="A62" t="str">
            <v>352  Сардельки Сочинки с сыром 0,4 кг ТМ Стародворье   ПОКОМ</v>
          </cell>
          <cell r="B62" t="str">
            <v>шт</v>
          </cell>
          <cell r="C62" t="str">
            <v>Нояб</v>
          </cell>
          <cell r="D62">
            <v>10</v>
          </cell>
          <cell r="E62">
            <v>594</v>
          </cell>
          <cell r="F62">
            <v>108</v>
          </cell>
          <cell r="G62">
            <v>432</v>
          </cell>
          <cell r="H62">
            <v>0.4</v>
          </cell>
          <cell r="K62">
            <v>54</v>
          </cell>
          <cell r="L62">
            <v>54</v>
          </cell>
          <cell r="O62">
            <v>10.8</v>
          </cell>
          <cell r="S62">
            <v>40</v>
          </cell>
          <cell r="T62">
            <v>40</v>
          </cell>
          <cell r="U62">
            <v>0</v>
          </cell>
          <cell r="V62">
            <v>21.4</v>
          </cell>
          <cell r="W62">
            <v>69.2</v>
          </cell>
          <cell r="X62" t="str">
            <v>акция/вывод</v>
          </cell>
        </row>
        <row r="63">
          <cell r="A63" t="str">
            <v>363 Сардельки Филейские Вязанка ТМ Вязанка в обол NDX  ПОКОМ</v>
          </cell>
          <cell r="B63" t="str">
            <v>кг</v>
          </cell>
          <cell r="D63">
            <v>-2.6539999999999999</v>
          </cell>
          <cell r="E63">
            <v>26.106999999999999</v>
          </cell>
          <cell r="F63">
            <v>7.9240000000000004</v>
          </cell>
          <cell r="G63">
            <v>15.529</v>
          </cell>
          <cell r="H63">
            <v>1</v>
          </cell>
          <cell r="K63">
            <v>7.9240000000000004</v>
          </cell>
          <cell r="O63">
            <v>1.5848</v>
          </cell>
          <cell r="P63">
            <v>15</v>
          </cell>
          <cell r="S63">
            <v>19.263629480060576</v>
          </cell>
          <cell r="T63">
            <v>9.7987127713276116</v>
          </cell>
          <cell r="U63">
            <v>7.1787999999999998</v>
          </cell>
          <cell r="V63">
            <v>30.270800000000001</v>
          </cell>
          <cell r="W63">
            <v>1.0628</v>
          </cell>
        </row>
        <row r="64">
          <cell r="A64" t="str">
            <v>369 Колбаса Сливушка ТМ Вязанка в оболочке полиамид вес.  ПОКОМ</v>
          </cell>
          <cell r="B64" t="str">
            <v>кг</v>
          </cell>
          <cell r="C64" t="str">
            <v>Нояб</v>
          </cell>
          <cell r="D64">
            <v>218.9</v>
          </cell>
          <cell r="F64">
            <v>60.987000000000002</v>
          </cell>
          <cell r="G64">
            <v>-8.0920000000000005</v>
          </cell>
          <cell r="H64">
            <v>1</v>
          </cell>
          <cell r="K64">
            <v>60.987000000000002</v>
          </cell>
          <cell r="O64">
            <v>12.1974</v>
          </cell>
          <cell r="P64">
            <v>100</v>
          </cell>
          <cell r="S64">
            <v>7.5350484529489892</v>
          </cell>
          <cell r="T64">
            <v>-0.66342007313033935</v>
          </cell>
          <cell r="U64">
            <v>12.896799999999999</v>
          </cell>
          <cell r="V64">
            <v>19.156399999999998</v>
          </cell>
          <cell r="W64">
            <v>6.4475999999999996</v>
          </cell>
          <cell r="X64" t="str">
            <v>акция/вывод</v>
          </cell>
        </row>
        <row r="65">
          <cell r="A65" t="str">
            <v>370 Ветчина Сливушка с индейкой ТМ Вязанка в оболочке полиамид.</v>
          </cell>
          <cell r="B65" t="str">
            <v>кг</v>
          </cell>
          <cell r="C65" t="str">
            <v>Нояб</v>
          </cell>
          <cell r="D65">
            <v>128.44399999999999</v>
          </cell>
          <cell r="E65">
            <v>0.70599999999999996</v>
          </cell>
          <cell r="F65">
            <v>19.100000000000001</v>
          </cell>
          <cell r="G65">
            <v>63.676000000000002</v>
          </cell>
          <cell r="H65">
            <v>1</v>
          </cell>
          <cell r="K65">
            <v>19.100000000000001</v>
          </cell>
          <cell r="O65">
            <v>3.8200000000000003</v>
          </cell>
          <cell r="S65">
            <v>16.669109947643978</v>
          </cell>
          <cell r="T65">
            <v>16.669109947643978</v>
          </cell>
          <cell r="U65">
            <v>1.0980000000000001</v>
          </cell>
          <cell r="V65">
            <v>0</v>
          </cell>
          <cell r="W65">
            <v>0.81440000000000001</v>
          </cell>
          <cell r="X65" t="str">
            <v>акция/вывод</v>
          </cell>
        </row>
        <row r="66">
          <cell r="A66" t="str">
            <v>371  Сосиски Сочинки Молочные 0,4 кг ТМ Стародворье  ПОКОМ</v>
          </cell>
          <cell r="B66" t="str">
            <v>шт</v>
          </cell>
          <cell r="C66" t="str">
            <v>Нояб</v>
          </cell>
          <cell r="E66">
            <v>324</v>
          </cell>
          <cell r="F66">
            <v>44</v>
          </cell>
          <cell r="G66">
            <v>280</v>
          </cell>
          <cell r="H66">
            <v>0.4</v>
          </cell>
          <cell r="K66">
            <v>44</v>
          </cell>
          <cell r="O66">
            <v>8.8000000000000007</v>
          </cell>
          <cell r="S66">
            <v>31.818181818181817</v>
          </cell>
          <cell r="T66">
            <v>31.818181818181817</v>
          </cell>
          <cell r="U66">
            <v>0</v>
          </cell>
          <cell r="V66">
            <v>1.4</v>
          </cell>
          <cell r="W66">
            <v>45.8</v>
          </cell>
          <cell r="X66" t="str">
            <v>акция/вывод</v>
          </cell>
        </row>
        <row r="67">
          <cell r="A67" t="str">
            <v>372  Сосиски Сочинки Сливочные 0,4 кг ТМ Стародворье  ПОКОМ</v>
          </cell>
          <cell r="B67" t="str">
            <v>шт</v>
          </cell>
          <cell r="C67" t="str">
            <v>Нояб</v>
          </cell>
          <cell r="E67">
            <v>54</v>
          </cell>
          <cell r="F67">
            <v>16</v>
          </cell>
          <cell r="G67">
            <v>17</v>
          </cell>
          <cell r="H67">
            <v>0.4</v>
          </cell>
          <cell r="K67">
            <v>16</v>
          </cell>
          <cell r="O67">
            <v>3.2</v>
          </cell>
          <cell r="P67">
            <v>25</v>
          </cell>
          <cell r="S67">
            <v>13.125</v>
          </cell>
          <cell r="T67">
            <v>5.3125</v>
          </cell>
          <cell r="U67">
            <v>14</v>
          </cell>
          <cell r="V67">
            <v>1</v>
          </cell>
          <cell r="W67">
            <v>-1</v>
          </cell>
          <cell r="X67" t="str">
            <v>акция/вывод</v>
          </cell>
        </row>
        <row r="68">
          <cell r="A68" t="str">
            <v>380 Колбаски Балыкбургские с сыром ТМ Баварушка вес  Поком</v>
          </cell>
          <cell r="B68" t="str">
            <v>кг</v>
          </cell>
          <cell r="D68">
            <v>128.07</v>
          </cell>
          <cell r="E68">
            <v>50.814999999999998</v>
          </cell>
          <cell r="F68">
            <v>51.633000000000003</v>
          </cell>
          <cell r="G68">
            <v>110.142</v>
          </cell>
          <cell r="H68">
            <v>1</v>
          </cell>
          <cell r="K68">
            <v>51.633000000000003</v>
          </cell>
          <cell r="O68">
            <v>10.326600000000001</v>
          </cell>
          <cell r="P68">
            <v>15</v>
          </cell>
          <cell r="S68">
            <v>12.1184126430771</v>
          </cell>
          <cell r="T68">
            <v>10.665853233397245</v>
          </cell>
          <cell r="U68">
            <v>7.6263999999999994</v>
          </cell>
          <cell r="V68">
            <v>14.9572</v>
          </cell>
          <cell r="W68">
            <v>13.196199999999999</v>
          </cell>
        </row>
        <row r="69">
          <cell r="A69" t="str">
            <v>381  Сардельки Сочинки 0,4кг ТМ Стародворье  ПОКОМ</v>
          </cell>
          <cell r="B69" t="str">
            <v>кг</v>
          </cell>
          <cell r="C69" t="str">
            <v>Нояб</v>
          </cell>
          <cell r="D69">
            <v>261</v>
          </cell>
          <cell r="E69">
            <v>1504</v>
          </cell>
          <cell r="F69">
            <v>233</v>
          </cell>
          <cell r="G69">
            <v>1470</v>
          </cell>
          <cell r="H69">
            <v>1</v>
          </cell>
          <cell r="K69">
            <v>233</v>
          </cell>
          <cell r="O69">
            <v>46.6</v>
          </cell>
          <cell r="S69">
            <v>31.545064377682401</v>
          </cell>
          <cell r="T69">
            <v>31.545064377682401</v>
          </cell>
          <cell r="U69">
            <v>0</v>
          </cell>
          <cell r="V69">
            <v>7.4</v>
          </cell>
          <cell r="W69">
            <v>88.6</v>
          </cell>
          <cell r="X69" t="str">
            <v>акция/вывод</v>
          </cell>
        </row>
        <row r="70">
          <cell r="A70" t="str">
            <v>383 Колбаса Сочинка по-европейски с сочной грудиной ТМ Стародворье в оболочке фиброуз в ва  Поком</v>
          </cell>
          <cell r="B70" t="str">
            <v>кг</v>
          </cell>
          <cell r="D70">
            <v>73.165999999999997</v>
          </cell>
          <cell r="E70">
            <v>0.50700000000000001</v>
          </cell>
          <cell r="F70">
            <v>72.974000000000004</v>
          </cell>
          <cell r="G70">
            <v>0.69899999999999995</v>
          </cell>
          <cell r="H70">
            <v>1</v>
          </cell>
          <cell r="K70">
            <v>72.974000000000004</v>
          </cell>
          <cell r="O70">
            <v>14.594800000000001</v>
          </cell>
          <cell r="P70">
            <v>110</v>
          </cell>
          <cell r="S70">
            <v>7.5848247320963624</v>
          </cell>
          <cell r="T70">
            <v>4.789377038397237E-2</v>
          </cell>
          <cell r="U70">
            <v>1.1522000000000001</v>
          </cell>
          <cell r="V70">
            <v>9.8069999999999986</v>
          </cell>
          <cell r="W70">
            <v>0</v>
          </cell>
        </row>
        <row r="71">
          <cell r="A71" t="str">
            <v>384  Колбаса Сочинка по-фински с сочным окороком ТМ Стародворье в оболочке фиброуз в ва  Поком</v>
          </cell>
          <cell r="B71" t="str">
            <v>кг</v>
          </cell>
          <cell r="D71">
            <v>138.80699999999999</v>
          </cell>
          <cell r="E71">
            <v>82.022000000000006</v>
          </cell>
          <cell r="F71">
            <v>121.15</v>
          </cell>
          <cell r="G71">
            <v>91.369</v>
          </cell>
          <cell r="H71">
            <v>1</v>
          </cell>
          <cell r="K71">
            <v>121.15</v>
          </cell>
          <cell r="O71">
            <v>24.23</v>
          </cell>
          <cell r="P71">
            <v>200</v>
          </cell>
          <cell r="S71">
            <v>12.025134131242263</v>
          </cell>
          <cell r="T71">
            <v>3.7709038382170861</v>
          </cell>
          <cell r="U71">
            <v>16.672599999999999</v>
          </cell>
          <cell r="V71">
            <v>17.420400000000001</v>
          </cell>
          <cell r="W71">
            <v>17.250599999999999</v>
          </cell>
        </row>
        <row r="72">
          <cell r="A72" t="str">
            <v>389 Колбаса вареная Мусульманская Халяль ТМ Вязанка Халяль оболочка вектор 0,4 кг АК.  Поком</v>
          </cell>
          <cell r="B72" t="str">
            <v>шт</v>
          </cell>
          <cell r="D72">
            <v>437</v>
          </cell>
          <cell r="F72">
            <v>156</v>
          </cell>
          <cell r="G72">
            <v>273</v>
          </cell>
          <cell r="H72">
            <v>0.4</v>
          </cell>
          <cell r="K72">
            <v>156</v>
          </cell>
          <cell r="O72">
            <v>31.2</v>
          </cell>
          <cell r="P72">
            <v>110</v>
          </cell>
          <cell r="S72">
            <v>12.275641025641026</v>
          </cell>
          <cell r="T72">
            <v>8.75</v>
          </cell>
          <cell r="U72">
            <v>0</v>
          </cell>
          <cell r="V72">
            <v>52.2</v>
          </cell>
          <cell r="W72">
            <v>31.4</v>
          </cell>
        </row>
        <row r="73">
          <cell r="A73" t="str">
            <v>390 Сосиски Восточные Халяль ТМ Вязанка в оболочке полиамид в вакуумной упаковке 0,33 кг  Поком</v>
          </cell>
          <cell r="B73" t="str">
            <v>шт</v>
          </cell>
          <cell r="D73">
            <v>432</v>
          </cell>
          <cell r="F73">
            <v>227</v>
          </cell>
          <cell r="G73">
            <v>205</v>
          </cell>
          <cell r="H73">
            <v>0.33</v>
          </cell>
          <cell r="K73">
            <v>227</v>
          </cell>
          <cell r="O73">
            <v>45.4</v>
          </cell>
          <cell r="P73">
            <v>350</v>
          </cell>
          <cell r="S73">
            <v>12.22466960352423</v>
          </cell>
          <cell r="T73">
            <v>4.5154185022026434</v>
          </cell>
          <cell r="U73">
            <v>0</v>
          </cell>
          <cell r="V73">
            <v>61</v>
          </cell>
          <cell r="W73">
            <v>9.4</v>
          </cell>
        </row>
        <row r="74">
          <cell r="A74" t="str">
            <v>БОНУС_096  Сосиски Баварские,  0.42кг,ПОКОМ</v>
          </cell>
          <cell r="B74" t="str">
            <v>шт</v>
          </cell>
          <cell r="E74">
            <v>27</v>
          </cell>
          <cell r="F74">
            <v>27</v>
          </cell>
          <cell r="H74">
            <v>0</v>
          </cell>
          <cell r="K74">
            <v>27</v>
          </cell>
          <cell r="O74">
            <v>5.4</v>
          </cell>
          <cell r="S74">
            <v>0</v>
          </cell>
          <cell r="T74">
            <v>0</v>
          </cell>
          <cell r="U74">
            <v>18.8</v>
          </cell>
          <cell r="V74">
            <v>9.1999999999999993</v>
          </cell>
          <cell r="W74">
            <v>4.2</v>
          </cell>
        </row>
        <row r="75">
          <cell r="A75" t="str">
            <v>БОНУС_225  Колбаса Дугушка со шпиком, ВЕС, ТМ Стародворье   ПОКОМ</v>
          </cell>
          <cell r="B75" t="str">
            <v>кг</v>
          </cell>
          <cell r="D75">
            <v>-1.8049999999999999</v>
          </cell>
          <cell r="E75">
            <v>1.8049999999999999</v>
          </cell>
          <cell r="H75">
            <v>0</v>
          </cell>
          <cell r="K75">
            <v>0</v>
          </cell>
          <cell r="O75">
            <v>0</v>
          </cell>
          <cell r="S75" t="e">
            <v>#DIV/0!</v>
          </cell>
          <cell r="T75" t="e">
            <v>#DIV/0!</v>
          </cell>
          <cell r="U75">
            <v>0</v>
          </cell>
          <cell r="V75">
            <v>0</v>
          </cell>
          <cell r="W75">
            <v>0</v>
          </cell>
        </row>
        <row r="76">
          <cell r="A76" t="str">
            <v>БОНУС_229  Колбаса Молочная Дугушка, в/у, ВЕС, ТМ Стародворье   ПОКОМ</v>
          </cell>
          <cell r="B76" t="str">
            <v>кг</v>
          </cell>
          <cell r="D76">
            <v>-8.7919999999999998</v>
          </cell>
          <cell r="E76">
            <v>32.491</v>
          </cell>
          <cell r="F76">
            <v>29.916</v>
          </cell>
          <cell r="G76">
            <v>-14.15</v>
          </cell>
          <cell r="H76">
            <v>0</v>
          </cell>
          <cell r="K76">
            <v>29.916</v>
          </cell>
          <cell r="O76">
            <v>5.9832000000000001</v>
          </cell>
          <cell r="S76">
            <v>-2.364955207915497</v>
          </cell>
          <cell r="T76">
            <v>-2.364955207915497</v>
          </cell>
          <cell r="U76">
            <v>6.1368</v>
          </cell>
          <cell r="V76">
            <v>8.7908000000000008</v>
          </cell>
          <cell r="W76">
            <v>6.6834000000000007</v>
          </cell>
        </row>
        <row r="77">
          <cell r="A77" t="str">
            <v>БОНУС_314 Колбаса вареная Филейская ТМ Вязанка ТС Классическая в оболочке полиамид.  ПОКОМ</v>
          </cell>
          <cell r="B77" t="str">
            <v>кг</v>
          </cell>
          <cell r="E77">
            <v>1.3420000000000001</v>
          </cell>
          <cell r="F77">
            <v>4.0259999999999998</v>
          </cell>
          <cell r="G77">
            <v>-2.6840000000000002</v>
          </cell>
          <cell r="H77">
            <v>0</v>
          </cell>
          <cell r="K77">
            <v>4.0259999999999998</v>
          </cell>
          <cell r="O77">
            <v>0.80519999999999992</v>
          </cell>
          <cell r="S77">
            <v>-3.3333333333333339</v>
          </cell>
          <cell r="T77">
            <v>-3.3333333333333339</v>
          </cell>
          <cell r="U77">
            <v>1.3428</v>
          </cell>
          <cell r="V77">
            <v>1.0968</v>
          </cell>
          <cell r="W77">
            <v>0.26919999999999999</v>
          </cell>
        </row>
        <row r="78">
          <cell r="A78" t="str">
            <v>У_003   Колбаса Вязанка с индейкой, вектор ВЕС, ПОКОМ</v>
          </cell>
          <cell r="B78" t="str">
            <v>кг</v>
          </cell>
          <cell r="E78">
            <v>48.4</v>
          </cell>
          <cell r="F78">
            <v>5.4180000000000001</v>
          </cell>
          <cell r="H78">
            <v>0</v>
          </cell>
          <cell r="K78">
            <v>5.4180000000000001</v>
          </cell>
          <cell r="O78">
            <v>1.0836000000000001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A79" t="str">
            <v>У_250  Сардельки стародворские с говядиной в обол. NDX, ВЕС. ПОКОМ</v>
          </cell>
          <cell r="B79" t="str">
            <v>кг</v>
          </cell>
          <cell r="D79">
            <v>1.3580000000000001</v>
          </cell>
          <cell r="E79">
            <v>238.49600000000001</v>
          </cell>
          <cell r="F79">
            <v>10.644</v>
          </cell>
          <cell r="G79">
            <v>6.4000000000000001E-2</v>
          </cell>
          <cell r="H79">
            <v>0</v>
          </cell>
          <cell r="K79">
            <v>10.644</v>
          </cell>
          <cell r="O79">
            <v>2.1288</v>
          </cell>
          <cell r="S79">
            <v>3.0063885757234121E-2</v>
          </cell>
          <cell r="T79">
            <v>3.0063885757234121E-2</v>
          </cell>
          <cell r="U79">
            <v>7.8963999999999999</v>
          </cell>
          <cell r="V79">
            <v>26.438400000000001</v>
          </cell>
          <cell r="W79">
            <v>0.53760000000000008</v>
          </cell>
        </row>
        <row r="80">
          <cell r="A80" t="str">
            <v>У_301  Сосиски Сочинки по-баварски с сыром,  0.4кг, ТМ Стародворье  ПОКОМ</v>
          </cell>
          <cell r="B80" t="str">
            <v>шт</v>
          </cell>
          <cell r="E80">
            <v>497</v>
          </cell>
          <cell r="F80">
            <v>6</v>
          </cell>
          <cell r="G80">
            <v>-3</v>
          </cell>
          <cell r="H80">
            <v>0</v>
          </cell>
          <cell r="K80">
            <v>6</v>
          </cell>
          <cell r="O80">
            <v>1.2</v>
          </cell>
          <cell r="S80">
            <v>-2.5</v>
          </cell>
          <cell r="T80">
            <v>-2.5</v>
          </cell>
          <cell r="U80">
            <v>14.6</v>
          </cell>
          <cell r="V80">
            <v>52.2</v>
          </cell>
          <cell r="W80">
            <v>-1.8</v>
          </cell>
        </row>
        <row r="81">
          <cell r="A81" t="str">
            <v>У_314 Колбаса вареная Филейская ТМ Вязанка ТС Классическая в оболочке полиамид.  ПОКОМ</v>
          </cell>
          <cell r="B81" t="str">
            <v>кг</v>
          </cell>
          <cell r="E81">
            <v>195</v>
          </cell>
          <cell r="F81">
            <v>4.0439999999999996</v>
          </cell>
          <cell r="G81">
            <v>-1.34</v>
          </cell>
          <cell r="H81">
            <v>0</v>
          </cell>
          <cell r="K81">
            <v>4.0439999999999996</v>
          </cell>
          <cell r="O81">
            <v>0.80879999999999996</v>
          </cell>
          <cell r="S81">
            <v>-1.6567754698318498</v>
          </cell>
          <cell r="T81">
            <v>-1.6567754698318498</v>
          </cell>
          <cell r="U81">
            <v>0</v>
          </cell>
          <cell r="V81">
            <v>0</v>
          </cell>
          <cell r="W81">
            <v>0</v>
          </cell>
        </row>
        <row r="82">
          <cell r="A82" t="str">
            <v>У_363 Сардельки Филейские Вязанка ТМ Вязанка в обол NDX  ПОКОМ</v>
          </cell>
          <cell r="B82" t="str">
            <v>кг</v>
          </cell>
          <cell r="D82">
            <v>1.3560000000000001</v>
          </cell>
          <cell r="E82">
            <v>214.31399999999999</v>
          </cell>
          <cell r="F82">
            <v>6.6859999999999999</v>
          </cell>
          <cell r="G82">
            <v>5.3440000000000003</v>
          </cell>
          <cell r="H82">
            <v>0</v>
          </cell>
          <cell r="K82">
            <v>6.6859999999999999</v>
          </cell>
          <cell r="O82">
            <v>1.3371999999999999</v>
          </cell>
          <cell r="S82">
            <v>3.9964104098115469</v>
          </cell>
          <cell r="T82">
            <v>3.9964104098115469</v>
          </cell>
          <cell r="U82">
            <v>7.7105999999999995</v>
          </cell>
          <cell r="V82">
            <v>10.6532</v>
          </cell>
          <cell r="W82">
            <v>1.0660000000000001</v>
          </cell>
        </row>
        <row r="83">
          <cell r="A83" t="str">
            <v>У_372  Сосиски Сочинки Сливочные 0,4 кг ТМ Стародворье  ПОКОМ</v>
          </cell>
          <cell r="B83" t="str">
            <v>шт</v>
          </cell>
          <cell r="E83">
            <v>49</v>
          </cell>
          <cell r="F83">
            <v>1</v>
          </cell>
          <cell r="G83">
            <v>-2</v>
          </cell>
          <cell r="H83">
            <v>0</v>
          </cell>
          <cell r="K83">
            <v>1</v>
          </cell>
          <cell r="O83">
            <v>0.2</v>
          </cell>
          <cell r="S83">
            <v>-10</v>
          </cell>
          <cell r="T83">
            <v>-10</v>
          </cell>
          <cell r="U83">
            <v>38.200000000000003</v>
          </cell>
          <cell r="V83">
            <v>49.6</v>
          </cell>
          <cell r="W83">
            <v>-2.2000000000000002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02.11.2023 - 08.11.2023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О....; Физическое лицо Поляков В..."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00-00000869</v>
          </cell>
          <cell r="F7">
            <v>14037.992</v>
          </cell>
          <cell r="G7">
            <v>14410.392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369.38</v>
          </cell>
          <cell r="G8">
            <v>369.38</v>
          </cell>
        </row>
        <row r="9">
          <cell r="A9" t="str">
            <v>016  Сосиски Вязанка Молочные, Вязанка вискофан  ВЕС.ПОКОМ</v>
          </cell>
          <cell r="D9" t="str">
            <v>00-00000894</v>
          </cell>
          <cell r="F9">
            <v>308.17599999999999</v>
          </cell>
          <cell r="G9">
            <v>308.17599999999999</v>
          </cell>
        </row>
        <row r="10">
          <cell r="A10" t="str">
            <v>018  Сосиски Рубленые, Вязанка вискофан  ВЕС.ПОКОМ</v>
          </cell>
          <cell r="D10" t="str">
            <v>00-00000897</v>
          </cell>
          <cell r="F10">
            <v>61.204000000000001</v>
          </cell>
          <cell r="G10">
            <v>61.204000000000001</v>
          </cell>
        </row>
        <row r="11">
          <cell r="A11" t="str">
            <v>Логистический Партнер кг</v>
          </cell>
          <cell r="D11" t="str">
            <v>00-00000870</v>
          </cell>
          <cell r="F11">
            <v>13469.012000000001</v>
          </cell>
          <cell r="G11">
            <v>13469.012000000001</v>
          </cell>
        </row>
        <row r="12">
          <cell r="A12" t="str">
            <v>200  Ветчина Дугушка ТМ Стародворье, вектор в/у    ПОКОМ</v>
          </cell>
          <cell r="D12" t="str">
            <v>00-00006605</v>
          </cell>
          <cell r="F12">
            <v>454.90899999999999</v>
          </cell>
          <cell r="G12">
            <v>454.90899999999999</v>
          </cell>
        </row>
        <row r="13">
          <cell r="A13" t="str">
            <v>201  Ветчина Нежная ТМ Особый рецепт, (2,5кг), ПОКОМ</v>
          </cell>
          <cell r="D13" t="str">
            <v>00-00005832</v>
          </cell>
          <cell r="F13">
            <v>3038.2350000000001</v>
          </cell>
          <cell r="G13">
            <v>3038.2350000000001</v>
          </cell>
        </row>
        <row r="14">
          <cell r="A14" t="str">
            <v>217  Колбаса Докторская Дугушка, ВЕС, НЕ ГОСТ, ТМ Стародворье ПОКОМ</v>
          </cell>
          <cell r="D14" t="str">
            <v>00-00005646</v>
          </cell>
          <cell r="F14">
            <v>353.49299999999999</v>
          </cell>
          <cell r="G14">
            <v>353.49299999999999</v>
          </cell>
        </row>
        <row r="15">
          <cell r="A15" t="str">
            <v>225  Колбаса Дугушка со шпиком, ВЕС, ТМ Стародворье   ПОКОМ</v>
          </cell>
          <cell r="D15" t="str">
            <v>00-00005969</v>
          </cell>
          <cell r="F15">
            <v>31.69</v>
          </cell>
          <cell r="G15">
            <v>31.69</v>
          </cell>
        </row>
        <row r="16">
          <cell r="A16" t="str">
            <v>229  Колбаса Молочная Дугушка, в/у, ВЕС, ТМ Стародворье   ПОКОМ</v>
          </cell>
          <cell r="D16" t="str">
            <v>00-00005274</v>
          </cell>
          <cell r="F16">
            <v>153.65799999999999</v>
          </cell>
          <cell r="G16">
            <v>153.65799999999999</v>
          </cell>
        </row>
        <row r="17">
          <cell r="A17" t="str">
            <v>230  Колбаса Молочная Особая ТМ Особый рецепт, п/а, ВЕС. ПОКОМ</v>
          </cell>
          <cell r="D17" t="str">
            <v>00-00005816</v>
          </cell>
          <cell r="F17">
            <v>1013.49</v>
          </cell>
          <cell r="G17">
            <v>1013.49</v>
          </cell>
        </row>
        <row r="18">
          <cell r="A18" t="str">
            <v>235  Колбаса Особая ТМ Особый рецепт, ВЕС, ТМ Стародворье ПОКОМ</v>
          </cell>
          <cell r="D18" t="str">
            <v>00-00005823</v>
          </cell>
          <cell r="F18">
            <v>1507.14</v>
          </cell>
          <cell r="G18">
            <v>1507.14</v>
          </cell>
        </row>
        <row r="19">
          <cell r="A19" t="str">
            <v>239  Колбаса Салями запеч Дугушка, оболочка вектор, ВЕС, ТМ Стародворье  ПОКОМ</v>
          </cell>
          <cell r="D19" t="str">
            <v>00-00005603</v>
          </cell>
          <cell r="F19">
            <v>63.377000000000002</v>
          </cell>
          <cell r="G19">
            <v>63.377000000000002</v>
          </cell>
        </row>
        <row r="20">
          <cell r="A20" t="str">
            <v>242  Колбаса Сервелат ЗАПЕЧ.Дугушка ТМ Стародворье, вектор, в/к     ПОКОМ</v>
          </cell>
          <cell r="D20" t="str">
            <v>00-00005636</v>
          </cell>
          <cell r="F20">
            <v>105.334</v>
          </cell>
          <cell r="G20">
            <v>105.334</v>
          </cell>
        </row>
        <row r="21">
          <cell r="A21" t="str">
            <v>243  Колбаса Сервелат Зернистый, ВЕС.  ПОКОМ</v>
          </cell>
          <cell r="D21" t="str">
            <v>00-00000887</v>
          </cell>
          <cell r="F21">
            <v>-0.71399999999999997</v>
          </cell>
          <cell r="G21">
            <v>-0.71399999999999997</v>
          </cell>
        </row>
        <row r="22">
          <cell r="A22" t="str">
            <v>244  Колбаса Сервелат Кремлевский, ВЕС. ПОКОМ</v>
          </cell>
          <cell r="D22" t="str">
            <v>00-00000888</v>
          </cell>
          <cell r="F22">
            <v>102.41500000000001</v>
          </cell>
          <cell r="G22">
            <v>102.41500000000001</v>
          </cell>
        </row>
        <row r="23">
          <cell r="A23" t="str">
            <v>247  Сардельки Нежные, ВЕС.  ПОКОМ</v>
          </cell>
          <cell r="D23" t="str">
            <v>00-00000890</v>
          </cell>
          <cell r="F23">
            <v>303.149</v>
          </cell>
          <cell r="G23">
            <v>303.149</v>
          </cell>
        </row>
        <row r="24">
          <cell r="A24" t="str">
            <v>248  Сардельки Сочные ТМ Особый рецепт,   ПОКОМ</v>
          </cell>
          <cell r="D24" t="str">
            <v>00-00006239</v>
          </cell>
          <cell r="F24">
            <v>156.03299999999999</v>
          </cell>
          <cell r="G24">
            <v>156.03299999999999</v>
          </cell>
        </row>
        <row r="25">
          <cell r="A25" t="str">
            <v>250  Сардельки стародворские с говядиной в обол. NDX, ВЕС. ПОКОМ</v>
          </cell>
          <cell r="D25" t="str">
            <v>00-00006052</v>
          </cell>
          <cell r="F25">
            <v>361.43700000000001</v>
          </cell>
          <cell r="G25">
            <v>361.43700000000001</v>
          </cell>
        </row>
        <row r="26">
          <cell r="A26" t="str">
            <v>255  Сосиски Молочные для завтрака ТМ Особый рецепт, п/а МГС, ВЕС, ТМ Стародворье  ПОКОМ</v>
          </cell>
          <cell r="D26" t="str">
            <v>00-00006302</v>
          </cell>
          <cell r="F26">
            <v>461.476</v>
          </cell>
          <cell r="G26">
            <v>461.476</v>
          </cell>
        </row>
        <row r="27">
          <cell r="A27" t="str">
            <v>257  Сосиски Молочные оригинальные ТМ Особый рецепт, ВЕС.   ПОКОМ</v>
          </cell>
          <cell r="D27" t="str">
            <v>00-00005822</v>
          </cell>
          <cell r="F27">
            <v>593.38800000000003</v>
          </cell>
          <cell r="G27">
            <v>593.38800000000003</v>
          </cell>
        </row>
        <row r="28">
          <cell r="A28" t="str">
            <v>265  Колбаса Балыкбургская, ВЕС, ТМ Баварушка  ПОКОМ</v>
          </cell>
          <cell r="D28" t="str">
            <v>00-00006426</v>
          </cell>
          <cell r="F28">
            <v>851.84400000000005</v>
          </cell>
          <cell r="G28">
            <v>851.84400000000005</v>
          </cell>
        </row>
        <row r="29">
          <cell r="A29" t="str">
            <v>266  Колбаса Филейбургская с сочным окороком, ВЕС, ТМ Баварушка  ПОКОМ</v>
          </cell>
          <cell r="D29" t="str">
            <v>00-00006428</v>
          </cell>
          <cell r="F29">
            <v>-2.8679999999999999</v>
          </cell>
          <cell r="G29">
            <v>-2.8679999999999999</v>
          </cell>
        </row>
        <row r="30">
          <cell r="A30" t="str">
            <v>267  Колбаса Салями Филейбургская зернистая, оболочка фиброуз, ВЕС, ТМ Баварушка  ПОКОМ</v>
          </cell>
          <cell r="D30" t="str">
            <v>00-00006480</v>
          </cell>
          <cell r="F30">
            <v>550.33900000000006</v>
          </cell>
          <cell r="G30">
            <v>550.33900000000006</v>
          </cell>
        </row>
        <row r="31">
          <cell r="A31" t="str">
            <v>268  Сосиски Филейбургские с филе сочного окорока, ВЕС, ТМ Баварушка  ПОКОМ</v>
          </cell>
          <cell r="D31" t="str">
            <v>00-00006987</v>
          </cell>
          <cell r="F31">
            <v>304.99400000000003</v>
          </cell>
          <cell r="G31">
            <v>304.99400000000003</v>
          </cell>
        </row>
        <row r="32">
          <cell r="A32" t="str">
            <v>283  Сосиски Сочинки, ВЕС, ТМ Стародворье ПОКОМ</v>
          </cell>
          <cell r="D32" t="str">
            <v>00-00007182</v>
          </cell>
          <cell r="F32">
            <v>104.11499999999999</v>
          </cell>
          <cell r="G32">
            <v>104.11499999999999</v>
          </cell>
        </row>
        <row r="33">
          <cell r="A33" t="str">
            <v>297  Колбаса Мясорубская с рубленой грудинкой ВЕС ТМ Стародворье  ПОКОМ</v>
          </cell>
          <cell r="D33" t="str">
            <v>00-00007882</v>
          </cell>
          <cell r="F33">
            <v>154.78800000000001</v>
          </cell>
          <cell r="G33">
            <v>154.78800000000001</v>
          </cell>
        </row>
        <row r="34">
          <cell r="A34" t="str">
            <v>315 Колбаса Нежная ТМ Зареченские ТС Зареченские продукты в оболочкНТУ.  изделие вар  ПОКОМ</v>
          </cell>
          <cell r="D34" t="str">
            <v>00-00008105</v>
          </cell>
          <cell r="F34">
            <v>60.01</v>
          </cell>
          <cell r="G34">
            <v>60.01</v>
          </cell>
        </row>
        <row r="35">
          <cell r="A35" t="str">
            <v>316 Колбаса варенокоиз мяса птицы Сервелат Пражский ТМ Зареченские ТС Зареченские  ПОКОМ</v>
          </cell>
          <cell r="D35" t="str">
            <v>00-00008106</v>
          </cell>
          <cell r="F35">
            <v>61.21</v>
          </cell>
          <cell r="G35">
            <v>61.21</v>
          </cell>
        </row>
        <row r="36">
          <cell r="A36" t="str">
            <v>317 Колбаса Сервелат Рижский ТМ Зареченские ТС Зареченские  фиброуз в вакуумной у  ПОКОМ</v>
          </cell>
          <cell r="D36" t="str">
            <v>00-00008107</v>
          </cell>
          <cell r="F36">
            <v>-2.1869999999999998</v>
          </cell>
          <cell r="G36">
            <v>-2.1869999999999998</v>
          </cell>
        </row>
        <row r="37">
          <cell r="A37" t="str">
            <v>318 Сосиски Датские ТМ Зареченские колбасы ТС Зареченские п полиамид в модифициров  ПОКОМ</v>
          </cell>
          <cell r="D37" t="str">
            <v>00-00008108</v>
          </cell>
          <cell r="F37">
            <v>2519.6489999999999</v>
          </cell>
          <cell r="G37">
            <v>2519.6489999999999</v>
          </cell>
        </row>
        <row r="38">
          <cell r="A38" t="str">
            <v>321 Сосиски Сочинки по-баварски с сыром ТМ Стародворье в оболочке  ПОКОМ</v>
          </cell>
          <cell r="D38" t="str">
            <v>00-00008167</v>
          </cell>
          <cell r="F38">
            <v>32.817</v>
          </cell>
          <cell r="G38">
            <v>32.817</v>
          </cell>
        </row>
        <row r="39">
          <cell r="A39" t="str">
            <v>322 Сосиски Сочинки с сыром ТМ Стародворье в оболочке  ПОКОМ</v>
          </cell>
          <cell r="D39" t="str">
            <v>00-00008168</v>
          </cell>
          <cell r="F39">
            <v>104.759</v>
          </cell>
          <cell r="G39">
            <v>104.759</v>
          </cell>
        </row>
        <row r="40">
          <cell r="A40" t="str">
            <v>384  Колбаса Сочинка по-фински с сочным окороком ТМ Стародворье в оболочке фиброуз в ва  Поком</v>
          </cell>
          <cell r="D40" t="str">
            <v>00-00008907</v>
          </cell>
          <cell r="F40">
            <v>31.032</v>
          </cell>
          <cell r="G40">
            <v>31.032</v>
          </cell>
        </row>
        <row r="41">
          <cell r="A41" t="str">
            <v>Логистический Партнер Шт</v>
          </cell>
          <cell r="D41" t="str">
            <v>00-00000935</v>
          </cell>
          <cell r="F41">
            <v>199.6</v>
          </cell>
          <cell r="G41">
            <v>572</v>
          </cell>
        </row>
        <row r="42">
          <cell r="A42" t="str">
            <v>058  Колбаса Докторская Особая ТМ Особый рецепт,  0,5кг, ПОКОМ</v>
          </cell>
          <cell r="D42" t="str">
            <v>00-00005829</v>
          </cell>
          <cell r="F42">
            <v>30</v>
          </cell>
          <cell r="G42">
            <v>60</v>
          </cell>
        </row>
        <row r="43">
          <cell r="A43" t="str">
            <v>083  Колбаса Швейцарская 0,17 кг., ШТ., сырокопченая   ПОКОМ</v>
          </cell>
          <cell r="D43" t="str">
            <v>00-00000953</v>
          </cell>
          <cell r="F43">
            <v>22.95</v>
          </cell>
          <cell r="G43">
            <v>135</v>
          </cell>
        </row>
        <row r="44">
          <cell r="A44" t="str">
            <v>092  Сосиски Баварские с сыром,  0.42кг,ПОКОМ</v>
          </cell>
          <cell r="D44" t="str">
            <v>00-00000947</v>
          </cell>
          <cell r="F44">
            <v>25.2</v>
          </cell>
          <cell r="G44">
            <v>60</v>
          </cell>
        </row>
        <row r="45">
          <cell r="A45" t="str">
            <v>117  Колбаса Сервелат Филейбургский с ароматными пряностями, в/у 0,35 кг срез, БАВАРУШКА ПОКОМ</v>
          </cell>
          <cell r="D45" t="str">
            <v>00-00007292</v>
          </cell>
          <cell r="F45">
            <v>3.85</v>
          </cell>
          <cell r="G45">
            <v>11</v>
          </cell>
        </row>
        <row r="46">
          <cell r="A46" t="str">
            <v>118  Колбаса Сервелат Филейбургский с филе сочного окорока, в/у 0,35 кг срез, БАВАРУШКА ПОКОМ</v>
          </cell>
          <cell r="D46" t="str">
            <v>00-00007291</v>
          </cell>
          <cell r="F46">
            <v>8.4</v>
          </cell>
          <cell r="G46">
            <v>24</v>
          </cell>
        </row>
        <row r="47">
          <cell r="A47" t="str">
            <v>301  Сосиски Сочинки по-баварски с сыром,  0.4кг, ТМ Стародворье  ПОКОМ</v>
          </cell>
          <cell r="D47" t="str">
            <v>00-00007885</v>
          </cell>
          <cell r="F47">
            <v>24</v>
          </cell>
          <cell r="G47">
            <v>60</v>
          </cell>
        </row>
        <row r="48">
          <cell r="A48" t="str">
            <v>302  Сосиски Сочинки по-баварски,  0.4кг, ТМ Стародворье  ПОКОМ</v>
          </cell>
          <cell r="D48" t="str">
            <v>00-00007886</v>
          </cell>
          <cell r="F48">
            <v>38.4</v>
          </cell>
          <cell r="G48">
            <v>96</v>
          </cell>
        </row>
        <row r="49">
          <cell r="A49" t="str">
            <v>323 Колбаса варенокопченая Балыкбургская рубленая ТМ Баварушка срез 0,35 кг   ПОКОМ</v>
          </cell>
          <cell r="D49" t="str">
            <v>00-00008170</v>
          </cell>
          <cell r="F49">
            <v>16.8</v>
          </cell>
          <cell r="G49">
            <v>48</v>
          </cell>
        </row>
        <row r="50">
          <cell r="A50" t="str">
            <v>325 Колбаса Сервелат Мясорубский ТМ Стародворье с мелкорубленным окороком 0,35 кг  ПОКОМ</v>
          </cell>
          <cell r="D50" t="str">
            <v>00-00008268</v>
          </cell>
          <cell r="F50">
            <v>8.4</v>
          </cell>
          <cell r="G50">
            <v>24</v>
          </cell>
        </row>
        <row r="51">
          <cell r="A51" t="str">
            <v>352  Сардельки Сочинки с сыром 0,4 кг ТМ Стародворье   ПОКОМ</v>
          </cell>
          <cell r="D51" t="str">
            <v>00-00008517</v>
          </cell>
          <cell r="F51">
            <v>21.6</v>
          </cell>
          <cell r="G51">
            <v>54</v>
          </cell>
        </row>
        <row r="52">
          <cell r="A52" t="str">
            <v>Итого</v>
          </cell>
          <cell r="F52">
            <v>14037.992</v>
          </cell>
          <cell r="G52">
            <v>14410.392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81"/>
  <sheetViews>
    <sheetView tabSelected="1" workbookViewId="0">
      <pane ySplit="5" topLeftCell="A6" activePane="bottomLeft" state="frozen"/>
      <selection pane="bottomLeft" activeCell="AB4" sqref="AB4"/>
    </sheetView>
  </sheetViews>
  <sheetFormatPr defaultColWidth="10.5" defaultRowHeight="11.45" customHeight="1" outlineLevelRow="3" x14ac:dyDescent="0.2"/>
  <cols>
    <col min="1" max="1" width="66.83203125" style="1" customWidth="1"/>
    <col min="2" max="2" width="4" style="1" customWidth="1"/>
    <col min="3" max="3" width="8.33203125" style="1" customWidth="1"/>
    <col min="4" max="7" width="7.1640625" style="1" customWidth="1"/>
    <col min="8" max="8" width="5" style="24" customWidth="1"/>
    <col min="9" max="10" width="1.1640625" style="2" customWidth="1"/>
    <col min="11" max="12" width="9" style="2" customWidth="1"/>
    <col min="13" max="14" width="1" style="2" customWidth="1"/>
    <col min="15" max="15" width="10.5" style="2"/>
    <col min="16" max="18" width="9" style="2" customWidth="1"/>
    <col min="19" max="19" width="24" style="2" customWidth="1"/>
    <col min="20" max="21" width="5" style="2" customWidth="1"/>
    <col min="22" max="24" width="8.1640625" style="2" customWidth="1"/>
    <col min="25" max="25" width="19.33203125" style="2" customWidth="1"/>
    <col min="26" max="16384" width="10.5" style="2"/>
  </cols>
  <sheetData>
    <row r="1" spans="1:27" ht="12.95" customHeight="1" outlineLevel="1" x14ac:dyDescent="0.2">
      <c r="A1" s="3" t="s">
        <v>0</v>
      </c>
      <c r="B1" s="3"/>
      <c r="C1" s="3"/>
      <c r="D1" s="3"/>
    </row>
    <row r="2" spans="1:27" ht="12.95" customHeight="1" outlineLevel="1" x14ac:dyDescent="0.2">
      <c r="D2" s="3"/>
    </row>
    <row r="3" spans="1:27" ht="12.95" customHeight="1" x14ac:dyDescent="0.2">
      <c r="A3" s="4" t="s">
        <v>1</v>
      </c>
      <c r="B3" s="12"/>
      <c r="C3" s="12" t="s">
        <v>102</v>
      </c>
      <c r="D3" s="4" t="s">
        <v>2</v>
      </c>
      <c r="E3" s="4"/>
      <c r="F3" s="4"/>
      <c r="G3" s="4"/>
      <c r="H3" s="13" t="s">
        <v>85</v>
      </c>
      <c r="I3" s="14" t="s">
        <v>86</v>
      </c>
      <c r="J3" s="14" t="s">
        <v>87</v>
      </c>
      <c r="K3" s="14" t="s">
        <v>88</v>
      </c>
      <c r="L3" s="14" t="s">
        <v>89</v>
      </c>
      <c r="M3" s="15" t="s">
        <v>90</v>
      </c>
      <c r="N3" s="14" t="s">
        <v>90</v>
      </c>
      <c r="O3" s="14" t="s">
        <v>91</v>
      </c>
      <c r="P3" s="14" t="s">
        <v>103</v>
      </c>
      <c r="Q3" s="14" t="s">
        <v>104</v>
      </c>
      <c r="R3" s="16" t="s">
        <v>92</v>
      </c>
      <c r="S3" s="17"/>
      <c r="T3" s="14" t="s">
        <v>93</v>
      </c>
      <c r="U3" s="14" t="s">
        <v>94</v>
      </c>
      <c r="V3" s="15" t="s">
        <v>95</v>
      </c>
      <c r="W3" s="15" t="s">
        <v>96</v>
      </c>
      <c r="X3" s="15" t="s">
        <v>101</v>
      </c>
      <c r="Y3" s="14" t="s">
        <v>97</v>
      </c>
      <c r="Z3" s="14" t="s">
        <v>98</v>
      </c>
      <c r="AA3" s="14" t="s">
        <v>98</v>
      </c>
    </row>
    <row r="4" spans="1:27" ht="26.1" customHeight="1" x14ac:dyDescent="0.2">
      <c r="A4" s="4" t="s">
        <v>3</v>
      </c>
      <c r="B4" s="12" t="s">
        <v>84</v>
      </c>
      <c r="C4" s="12" t="s">
        <v>102</v>
      </c>
      <c r="D4" s="4" t="s">
        <v>4</v>
      </c>
      <c r="E4" s="4" t="s">
        <v>5</v>
      </c>
      <c r="F4" s="4" t="s">
        <v>6</v>
      </c>
      <c r="G4" s="4" t="s">
        <v>7</v>
      </c>
      <c r="H4" s="13"/>
      <c r="I4" s="14"/>
      <c r="J4" s="14"/>
      <c r="K4" s="14"/>
      <c r="L4" s="14"/>
      <c r="M4" s="15"/>
      <c r="N4" s="18"/>
      <c r="O4" s="19"/>
      <c r="P4" s="19"/>
      <c r="Q4" s="19"/>
      <c r="R4" s="16" t="s">
        <v>99</v>
      </c>
      <c r="S4" s="17" t="s">
        <v>100</v>
      </c>
      <c r="T4" s="14"/>
      <c r="U4" s="14"/>
      <c r="V4" s="14"/>
      <c r="W4" s="14"/>
      <c r="X4" s="14"/>
      <c r="Y4" s="14"/>
      <c r="Z4" s="19"/>
      <c r="AA4" s="19"/>
    </row>
    <row r="5" spans="1:27" ht="11.1" customHeight="1" x14ac:dyDescent="0.2">
      <c r="A5" s="5"/>
      <c r="B5" s="11"/>
      <c r="C5" s="11"/>
      <c r="D5" s="6"/>
      <c r="E5" s="7"/>
      <c r="F5" s="20">
        <f t="shared" ref="F5:G5" si="0">SUM(F6:F141)</f>
        <v>34723.732999999993</v>
      </c>
      <c r="G5" s="20">
        <f t="shared" si="0"/>
        <v>33398.658000000003</v>
      </c>
      <c r="H5" s="13"/>
      <c r="I5" s="20">
        <f t="shared" ref="I5:P5" si="1">SUM(I6:I141)</f>
        <v>0</v>
      </c>
      <c r="J5" s="20">
        <f t="shared" si="1"/>
        <v>0</v>
      </c>
      <c r="K5" s="20">
        <f t="shared" si="1"/>
        <v>20313.341000000008</v>
      </c>
      <c r="L5" s="20">
        <f t="shared" si="1"/>
        <v>14410.392000000002</v>
      </c>
      <c r="M5" s="21">
        <f t="shared" si="1"/>
        <v>0</v>
      </c>
      <c r="N5" s="20">
        <f t="shared" si="1"/>
        <v>0</v>
      </c>
      <c r="O5" s="20">
        <f t="shared" si="1"/>
        <v>4062.6682000000019</v>
      </c>
      <c r="P5" s="20">
        <f t="shared" si="1"/>
        <v>15040</v>
      </c>
      <c r="Q5" s="20"/>
      <c r="R5" s="20">
        <f t="shared" ref="R5" si="2">SUM(R6:R73)</f>
        <v>0</v>
      </c>
      <c r="S5" s="22"/>
      <c r="T5" s="14"/>
      <c r="U5" s="14"/>
      <c r="V5" s="20">
        <f>SUM(V6:V141)</f>
        <v>5131.0425999999989</v>
      </c>
      <c r="W5" s="20">
        <f>SUM(W6:W141)</f>
        <v>4424.844799999998</v>
      </c>
      <c r="X5" s="20">
        <f>SUM(X6:X141)</f>
        <v>4252.2332000000006</v>
      </c>
      <c r="Y5" s="14"/>
      <c r="Z5" s="20">
        <f>SUM(Z6:Z141)</f>
        <v>13333.65</v>
      </c>
      <c r="AA5" s="20">
        <f>SUM(AA6:AA141)</f>
        <v>3400</v>
      </c>
    </row>
    <row r="6" spans="1:27" ht="11.1" customHeight="1" outlineLevel="3" x14ac:dyDescent="0.2">
      <c r="A6" s="8" t="s">
        <v>8</v>
      </c>
      <c r="B6" s="8" t="str">
        <f>VLOOKUP(A6,[1]TDSheet!$A:$B,2,0)</f>
        <v>кг</v>
      </c>
      <c r="C6" s="23" t="str">
        <f>VLOOKUP(A6,[1]TDSheet!$A:$C,3,0)</f>
        <v>Нояб</v>
      </c>
      <c r="D6" s="9">
        <v>99.88</v>
      </c>
      <c r="E6" s="9"/>
      <c r="F6" s="9">
        <v>48.932000000000002</v>
      </c>
      <c r="G6" s="9">
        <v>41.545999999999999</v>
      </c>
      <c r="H6" s="24">
        <f>VLOOKUP(A6,[1]TDSheet!$A:$H,8,0)</f>
        <v>1</v>
      </c>
      <c r="K6" s="2">
        <f>F6-L6</f>
        <v>48.932000000000002</v>
      </c>
      <c r="O6" s="2">
        <f>K6/5</f>
        <v>9.7864000000000004</v>
      </c>
      <c r="P6" s="25">
        <v>60</v>
      </c>
      <c r="Q6" s="25"/>
      <c r="R6" s="25"/>
      <c r="T6" s="2">
        <f>(G6+P6+Q6)/O6</f>
        <v>10.376236409711435</v>
      </c>
      <c r="U6" s="2">
        <f t="shared" ref="U6:U37" si="3">G6/O6</f>
        <v>4.24527916291997</v>
      </c>
      <c r="V6" s="2">
        <f>VLOOKUP(A6,[1]TDSheet!$A:$V,22,0)</f>
        <v>0.26840000000000003</v>
      </c>
      <c r="W6" s="2">
        <f>VLOOKUP(A6,[1]TDSheet!$A:$W,23,0)</f>
        <v>9.6631999999999998</v>
      </c>
      <c r="X6" s="2">
        <f>VLOOKUP(A6,[1]TDSheet!$A:$O,15,0)</f>
        <v>6.4664000000000001</v>
      </c>
      <c r="Y6" s="26" t="str">
        <f>VLOOKUP(A6,[1]TDSheet!$A:$X,24,0)</f>
        <v>акция/вывод</v>
      </c>
      <c r="Z6" s="2">
        <f>P6*H6</f>
        <v>60</v>
      </c>
      <c r="AA6" s="2">
        <f>Q6*H6</f>
        <v>0</v>
      </c>
    </row>
    <row r="7" spans="1:27" ht="11.1" customHeight="1" outlineLevel="3" x14ac:dyDescent="0.2">
      <c r="A7" s="8" t="s">
        <v>9</v>
      </c>
      <c r="B7" s="8" t="str">
        <f>VLOOKUP(A7,[1]TDSheet!$A:$B,2,0)</f>
        <v>кг</v>
      </c>
      <c r="C7" s="8"/>
      <c r="D7" s="9">
        <v>1.8740000000000001</v>
      </c>
      <c r="E7" s="9">
        <v>937.726</v>
      </c>
      <c r="F7" s="9">
        <v>309.48599999999999</v>
      </c>
      <c r="G7" s="9">
        <v>630.11400000000003</v>
      </c>
      <c r="H7" s="24">
        <f>VLOOKUP(A7,[1]TDSheet!$A:$H,8,0)</f>
        <v>1</v>
      </c>
      <c r="K7" s="2">
        <f t="shared" ref="K7:K70" si="4">F7-L7</f>
        <v>1.3100000000000023</v>
      </c>
      <c r="L7" s="2">
        <f>VLOOKUP(A7,[2]TDSheet!$A:$G,7,0)</f>
        <v>308.17599999999999</v>
      </c>
      <c r="O7" s="2">
        <f t="shared" ref="O7:O70" si="5">K7/5</f>
        <v>0.26200000000000045</v>
      </c>
      <c r="P7" s="25"/>
      <c r="Q7" s="25"/>
      <c r="R7" s="25"/>
      <c r="T7" s="2">
        <f t="shared" ref="T7:T70" si="6">(G7+P7+Q7)/O7</f>
        <v>2405.0152671755686</v>
      </c>
      <c r="U7" s="2">
        <f t="shared" si="3"/>
        <v>2405.0152671755686</v>
      </c>
      <c r="V7" s="2">
        <f>VLOOKUP(A7,[1]TDSheet!$A:$V,22,0)</f>
        <v>71.135599999999997</v>
      </c>
      <c r="W7" s="2">
        <f>VLOOKUP(A7,[1]TDSheet!$A:$W,23,0)</f>
        <v>1.6491999999999962</v>
      </c>
      <c r="X7" s="2">
        <f>VLOOKUP(A7,[1]TDSheet!$A:$O,15,0)</f>
        <v>88.013599999999997</v>
      </c>
      <c r="Z7" s="2">
        <f t="shared" ref="Z7:AA70" si="7">P7*H7</f>
        <v>0</v>
      </c>
      <c r="AA7" s="2">
        <f t="shared" ref="AA7:AA70" si="8">Q7*H7</f>
        <v>0</v>
      </c>
    </row>
    <row r="8" spans="1:27" ht="11.1" customHeight="1" outlineLevel="3" x14ac:dyDescent="0.2">
      <c r="A8" s="8" t="s">
        <v>10</v>
      </c>
      <c r="B8" s="8" t="str">
        <f>VLOOKUP(A8,[1]TDSheet!$A:$B,2,0)</f>
        <v>кг</v>
      </c>
      <c r="C8" s="8"/>
      <c r="D8" s="9">
        <v>687.12599999999998</v>
      </c>
      <c r="E8" s="9">
        <v>32.758000000000003</v>
      </c>
      <c r="F8" s="9">
        <v>476.57600000000002</v>
      </c>
      <c r="G8" s="9">
        <v>193.922</v>
      </c>
      <c r="H8" s="24">
        <f>VLOOKUP(A8,[1]TDSheet!$A:$H,8,0)</f>
        <v>1</v>
      </c>
      <c r="K8" s="2">
        <f t="shared" si="4"/>
        <v>476.57600000000002</v>
      </c>
      <c r="O8" s="2">
        <f t="shared" si="5"/>
        <v>95.315200000000004</v>
      </c>
      <c r="P8" s="25">
        <v>600</v>
      </c>
      <c r="Q8" s="25"/>
      <c r="R8" s="25"/>
      <c r="T8" s="2">
        <f t="shared" si="6"/>
        <v>8.3294374874101926</v>
      </c>
      <c r="U8" s="2">
        <f t="shared" si="3"/>
        <v>2.0345338414020007</v>
      </c>
      <c r="V8" s="2">
        <f>VLOOKUP(A8,[1]TDSheet!$A:$V,22,0)</f>
        <v>59.513200000000005</v>
      </c>
      <c r="W8" s="2">
        <f>VLOOKUP(A8,[1]TDSheet!$A:$W,23,0)</f>
        <v>92.165800000000004</v>
      </c>
      <c r="X8" s="2">
        <f>VLOOKUP(A8,[1]TDSheet!$A:$O,15,0)</f>
        <v>55.521400000000007</v>
      </c>
      <c r="Z8" s="2">
        <f t="shared" si="7"/>
        <v>600</v>
      </c>
      <c r="AA8" s="2">
        <f t="shared" si="8"/>
        <v>0</v>
      </c>
    </row>
    <row r="9" spans="1:27" ht="11.1" customHeight="1" outlineLevel="3" x14ac:dyDescent="0.2">
      <c r="A9" s="8" t="s">
        <v>11</v>
      </c>
      <c r="B9" s="8" t="str">
        <f>VLOOKUP(A9,[1]TDSheet!$A:$B,2,0)</f>
        <v>кг</v>
      </c>
      <c r="C9" s="8"/>
      <c r="D9" s="9">
        <v>324.392</v>
      </c>
      <c r="E9" s="9">
        <v>168.90100000000001</v>
      </c>
      <c r="F9" s="9">
        <v>304.07100000000003</v>
      </c>
      <c r="G9" s="9">
        <v>172.214</v>
      </c>
      <c r="H9" s="24">
        <f>VLOOKUP(A9,[1]TDSheet!$A:$H,8,0)</f>
        <v>1</v>
      </c>
      <c r="K9" s="2">
        <f t="shared" si="4"/>
        <v>242.86700000000002</v>
      </c>
      <c r="L9" s="2">
        <f>VLOOKUP(A9,[2]TDSheet!$A:$G,7,0)</f>
        <v>61.204000000000001</v>
      </c>
      <c r="O9" s="2">
        <f t="shared" si="5"/>
        <v>48.573400000000007</v>
      </c>
      <c r="P9" s="25">
        <v>300</v>
      </c>
      <c r="Q9" s="25"/>
      <c r="R9" s="25"/>
      <c r="T9" s="2">
        <f t="shared" si="6"/>
        <v>9.7216583562196579</v>
      </c>
      <c r="U9" s="2">
        <f t="shared" si="3"/>
        <v>3.5454384498511526</v>
      </c>
      <c r="V9" s="2">
        <f>VLOOKUP(A9,[1]TDSheet!$A:$V,22,0)</f>
        <v>30.529399999999999</v>
      </c>
      <c r="W9" s="2">
        <f>VLOOKUP(A9,[1]TDSheet!$A:$W,23,0)</f>
        <v>42.0488</v>
      </c>
      <c r="X9" s="2">
        <f>VLOOKUP(A9,[1]TDSheet!$A:$O,15,0)</f>
        <v>33.346600000000002</v>
      </c>
      <c r="Z9" s="2">
        <f t="shared" si="7"/>
        <v>300</v>
      </c>
      <c r="AA9" s="2">
        <f t="shared" si="8"/>
        <v>0</v>
      </c>
    </row>
    <row r="10" spans="1:27" ht="11.1" customHeight="1" outlineLevel="3" x14ac:dyDescent="0.2">
      <c r="A10" s="8" t="s">
        <v>21</v>
      </c>
      <c r="B10" s="8" t="str">
        <f>VLOOKUP(A10,[1]TDSheet!$A:$B,2,0)</f>
        <v>шт</v>
      </c>
      <c r="C10" s="8"/>
      <c r="D10" s="9">
        <v>246</v>
      </c>
      <c r="E10" s="9"/>
      <c r="F10" s="9">
        <v>187</v>
      </c>
      <c r="G10" s="9">
        <v>26</v>
      </c>
      <c r="H10" s="24">
        <f>VLOOKUP(A10,[1]TDSheet!$A:$H,8,0)</f>
        <v>0.45</v>
      </c>
      <c r="K10" s="2">
        <f t="shared" si="4"/>
        <v>187</v>
      </c>
      <c r="O10" s="2">
        <f t="shared" si="5"/>
        <v>37.4</v>
      </c>
      <c r="P10" s="25">
        <v>230</v>
      </c>
      <c r="Q10" s="25"/>
      <c r="R10" s="25"/>
      <c r="T10" s="2">
        <f t="shared" si="6"/>
        <v>6.8449197860962565</v>
      </c>
      <c r="U10" s="2">
        <f t="shared" si="3"/>
        <v>0.69518716577540107</v>
      </c>
      <c r="V10" s="2">
        <f>VLOOKUP(A10,[1]TDSheet!$A:$V,22,0)</f>
        <v>5.6</v>
      </c>
      <c r="W10" s="2">
        <f>VLOOKUP(A10,[1]TDSheet!$A:$W,23,0)</f>
        <v>36.6</v>
      </c>
      <c r="X10" s="2">
        <f>VLOOKUP(A10,[1]TDSheet!$A:$O,15,0)</f>
        <v>9.1999999999999993</v>
      </c>
      <c r="Z10" s="2">
        <f t="shared" si="7"/>
        <v>103.5</v>
      </c>
      <c r="AA10" s="2">
        <f t="shared" si="8"/>
        <v>0</v>
      </c>
    </row>
    <row r="11" spans="1:27" ht="11.1" customHeight="1" outlineLevel="3" x14ac:dyDescent="0.2">
      <c r="A11" s="8" t="s">
        <v>63</v>
      </c>
      <c r="B11" s="8" t="str">
        <f>VLOOKUP(A11,[1]TDSheet!$A:$B,2,0)</f>
        <v>шт</v>
      </c>
      <c r="C11" s="8"/>
      <c r="D11" s="9">
        <v>90</v>
      </c>
      <c r="E11" s="9">
        <v>60</v>
      </c>
      <c r="F11" s="9">
        <v>128</v>
      </c>
      <c r="G11" s="9">
        <v>12</v>
      </c>
      <c r="H11" s="24">
        <f>VLOOKUP(A11,[1]TDSheet!$A:$H,8,0)</f>
        <v>0.5</v>
      </c>
      <c r="K11" s="2">
        <f t="shared" si="4"/>
        <v>68</v>
      </c>
      <c r="L11" s="2">
        <f>VLOOKUP(A11,[2]TDSheet!$A:$G,7,0)</f>
        <v>60</v>
      </c>
      <c r="O11" s="2">
        <f t="shared" si="5"/>
        <v>13.6</v>
      </c>
      <c r="P11" s="25">
        <v>80</v>
      </c>
      <c r="Q11" s="25"/>
      <c r="R11" s="25"/>
      <c r="T11" s="2">
        <f t="shared" si="6"/>
        <v>6.7647058823529411</v>
      </c>
      <c r="U11" s="2">
        <f t="shared" si="3"/>
        <v>0.88235294117647056</v>
      </c>
      <c r="V11" s="2">
        <f>VLOOKUP(A11,[1]TDSheet!$A:$V,22,0)</f>
        <v>3.6</v>
      </c>
      <c r="W11" s="2">
        <f>VLOOKUP(A11,[1]TDSheet!$A:$W,23,0)</f>
        <v>12</v>
      </c>
      <c r="X11" s="2">
        <f>VLOOKUP(A11,[1]TDSheet!$A:$O,15,0)</f>
        <v>2</v>
      </c>
      <c r="Z11" s="2">
        <f t="shared" si="7"/>
        <v>40</v>
      </c>
      <c r="AA11" s="2">
        <f t="shared" si="8"/>
        <v>0</v>
      </c>
    </row>
    <row r="12" spans="1:27" ht="21.95" customHeight="1" outlineLevel="3" x14ac:dyDescent="0.2">
      <c r="A12" s="8" t="s">
        <v>64</v>
      </c>
      <c r="B12" s="8" t="str">
        <f>VLOOKUP(A12,[1]TDSheet!$A:$B,2,0)</f>
        <v>шт</v>
      </c>
      <c r="C12" s="8"/>
      <c r="D12" s="9">
        <v>57</v>
      </c>
      <c r="E12" s="9">
        <v>120</v>
      </c>
      <c r="F12" s="9">
        <v>156</v>
      </c>
      <c r="G12" s="9">
        <v>15</v>
      </c>
      <c r="H12" s="24">
        <f>VLOOKUP(A12,[1]TDSheet!$A:$H,8,0)</f>
        <v>0.17</v>
      </c>
      <c r="K12" s="2">
        <f t="shared" si="4"/>
        <v>21</v>
      </c>
      <c r="L12" s="2">
        <f>VLOOKUP(A12,[2]TDSheet!$A:$G,7,0)</f>
        <v>135</v>
      </c>
      <c r="O12" s="2">
        <f t="shared" si="5"/>
        <v>4.2</v>
      </c>
      <c r="P12" s="25">
        <v>25</v>
      </c>
      <c r="Q12" s="25"/>
      <c r="R12" s="25"/>
      <c r="T12" s="2">
        <f t="shared" si="6"/>
        <v>9.5238095238095237</v>
      </c>
      <c r="U12" s="2">
        <f t="shared" si="3"/>
        <v>3.5714285714285712</v>
      </c>
      <c r="V12" s="2">
        <f>VLOOKUP(A12,[1]TDSheet!$A:$V,22,0)</f>
        <v>10.199999999999999</v>
      </c>
      <c r="W12" s="2">
        <f>VLOOKUP(A12,[1]TDSheet!$A:$W,23,0)</f>
        <v>9</v>
      </c>
      <c r="X12" s="2">
        <f>VLOOKUP(A12,[1]TDSheet!$A:$O,15,0)</f>
        <v>6.4</v>
      </c>
      <c r="Z12" s="2">
        <f t="shared" si="7"/>
        <v>4.25</v>
      </c>
      <c r="AA12" s="2">
        <f t="shared" si="8"/>
        <v>0</v>
      </c>
    </row>
    <row r="13" spans="1:27" ht="11.1" customHeight="1" outlineLevel="3" x14ac:dyDescent="0.2">
      <c r="A13" s="8" t="s">
        <v>65</v>
      </c>
      <c r="B13" s="8" t="str">
        <f>VLOOKUP(A13,[1]TDSheet!$A:$B,2,0)</f>
        <v>шт</v>
      </c>
      <c r="C13" s="8"/>
      <c r="D13" s="9"/>
      <c r="E13" s="9">
        <v>60</v>
      </c>
      <c r="F13" s="9">
        <v>60</v>
      </c>
      <c r="G13" s="9"/>
      <c r="H13" s="24">
        <f>VLOOKUP(A13,[1]TDSheet!$A:$H,8,0)</f>
        <v>0</v>
      </c>
      <c r="K13" s="2">
        <f t="shared" si="4"/>
        <v>0</v>
      </c>
      <c r="L13" s="2">
        <f>VLOOKUP(A13,[2]TDSheet!$A:$G,7,0)</f>
        <v>60</v>
      </c>
      <c r="O13" s="2">
        <f t="shared" si="5"/>
        <v>0</v>
      </c>
      <c r="P13" s="25"/>
      <c r="Q13" s="25"/>
      <c r="R13" s="25"/>
      <c r="T13" s="2" t="e">
        <f t="shared" si="6"/>
        <v>#DIV/0!</v>
      </c>
      <c r="U13" s="2" t="e">
        <f t="shared" si="3"/>
        <v>#DIV/0!</v>
      </c>
      <c r="V13" s="2">
        <f>VLOOKUP(A13,[1]TDSheet!$A:$V,22,0)</f>
        <v>0</v>
      </c>
      <c r="W13" s="2">
        <f>VLOOKUP(A13,[1]TDSheet!$A:$W,23,0)</f>
        <v>0</v>
      </c>
      <c r="X13" s="2">
        <f>VLOOKUP(A13,[1]TDSheet!$A:$O,15,0)</f>
        <v>0</v>
      </c>
      <c r="Z13" s="2">
        <f t="shared" si="7"/>
        <v>0</v>
      </c>
      <c r="AA13" s="2">
        <f t="shared" si="8"/>
        <v>0</v>
      </c>
    </row>
    <row r="14" spans="1:27" ht="11.1" customHeight="1" outlineLevel="3" x14ac:dyDescent="0.2">
      <c r="A14" s="8" t="s">
        <v>66</v>
      </c>
      <c r="B14" s="8" t="str">
        <f>VLOOKUP(A14,[1]TDSheet!$A:$B,2,0)</f>
        <v>шт</v>
      </c>
      <c r="C14" s="23" t="str">
        <f>VLOOKUP(A14,[1]TDSheet!$A:$C,3,0)</f>
        <v>бонус_Н</v>
      </c>
      <c r="D14" s="9"/>
      <c r="E14" s="9">
        <v>114</v>
      </c>
      <c r="F14" s="9"/>
      <c r="G14" s="9">
        <v>114</v>
      </c>
      <c r="H14" s="24">
        <f>VLOOKUP(A14,[1]TDSheet!$A:$H,8,0)</f>
        <v>0.42</v>
      </c>
      <c r="K14" s="2">
        <f t="shared" si="4"/>
        <v>0</v>
      </c>
      <c r="O14" s="2">
        <f t="shared" si="5"/>
        <v>0</v>
      </c>
      <c r="P14" s="25"/>
      <c r="Q14" s="25"/>
      <c r="R14" s="25"/>
      <c r="T14" s="2" t="e">
        <f t="shared" si="6"/>
        <v>#DIV/0!</v>
      </c>
      <c r="U14" s="2" t="e">
        <f t="shared" si="3"/>
        <v>#DIV/0!</v>
      </c>
      <c r="V14" s="2">
        <f>VLOOKUP(A14,[1]TDSheet!$A:$V,22,0)</f>
        <v>23.4</v>
      </c>
      <c r="W14" s="2">
        <f>VLOOKUP(A14,[1]TDSheet!$A:$W,23,0)</f>
        <v>1.8</v>
      </c>
      <c r="X14" s="2">
        <f>VLOOKUP(A14,[1]TDSheet!$A:$O,15,0)</f>
        <v>13.8</v>
      </c>
      <c r="Z14" s="2">
        <f t="shared" si="7"/>
        <v>0</v>
      </c>
      <c r="AA14" s="2">
        <f t="shared" si="8"/>
        <v>0</v>
      </c>
    </row>
    <row r="15" spans="1:27" ht="11.1" customHeight="1" outlineLevel="3" x14ac:dyDescent="0.2">
      <c r="A15" s="8" t="s">
        <v>67</v>
      </c>
      <c r="B15" s="8" t="str">
        <f>VLOOKUP(A15,[1]TDSheet!$A:$B,2,0)</f>
        <v>шт</v>
      </c>
      <c r="C15" s="8"/>
      <c r="D15" s="9">
        <v>240</v>
      </c>
      <c r="E15" s="9">
        <v>60</v>
      </c>
      <c r="F15" s="9">
        <v>109</v>
      </c>
      <c r="G15" s="9">
        <v>190</v>
      </c>
      <c r="H15" s="24">
        <f>VLOOKUP(A15,[1]TDSheet!$A:$H,8,0)</f>
        <v>0.42</v>
      </c>
      <c r="K15" s="2">
        <f t="shared" si="4"/>
        <v>109</v>
      </c>
      <c r="O15" s="2">
        <f t="shared" si="5"/>
        <v>21.8</v>
      </c>
      <c r="P15" s="25">
        <v>70</v>
      </c>
      <c r="Q15" s="25"/>
      <c r="R15" s="25"/>
      <c r="T15" s="2">
        <f t="shared" si="6"/>
        <v>11.926605504587156</v>
      </c>
      <c r="U15" s="2">
        <f t="shared" si="3"/>
        <v>8.7155963302752291</v>
      </c>
      <c r="V15" s="2">
        <f>VLOOKUP(A15,[1]TDSheet!$A:$V,22,0)</f>
        <v>4.5999999999999996</v>
      </c>
      <c r="W15" s="2">
        <f>VLOOKUP(A15,[1]TDSheet!$A:$W,23,0)</f>
        <v>35</v>
      </c>
      <c r="X15" s="2">
        <f>VLOOKUP(A15,[1]TDSheet!$A:$O,15,0)</f>
        <v>-0.4</v>
      </c>
      <c r="Z15" s="2">
        <f t="shared" si="7"/>
        <v>29.4</v>
      </c>
      <c r="AA15" s="2">
        <f t="shared" si="8"/>
        <v>0</v>
      </c>
    </row>
    <row r="16" spans="1:27" ht="21.95" customHeight="1" outlineLevel="3" x14ac:dyDescent="0.2">
      <c r="A16" s="8" t="s">
        <v>68</v>
      </c>
      <c r="B16" s="8" t="str">
        <f>VLOOKUP(A16,[1]TDSheet!$A:$B,2,0)</f>
        <v>шт</v>
      </c>
      <c r="C16" s="8"/>
      <c r="D16" s="10">
        <v>93</v>
      </c>
      <c r="E16" s="9">
        <v>204</v>
      </c>
      <c r="F16" s="9">
        <v>64</v>
      </c>
      <c r="G16" s="9">
        <v>202</v>
      </c>
      <c r="H16" s="24">
        <f>VLOOKUP(A16,[1]TDSheet!$A:$H,8,0)</f>
        <v>0.42</v>
      </c>
      <c r="K16" s="2">
        <f t="shared" si="4"/>
        <v>64</v>
      </c>
      <c r="O16" s="2">
        <f t="shared" si="5"/>
        <v>12.8</v>
      </c>
      <c r="P16" s="25"/>
      <c r="Q16" s="25"/>
      <c r="R16" s="25"/>
      <c r="T16" s="2">
        <f t="shared" si="6"/>
        <v>15.78125</v>
      </c>
      <c r="U16" s="2">
        <f t="shared" si="3"/>
        <v>15.78125</v>
      </c>
      <c r="V16" s="2">
        <f>VLOOKUP(A16,[1]TDSheet!$A:$V,22,0)</f>
        <v>28.4</v>
      </c>
      <c r="W16" s="2">
        <f>VLOOKUP(A16,[1]TDSheet!$A:$W,23,0)</f>
        <v>17.8</v>
      </c>
      <c r="X16" s="2">
        <f>VLOOKUP(A16,[1]TDSheet!$A:$O,15,0)</f>
        <v>27.4</v>
      </c>
      <c r="Z16" s="2">
        <f t="shared" si="7"/>
        <v>0</v>
      </c>
      <c r="AA16" s="2">
        <f t="shared" si="8"/>
        <v>0</v>
      </c>
    </row>
    <row r="17" spans="1:27" ht="21.95" customHeight="1" outlineLevel="3" x14ac:dyDescent="0.2">
      <c r="A17" s="8" t="s">
        <v>69</v>
      </c>
      <c r="B17" s="8" t="str">
        <f>VLOOKUP(A17,[1]TDSheet!$A:$B,2,0)</f>
        <v>шт</v>
      </c>
      <c r="C17" s="8"/>
      <c r="D17" s="10">
        <v>293</v>
      </c>
      <c r="E17" s="9">
        <v>12</v>
      </c>
      <c r="F17" s="9">
        <v>132</v>
      </c>
      <c r="G17" s="9">
        <v>146</v>
      </c>
      <c r="H17" s="24">
        <f>VLOOKUP(A17,[1]TDSheet!$A:$H,8,0)</f>
        <v>0.35</v>
      </c>
      <c r="K17" s="2">
        <f t="shared" si="4"/>
        <v>121</v>
      </c>
      <c r="L17" s="2">
        <f>VLOOKUP(A17,[2]TDSheet!$A:$G,7,0)</f>
        <v>11</v>
      </c>
      <c r="O17" s="2">
        <f t="shared" si="5"/>
        <v>24.2</v>
      </c>
      <c r="P17" s="25">
        <v>130</v>
      </c>
      <c r="Q17" s="25"/>
      <c r="R17" s="25"/>
      <c r="T17" s="2">
        <f t="shared" si="6"/>
        <v>11.404958677685951</v>
      </c>
      <c r="U17" s="2">
        <f t="shared" si="3"/>
        <v>6.0330578512396693</v>
      </c>
      <c r="V17" s="2">
        <f>VLOOKUP(A17,[1]TDSheet!$A:$V,22,0)</f>
        <v>30.6</v>
      </c>
      <c r="W17" s="2">
        <f>VLOOKUP(A17,[1]TDSheet!$A:$W,23,0)</f>
        <v>31.6</v>
      </c>
      <c r="X17" s="2">
        <f>VLOOKUP(A17,[1]TDSheet!$A:$O,15,0)</f>
        <v>22.2</v>
      </c>
      <c r="Z17" s="2">
        <f t="shared" si="7"/>
        <v>45.5</v>
      </c>
      <c r="AA17" s="2">
        <f t="shared" si="8"/>
        <v>0</v>
      </c>
    </row>
    <row r="18" spans="1:27" ht="11.1" customHeight="1" outlineLevel="3" x14ac:dyDescent="0.2">
      <c r="A18" s="8" t="s">
        <v>70</v>
      </c>
      <c r="B18" s="8" t="str">
        <f>VLOOKUP(A18,[1]TDSheet!$A:$B,2,0)</f>
        <v>шт</v>
      </c>
      <c r="C18" s="8"/>
      <c r="D18" s="9">
        <v>276</v>
      </c>
      <c r="E18" s="9">
        <v>24</v>
      </c>
      <c r="F18" s="9">
        <v>246</v>
      </c>
      <c r="G18" s="9">
        <v>38</v>
      </c>
      <c r="H18" s="24">
        <f>VLOOKUP(A18,[1]TDSheet!$A:$H,8,0)</f>
        <v>0.35</v>
      </c>
      <c r="K18" s="2">
        <f t="shared" si="4"/>
        <v>222</v>
      </c>
      <c r="L18" s="2">
        <f>VLOOKUP(A18,[2]TDSheet!$A:$G,7,0)</f>
        <v>24</v>
      </c>
      <c r="O18" s="2">
        <f t="shared" si="5"/>
        <v>44.4</v>
      </c>
      <c r="P18" s="25">
        <v>280</v>
      </c>
      <c r="Q18" s="25"/>
      <c r="R18" s="25"/>
      <c r="T18" s="2">
        <f t="shared" si="6"/>
        <v>7.1621621621621623</v>
      </c>
      <c r="U18" s="2">
        <f t="shared" si="3"/>
        <v>0.85585585585585588</v>
      </c>
      <c r="V18" s="2">
        <f>VLOOKUP(A18,[1]TDSheet!$A:$V,22,0)</f>
        <v>15.2</v>
      </c>
      <c r="W18" s="2">
        <f>VLOOKUP(A18,[1]TDSheet!$A:$W,23,0)</f>
        <v>37</v>
      </c>
      <c r="X18" s="2">
        <f>VLOOKUP(A18,[1]TDSheet!$A:$O,15,0)</f>
        <v>12.8</v>
      </c>
      <c r="Z18" s="2">
        <f t="shared" si="7"/>
        <v>98</v>
      </c>
      <c r="AA18" s="2">
        <f t="shared" si="8"/>
        <v>0</v>
      </c>
    </row>
    <row r="19" spans="1:27" ht="11.1" customHeight="1" outlineLevel="3" x14ac:dyDescent="0.2">
      <c r="A19" s="8" t="s">
        <v>24</v>
      </c>
      <c r="B19" s="8" t="str">
        <f>VLOOKUP(A19,[1]TDSheet!$A:$B,2,0)</f>
        <v>кг</v>
      </c>
      <c r="C19" s="23" t="str">
        <f>VLOOKUP(A19,[1]TDSheet!$A:$C,3,0)</f>
        <v>Нояб</v>
      </c>
      <c r="D19" s="9">
        <v>232.529</v>
      </c>
      <c r="E19" s="9">
        <v>956.89300000000003</v>
      </c>
      <c r="F19" s="9">
        <v>628.33799999999997</v>
      </c>
      <c r="G19" s="9">
        <v>497.81</v>
      </c>
      <c r="H19" s="24">
        <f>VLOOKUP(A19,[1]TDSheet!$A:$H,8,0)</f>
        <v>1</v>
      </c>
      <c r="K19" s="2">
        <f t="shared" si="4"/>
        <v>173.42899999999997</v>
      </c>
      <c r="L19" s="2">
        <f>VLOOKUP(A19,[2]TDSheet!$A:$G,7,0)</f>
        <v>454.90899999999999</v>
      </c>
      <c r="O19" s="2">
        <f t="shared" si="5"/>
        <v>34.685799999999993</v>
      </c>
      <c r="P19" s="25"/>
      <c r="Q19" s="25"/>
      <c r="R19" s="25"/>
      <c r="T19" s="2">
        <f t="shared" si="6"/>
        <v>14.351982655726554</v>
      </c>
      <c r="U19" s="2">
        <f t="shared" si="3"/>
        <v>14.351982655726554</v>
      </c>
      <c r="V19" s="2">
        <f>VLOOKUP(A19,[1]TDSheet!$A:$V,22,0)</f>
        <v>72.398599999999988</v>
      </c>
      <c r="W19" s="2">
        <f>VLOOKUP(A19,[1]TDSheet!$A:$W,23,0)</f>
        <v>15.35</v>
      </c>
      <c r="X19" s="2">
        <f>VLOOKUP(A19,[1]TDSheet!$A:$O,15,0)</f>
        <v>63.907000000000004</v>
      </c>
      <c r="Z19" s="2">
        <f t="shared" si="7"/>
        <v>0</v>
      </c>
      <c r="AA19" s="2">
        <f t="shared" si="8"/>
        <v>0</v>
      </c>
    </row>
    <row r="20" spans="1:27" ht="21.95" customHeight="1" outlineLevel="3" x14ac:dyDescent="0.2">
      <c r="A20" s="8" t="s">
        <v>25</v>
      </c>
      <c r="B20" s="8" t="str">
        <f>VLOOKUP(A20,[1]TDSheet!$A:$B,2,0)</f>
        <v>кг</v>
      </c>
      <c r="C20" s="8"/>
      <c r="D20" s="9">
        <v>4343.8469999999998</v>
      </c>
      <c r="E20" s="9">
        <v>6648.2250000000004</v>
      </c>
      <c r="F20" s="9">
        <v>5744.2120000000004</v>
      </c>
      <c r="G20" s="9">
        <v>4645.1629999999996</v>
      </c>
      <c r="H20" s="24">
        <f>VLOOKUP(A20,[1]TDSheet!$A:$H,8,0)</f>
        <v>1</v>
      </c>
      <c r="K20" s="2">
        <f t="shared" si="4"/>
        <v>2705.9770000000003</v>
      </c>
      <c r="L20" s="2">
        <f>VLOOKUP(A20,[2]TDSheet!$A:$G,7,0)</f>
        <v>3038.2350000000001</v>
      </c>
      <c r="O20" s="2">
        <f t="shared" si="5"/>
        <v>541.19540000000006</v>
      </c>
      <c r="P20" s="25">
        <v>1500</v>
      </c>
      <c r="Q20" s="28">
        <v>800</v>
      </c>
      <c r="R20" s="25"/>
      <c r="T20" s="2">
        <f t="shared" si="6"/>
        <v>12.833004493386305</v>
      </c>
      <c r="U20" s="2">
        <f t="shared" si="3"/>
        <v>8.5831531457953982</v>
      </c>
      <c r="V20" s="2">
        <f>VLOOKUP(A20,[1]TDSheet!$A:$V,22,0)</f>
        <v>656.67579999999998</v>
      </c>
      <c r="W20" s="2">
        <f>VLOOKUP(A20,[1]TDSheet!$A:$W,23,0)</f>
        <v>484.2362</v>
      </c>
      <c r="X20" s="2">
        <f>VLOOKUP(A20,[1]TDSheet!$A:$O,15,0)</f>
        <v>546.79259999999999</v>
      </c>
      <c r="Z20" s="2">
        <f t="shared" si="7"/>
        <v>1500</v>
      </c>
      <c r="AA20" s="2">
        <f t="shared" si="8"/>
        <v>800</v>
      </c>
    </row>
    <row r="21" spans="1:27" ht="21.95" customHeight="1" outlineLevel="3" x14ac:dyDescent="0.2">
      <c r="A21" s="8" t="s">
        <v>26</v>
      </c>
      <c r="B21" s="8" t="str">
        <f>VLOOKUP(A21,[1]TDSheet!$A:$B,2,0)</f>
        <v>кг</v>
      </c>
      <c r="C21" s="23" t="str">
        <f>VLOOKUP(A21,[1]TDSheet!$A:$C,3,0)</f>
        <v>Нояб</v>
      </c>
      <c r="D21" s="9">
        <v>-19.242000000000001</v>
      </c>
      <c r="E21" s="9">
        <v>787.96900000000005</v>
      </c>
      <c r="F21" s="9">
        <v>343.803</v>
      </c>
      <c r="G21" s="9">
        <v>384.49299999999999</v>
      </c>
      <c r="H21" s="24">
        <f>VLOOKUP(A21,[1]TDSheet!$A:$H,8,0)</f>
        <v>1</v>
      </c>
      <c r="K21" s="2">
        <f t="shared" si="4"/>
        <v>-9.6899999999999977</v>
      </c>
      <c r="L21" s="2">
        <f>VLOOKUP(A21,[2]TDSheet!$A:$G,7,0)</f>
        <v>353.49299999999999</v>
      </c>
      <c r="O21" s="2">
        <f t="shared" si="5"/>
        <v>-1.9379999999999995</v>
      </c>
      <c r="P21" s="27">
        <v>100</v>
      </c>
      <c r="Q21" s="25"/>
      <c r="R21" s="25"/>
      <c r="T21" s="2">
        <f t="shared" si="6"/>
        <v>-249.99638802889584</v>
      </c>
      <c r="U21" s="2">
        <f t="shared" si="3"/>
        <v>-198.39680082559343</v>
      </c>
      <c r="V21" s="2">
        <f>VLOOKUP(A21,[1]TDSheet!$A:$V,22,0)</f>
        <v>76.426799999999986</v>
      </c>
      <c r="W21" s="2">
        <f>VLOOKUP(A21,[1]TDSheet!$A:$W,23,0)</f>
        <v>54.042999999999992</v>
      </c>
      <c r="X21" s="2">
        <f>VLOOKUP(A21,[1]TDSheet!$A:$O,15,0)</f>
        <v>51.096199999999989</v>
      </c>
      <c r="Z21" s="2">
        <f t="shared" si="7"/>
        <v>100</v>
      </c>
      <c r="AA21" s="2">
        <f t="shared" si="8"/>
        <v>0</v>
      </c>
    </row>
    <row r="22" spans="1:27" ht="11.1" customHeight="1" outlineLevel="3" x14ac:dyDescent="0.2">
      <c r="A22" s="8" t="s">
        <v>27</v>
      </c>
      <c r="B22" s="8" t="str">
        <f>VLOOKUP(A22,[1]TDSheet!$A:$B,2,0)</f>
        <v>кг</v>
      </c>
      <c r="C22" s="8"/>
      <c r="D22" s="9">
        <v>7076.7749999999996</v>
      </c>
      <c r="E22" s="9">
        <v>3608.654</v>
      </c>
      <c r="F22" s="9">
        <v>3279.9609999999998</v>
      </c>
      <c r="G22" s="9">
        <v>6577.8010000000004</v>
      </c>
      <c r="H22" s="24">
        <f>VLOOKUP(A22,[1]TDSheet!$A:$H,8,0)</f>
        <v>1</v>
      </c>
      <c r="K22" s="2">
        <f t="shared" si="4"/>
        <v>3279.9609999999998</v>
      </c>
      <c r="O22" s="2">
        <f t="shared" si="5"/>
        <v>655.99219999999991</v>
      </c>
      <c r="P22" s="25">
        <v>900</v>
      </c>
      <c r="Q22" s="28">
        <v>1000</v>
      </c>
      <c r="R22" s="25"/>
      <c r="T22" s="2">
        <f t="shared" si="6"/>
        <v>12.923630799268651</v>
      </c>
      <c r="U22" s="2">
        <f t="shared" si="3"/>
        <v>10.027254897238109</v>
      </c>
      <c r="V22" s="2">
        <f>VLOOKUP(A22,[1]TDSheet!$A:$V,22,0)</f>
        <v>822.90660000000003</v>
      </c>
      <c r="W22" s="2">
        <f>VLOOKUP(A22,[1]TDSheet!$A:$W,23,0)</f>
        <v>755.87479999999994</v>
      </c>
      <c r="X22" s="2">
        <f>VLOOKUP(A22,[1]TDSheet!$A:$O,15,0)</f>
        <v>750.37599999999998</v>
      </c>
      <c r="Z22" s="2">
        <f t="shared" si="7"/>
        <v>900</v>
      </c>
      <c r="AA22" s="2">
        <f t="shared" si="8"/>
        <v>1000</v>
      </c>
    </row>
    <row r="23" spans="1:27" ht="11.1" customHeight="1" outlineLevel="3" x14ac:dyDescent="0.2">
      <c r="A23" s="8" t="s">
        <v>28</v>
      </c>
      <c r="B23" s="8" t="str">
        <f>VLOOKUP(A23,[1]TDSheet!$A:$B,2,0)</f>
        <v>кг</v>
      </c>
      <c r="C23" s="23" t="str">
        <f>VLOOKUP(A23,[1]TDSheet!$A:$C,3,0)</f>
        <v>Нояб</v>
      </c>
      <c r="D23" s="9">
        <v>43.423999999999999</v>
      </c>
      <c r="E23" s="9">
        <v>155.01</v>
      </c>
      <c r="F23" s="9">
        <v>45.841999999999999</v>
      </c>
      <c r="G23" s="9">
        <v>123.108</v>
      </c>
      <c r="H23" s="24">
        <f>VLOOKUP(A23,[1]TDSheet!$A:$H,8,0)</f>
        <v>1</v>
      </c>
      <c r="K23" s="2">
        <f t="shared" si="4"/>
        <v>14.151999999999997</v>
      </c>
      <c r="L23" s="2">
        <f>VLOOKUP(A23,[2]TDSheet!$A:$G,7,0)</f>
        <v>31.69</v>
      </c>
      <c r="O23" s="2">
        <f t="shared" si="5"/>
        <v>2.8303999999999996</v>
      </c>
      <c r="P23" s="25"/>
      <c r="Q23" s="25"/>
      <c r="R23" s="25"/>
      <c r="T23" s="2">
        <f t="shared" si="6"/>
        <v>43.494912379875643</v>
      </c>
      <c r="U23" s="2">
        <f t="shared" si="3"/>
        <v>43.494912379875643</v>
      </c>
      <c r="V23" s="2">
        <f>VLOOKUP(A23,[1]TDSheet!$A:$V,22,0)</f>
        <v>22.334399999999999</v>
      </c>
      <c r="W23" s="2">
        <f>VLOOKUP(A23,[1]TDSheet!$A:$W,23,0)</f>
        <v>6.5476000000000001</v>
      </c>
      <c r="X23" s="2">
        <f>VLOOKUP(A23,[1]TDSheet!$A:$O,15,0)</f>
        <v>15.352600000000001</v>
      </c>
      <c r="Z23" s="2">
        <f t="shared" si="7"/>
        <v>0</v>
      </c>
      <c r="AA23" s="2">
        <f t="shared" si="8"/>
        <v>0</v>
      </c>
    </row>
    <row r="24" spans="1:27" ht="11.1" customHeight="1" outlineLevel="3" x14ac:dyDescent="0.2">
      <c r="A24" s="8" t="s">
        <v>29</v>
      </c>
      <c r="B24" s="8" t="str">
        <f>VLOOKUP(A24,[1]TDSheet!$A:$B,2,0)</f>
        <v>кг</v>
      </c>
      <c r="C24" s="23" t="str">
        <f>VLOOKUP(A24,[1]TDSheet!$A:$C,3,0)</f>
        <v>Нояб</v>
      </c>
      <c r="D24" s="9">
        <v>214.19</v>
      </c>
      <c r="E24" s="9">
        <v>620.92200000000003</v>
      </c>
      <c r="F24" s="9">
        <v>314.37700000000001</v>
      </c>
      <c r="G24" s="9">
        <v>451.892</v>
      </c>
      <c r="H24" s="24">
        <f>VLOOKUP(A24,[1]TDSheet!$A:$H,8,0)</f>
        <v>1</v>
      </c>
      <c r="K24" s="2">
        <f t="shared" si="4"/>
        <v>160.71900000000002</v>
      </c>
      <c r="L24" s="2">
        <f>VLOOKUP(A24,[2]TDSheet!$A:$G,7,0)</f>
        <v>153.65799999999999</v>
      </c>
      <c r="O24" s="2">
        <f t="shared" si="5"/>
        <v>32.143800000000006</v>
      </c>
      <c r="P24" s="25"/>
      <c r="Q24" s="25"/>
      <c r="R24" s="25"/>
      <c r="T24" s="2">
        <f t="shared" si="6"/>
        <v>14.058449841026883</v>
      </c>
      <c r="U24" s="2">
        <f t="shared" si="3"/>
        <v>14.058449841026883</v>
      </c>
      <c r="V24" s="2">
        <f>VLOOKUP(A24,[1]TDSheet!$A:$V,22,0)</f>
        <v>86.29740000000001</v>
      </c>
      <c r="W24" s="2">
        <f>VLOOKUP(A24,[1]TDSheet!$A:$W,23,0)</f>
        <v>67.207999999999998</v>
      </c>
      <c r="X24" s="2">
        <f>VLOOKUP(A24,[1]TDSheet!$A:$O,15,0)</f>
        <v>61.038800000000002</v>
      </c>
      <c r="Z24" s="2">
        <f t="shared" si="7"/>
        <v>0</v>
      </c>
      <c r="AA24" s="2">
        <f t="shared" si="8"/>
        <v>0</v>
      </c>
    </row>
    <row r="25" spans="1:27" ht="11.1" customHeight="1" outlineLevel="3" x14ac:dyDescent="0.2">
      <c r="A25" s="8" t="s">
        <v>30</v>
      </c>
      <c r="B25" s="8" t="str">
        <f>VLOOKUP(A25,[1]TDSheet!$A:$B,2,0)</f>
        <v>кг</v>
      </c>
      <c r="C25" s="8"/>
      <c r="D25" s="9">
        <v>8142.5110000000004</v>
      </c>
      <c r="E25" s="9">
        <v>1013.49</v>
      </c>
      <c r="F25" s="9">
        <v>4100.0609999999997</v>
      </c>
      <c r="G25" s="9">
        <v>4610.3220000000001</v>
      </c>
      <c r="H25" s="24">
        <f>VLOOKUP(A25,[1]TDSheet!$A:$H,8,0)</f>
        <v>1</v>
      </c>
      <c r="K25" s="2">
        <f t="shared" si="4"/>
        <v>3086.5709999999999</v>
      </c>
      <c r="L25" s="2">
        <f>VLOOKUP(A25,[2]TDSheet!$A:$G,7,0)</f>
        <v>1013.49</v>
      </c>
      <c r="O25" s="2">
        <f t="shared" si="5"/>
        <v>617.31420000000003</v>
      </c>
      <c r="P25" s="25">
        <v>2400</v>
      </c>
      <c r="Q25" s="28">
        <v>1000</v>
      </c>
      <c r="R25" s="25"/>
      <c r="T25" s="2">
        <f t="shared" si="6"/>
        <v>12.976085759893422</v>
      </c>
      <c r="U25" s="2">
        <f t="shared" si="3"/>
        <v>7.4683556606992028</v>
      </c>
      <c r="V25" s="2">
        <f>VLOOKUP(A25,[1]TDSheet!$A:$V,22,0)</f>
        <v>707.36660000000006</v>
      </c>
      <c r="W25" s="2">
        <f>VLOOKUP(A25,[1]TDSheet!$A:$W,23,0)</f>
        <v>803.36519999999996</v>
      </c>
      <c r="X25" s="2">
        <f>VLOOKUP(A25,[1]TDSheet!$A:$O,15,0)</f>
        <v>603.87020000000007</v>
      </c>
      <c r="Z25" s="2">
        <f t="shared" si="7"/>
        <v>2400</v>
      </c>
      <c r="AA25" s="2">
        <f t="shared" si="8"/>
        <v>1000</v>
      </c>
    </row>
    <row r="26" spans="1:27" ht="11.1" customHeight="1" outlineLevel="3" x14ac:dyDescent="0.2">
      <c r="A26" s="8" t="s">
        <v>31</v>
      </c>
      <c r="B26" s="8" t="str">
        <f>VLOOKUP(A26,[1]TDSheet!$A:$B,2,0)</f>
        <v>кг</v>
      </c>
      <c r="C26" s="8"/>
      <c r="D26" s="9">
        <v>4098.4790000000003</v>
      </c>
      <c r="E26" s="9">
        <v>2815.8049999999998</v>
      </c>
      <c r="F26" s="9">
        <v>3539.2930000000001</v>
      </c>
      <c r="G26" s="9">
        <v>3021.2</v>
      </c>
      <c r="H26" s="24">
        <f>VLOOKUP(A26,[1]TDSheet!$A:$H,8,0)</f>
        <v>1</v>
      </c>
      <c r="K26" s="2">
        <f t="shared" si="4"/>
        <v>2032.153</v>
      </c>
      <c r="L26" s="2">
        <f>VLOOKUP(A26,[2]TDSheet!$A:$G,7,0)</f>
        <v>1507.14</v>
      </c>
      <c r="O26" s="2">
        <f t="shared" si="5"/>
        <v>406.43060000000003</v>
      </c>
      <c r="P26" s="25">
        <v>1600</v>
      </c>
      <c r="Q26" s="28">
        <v>600</v>
      </c>
      <c r="R26" s="25"/>
      <c r="T26" s="2">
        <f t="shared" si="6"/>
        <v>12.846473666106832</v>
      </c>
      <c r="U26" s="2">
        <f t="shared" si="3"/>
        <v>7.4334954110246612</v>
      </c>
      <c r="V26" s="2">
        <f>VLOOKUP(A26,[1]TDSheet!$A:$V,22,0)</f>
        <v>401.48400000000004</v>
      </c>
      <c r="W26" s="2">
        <f>VLOOKUP(A26,[1]TDSheet!$A:$W,23,0)</f>
        <v>428.97899999999998</v>
      </c>
      <c r="X26" s="2">
        <f>VLOOKUP(A26,[1]TDSheet!$A:$O,15,0)</f>
        <v>384.02460000000002</v>
      </c>
      <c r="Z26" s="2">
        <f t="shared" si="7"/>
        <v>1600</v>
      </c>
      <c r="AA26" s="2">
        <f t="shared" si="8"/>
        <v>600</v>
      </c>
    </row>
    <row r="27" spans="1:27" ht="11.1" customHeight="1" outlineLevel="3" x14ac:dyDescent="0.2">
      <c r="A27" s="8" t="s">
        <v>32</v>
      </c>
      <c r="B27" s="8" t="str">
        <f>VLOOKUP(A27,[1]TDSheet!$A:$B,2,0)</f>
        <v>кг</v>
      </c>
      <c r="C27" s="23" t="str">
        <f>VLOOKUP(A27,[1]TDSheet!$A:$C,3,0)</f>
        <v>Нояб</v>
      </c>
      <c r="D27" s="9">
        <v>176.214</v>
      </c>
      <c r="E27" s="9">
        <v>466.63200000000001</v>
      </c>
      <c r="F27" s="9">
        <v>116.89</v>
      </c>
      <c r="G27" s="9">
        <v>452.154</v>
      </c>
      <c r="H27" s="24">
        <f>VLOOKUP(A27,[1]TDSheet!$A:$H,8,0)</f>
        <v>1</v>
      </c>
      <c r="K27" s="2">
        <f t="shared" si="4"/>
        <v>116.89</v>
      </c>
      <c r="O27" s="2">
        <f t="shared" si="5"/>
        <v>23.378</v>
      </c>
      <c r="P27" s="25"/>
      <c r="Q27" s="25"/>
      <c r="R27" s="25"/>
      <c r="T27" s="2">
        <f t="shared" si="6"/>
        <v>19.341004363076397</v>
      </c>
      <c r="U27" s="2">
        <f t="shared" si="3"/>
        <v>19.341004363076397</v>
      </c>
      <c r="V27" s="2">
        <f>VLOOKUP(A27,[1]TDSheet!$A:$V,22,0)</f>
        <v>81.784999999999997</v>
      </c>
      <c r="W27" s="2">
        <f>VLOOKUP(A27,[1]TDSheet!$A:$W,23,0)</f>
        <v>62.007600000000004</v>
      </c>
      <c r="X27" s="2">
        <f>VLOOKUP(A27,[1]TDSheet!$A:$O,15,0)</f>
        <v>61.397000000000006</v>
      </c>
      <c r="Z27" s="2">
        <f t="shared" si="7"/>
        <v>0</v>
      </c>
      <c r="AA27" s="2">
        <f t="shared" si="8"/>
        <v>0</v>
      </c>
    </row>
    <row r="28" spans="1:27" ht="11.1" customHeight="1" outlineLevel="3" x14ac:dyDescent="0.2">
      <c r="A28" s="8" t="s">
        <v>33</v>
      </c>
      <c r="B28" s="8" t="str">
        <f>VLOOKUP(A28,[1]TDSheet!$A:$B,2,0)</f>
        <v>кг</v>
      </c>
      <c r="C28" s="23" t="str">
        <f>VLOOKUP(A28,[1]TDSheet!$A:$C,3,0)</f>
        <v>Нояб</v>
      </c>
      <c r="D28" s="9">
        <v>539.04</v>
      </c>
      <c r="E28" s="9">
        <v>65.137</v>
      </c>
      <c r="F28" s="9">
        <v>125.637</v>
      </c>
      <c r="G28" s="9">
        <v>431.93599999999998</v>
      </c>
      <c r="H28" s="24">
        <f>VLOOKUP(A28,[1]TDSheet!$A:$H,8,0)</f>
        <v>1</v>
      </c>
      <c r="K28" s="2">
        <f t="shared" si="4"/>
        <v>62.26</v>
      </c>
      <c r="L28" s="2">
        <f>VLOOKUP(A28,[2]TDSheet!$A:$G,7,0)</f>
        <v>63.377000000000002</v>
      </c>
      <c r="O28" s="2">
        <f t="shared" si="5"/>
        <v>12.452</v>
      </c>
      <c r="P28" s="25"/>
      <c r="Q28" s="25"/>
      <c r="R28" s="25"/>
      <c r="T28" s="2">
        <f t="shared" si="6"/>
        <v>34.688082235785416</v>
      </c>
      <c r="U28" s="2">
        <f t="shared" si="3"/>
        <v>34.688082235785416</v>
      </c>
      <c r="V28" s="2">
        <f>VLOOKUP(A28,[1]TDSheet!$A:$V,22,0)</f>
        <v>49.907200000000003</v>
      </c>
      <c r="W28" s="2">
        <f>VLOOKUP(A28,[1]TDSheet!$A:$W,23,0)</f>
        <v>50.234200000000001</v>
      </c>
      <c r="X28" s="2">
        <f>VLOOKUP(A28,[1]TDSheet!$A:$O,15,0)</f>
        <v>36.325800000000001</v>
      </c>
      <c r="Z28" s="2">
        <f t="shared" si="7"/>
        <v>0</v>
      </c>
      <c r="AA28" s="2">
        <f t="shared" si="8"/>
        <v>0</v>
      </c>
    </row>
    <row r="29" spans="1:27" ht="11.1" customHeight="1" outlineLevel="3" x14ac:dyDescent="0.2">
      <c r="A29" s="8" t="s">
        <v>34</v>
      </c>
      <c r="B29" s="8" t="str">
        <f>VLOOKUP(A29,[1]TDSheet!$A:$B,2,0)</f>
        <v>кг</v>
      </c>
      <c r="C29" s="23" t="str">
        <f>VLOOKUP(A29,[1]TDSheet!$A:$C,3,0)</f>
        <v>Нояб</v>
      </c>
      <c r="D29" s="9">
        <v>-28.347999999999999</v>
      </c>
      <c r="E29" s="9">
        <v>581.84199999999998</v>
      </c>
      <c r="F29" s="9">
        <v>100.07599999999999</v>
      </c>
      <c r="G29" s="9">
        <v>381</v>
      </c>
      <c r="H29" s="24">
        <f>VLOOKUP(A29,[1]TDSheet!$A:$H,8,0)</f>
        <v>1</v>
      </c>
      <c r="K29" s="2">
        <f t="shared" si="4"/>
        <v>-5.2580000000000098</v>
      </c>
      <c r="L29" s="2">
        <f>VLOOKUP(A29,[2]TDSheet!$A:$G,7,0)</f>
        <v>105.334</v>
      </c>
      <c r="O29" s="2">
        <f t="shared" si="5"/>
        <v>-1.0516000000000019</v>
      </c>
      <c r="P29" s="27">
        <v>100</v>
      </c>
      <c r="Q29" s="25"/>
      <c r="R29" s="25"/>
      <c r="T29" s="2">
        <f t="shared" si="6"/>
        <v>-457.39825028527878</v>
      </c>
      <c r="U29" s="2">
        <f t="shared" si="3"/>
        <v>-362.30505895777799</v>
      </c>
      <c r="V29" s="2">
        <f>VLOOKUP(A29,[1]TDSheet!$A:$V,22,0)</f>
        <v>70.832000000000008</v>
      </c>
      <c r="W29" s="2">
        <f>VLOOKUP(A29,[1]TDSheet!$A:$W,23,0)</f>
        <v>52.148800000000008</v>
      </c>
      <c r="X29" s="2">
        <f>VLOOKUP(A29,[1]TDSheet!$A:$O,15,0)</f>
        <v>52.292800000000014</v>
      </c>
      <c r="Z29" s="2">
        <f t="shared" si="7"/>
        <v>100</v>
      </c>
      <c r="AA29" s="2">
        <f t="shared" si="8"/>
        <v>0</v>
      </c>
    </row>
    <row r="30" spans="1:27" ht="11.1" customHeight="1" outlineLevel="3" x14ac:dyDescent="0.2">
      <c r="A30" s="8" t="s">
        <v>35</v>
      </c>
      <c r="B30" s="8" t="str">
        <f>VLOOKUP(A30,[1]TDSheet!$A:$B,2,0)</f>
        <v>кг</v>
      </c>
      <c r="C30" s="8"/>
      <c r="D30" s="9">
        <v>198.08199999999999</v>
      </c>
      <c r="E30" s="9">
        <v>387.15800000000002</v>
      </c>
      <c r="F30" s="9">
        <v>132.923</v>
      </c>
      <c r="G30" s="9">
        <v>385.78100000000001</v>
      </c>
      <c r="H30" s="24">
        <f>VLOOKUP(A30,[1]TDSheet!$A:$H,8,0)</f>
        <v>1</v>
      </c>
      <c r="K30" s="2">
        <f t="shared" si="4"/>
        <v>133.637</v>
      </c>
      <c r="L30" s="2">
        <f>VLOOKUP(A30,[2]TDSheet!$A:$G,7,0)</f>
        <v>-0.71399999999999997</v>
      </c>
      <c r="O30" s="2">
        <f t="shared" si="5"/>
        <v>26.727399999999999</v>
      </c>
      <c r="P30" s="25"/>
      <c r="Q30" s="25"/>
      <c r="R30" s="25"/>
      <c r="T30" s="2">
        <f t="shared" si="6"/>
        <v>14.43391426027223</v>
      </c>
      <c r="U30" s="2">
        <f t="shared" si="3"/>
        <v>14.43391426027223</v>
      </c>
      <c r="V30" s="2">
        <f>VLOOKUP(A30,[1]TDSheet!$A:$V,22,0)</f>
        <v>52.491799999999998</v>
      </c>
      <c r="W30" s="2">
        <f>VLOOKUP(A30,[1]TDSheet!$A:$W,23,0)</f>
        <v>16.845399999999994</v>
      </c>
      <c r="X30" s="2">
        <f>VLOOKUP(A30,[1]TDSheet!$A:$O,15,0)</f>
        <v>49.934199999999997</v>
      </c>
      <c r="Z30" s="2">
        <f t="shared" si="7"/>
        <v>0</v>
      </c>
      <c r="AA30" s="2">
        <f t="shared" si="8"/>
        <v>0</v>
      </c>
    </row>
    <row r="31" spans="1:27" ht="11.1" customHeight="1" outlineLevel="3" x14ac:dyDescent="0.2">
      <c r="A31" s="8" t="s">
        <v>36</v>
      </c>
      <c r="B31" s="8" t="str">
        <f>VLOOKUP(A31,[1]TDSheet!$A:$B,2,0)</f>
        <v>кг</v>
      </c>
      <c r="C31" s="8"/>
      <c r="D31" s="9">
        <v>105.22199999999999</v>
      </c>
      <c r="E31" s="9">
        <v>102.41500000000001</v>
      </c>
      <c r="F31" s="9">
        <v>195.697</v>
      </c>
      <c r="G31" s="9">
        <v>6.2610000000000001</v>
      </c>
      <c r="H31" s="24">
        <f>VLOOKUP(A31,[1]TDSheet!$A:$H,8,0)</f>
        <v>1</v>
      </c>
      <c r="K31" s="2">
        <f t="shared" si="4"/>
        <v>93.281999999999996</v>
      </c>
      <c r="L31" s="2">
        <f>VLOOKUP(A31,[2]TDSheet!$A:$G,7,0)</f>
        <v>102.41500000000001</v>
      </c>
      <c r="O31" s="2">
        <f t="shared" si="5"/>
        <v>18.656399999999998</v>
      </c>
      <c r="P31" s="25">
        <v>110</v>
      </c>
      <c r="Q31" s="25"/>
      <c r="R31" s="25"/>
      <c r="T31" s="2">
        <f t="shared" si="6"/>
        <v>6.2316952895521114</v>
      </c>
      <c r="U31" s="2">
        <f t="shared" si="3"/>
        <v>0.33559529169614721</v>
      </c>
      <c r="V31" s="2">
        <f>VLOOKUP(A31,[1]TDSheet!$A:$V,22,0)</f>
        <v>6.3379999999999992</v>
      </c>
      <c r="W31" s="2">
        <f>VLOOKUP(A31,[1]TDSheet!$A:$W,23,0)</f>
        <v>14.884799999999998</v>
      </c>
      <c r="X31" s="2">
        <f>VLOOKUP(A31,[1]TDSheet!$A:$O,15,0)</f>
        <v>1.569999999999999</v>
      </c>
      <c r="Z31" s="2">
        <f t="shared" si="7"/>
        <v>110</v>
      </c>
      <c r="AA31" s="2">
        <f t="shared" si="8"/>
        <v>0</v>
      </c>
    </row>
    <row r="32" spans="1:27" ht="11.1" customHeight="1" outlineLevel="3" x14ac:dyDescent="0.2">
      <c r="A32" s="8" t="s">
        <v>37</v>
      </c>
      <c r="B32" s="8" t="str">
        <f>VLOOKUP(A32,[1]TDSheet!$A:$B,2,0)</f>
        <v>кг</v>
      </c>
      <c r="C32" s="8"/>
      <c r="D32" s="9">
        <v>638.97900000000004</v>
      </c>
      <c r="E32" s="9">
        <v>346.09199999999998</v>
      </c>
      <c r="F32" s="9">
        <v>661.22199999999998</v>
      </c>
      <c r="G32" s="9">
        <v>306.75900000000001</v>
      </c>
      <c r="H32" s="24">
        <f>VLOOKUP(A32,[1]TDSheet!$A:$H,8,0)</f>
        <v>1</v>
      </c>
      <c r="K32" s="2">
        <f t="shared" si="4"/>
        <v>358.07299999999998</v>
      </c>
      <c r="L32" s="2">
        <f>VLOOKUP(A32,[2]TDSheet!$A:$G,7,0)</f>
        <v>303.149</v>
      </c>
      <c r="O32" s="2">
        <f t="shared" si="5"/>
        <v>71.614599999999996</v>
      </c>
      <c r="P32" s="25">
        <v>400</v>
      </c>
      <c r="Q32" s="25"/>
      <c r="R32" s="25"/>
      <c r="T32" s="2">
        <f t="shared" si="6"/>
        <v>9.8689233759596515</v>
      </c>
      <c r="U32" s="2">
        <f t="shared" si="3"/>
        <v>4.2834701303924065</v>
      </c>
      <c r="V32" s="2">
        <f>VLOOKUP(A32,[1]TDSheet!$A:$V,22,0)</f>
        <v>63.326999999999984</v>
      </c>
      <c r="W32" s="2">
        <f>VLOOKUP(A32,[1]TDSheet!$A:$W,23,0)</f>
        <v>81.967600000000004</v>
      </c>
      <c r="X32" s="2">
        <f>VLOOKUP(A32,[1]TDSheet!$A:$O,15,0)</f>
        <v>54.3962</v>
      </c>
      <c r="Z32" s="2">
        <f t="shared" si="7"/>
        <v>400</v>
      </c>
      <c r="AA32" s="2">
        <f t="shared" si="8"/>
        <v>0</v>
      </c>
    </row>
    <row r="33" spans="1:27" ht="11.1" customHeight="1" outlineLevel="3" x14ac:dyDescent="0.2">
      <c r="A33" s="8" t="s">
        <v>38</v>
      </c>
      <c r="B33" s="8" t="str">
        <f>VLOOKUP(A33,[1]TDSheet!$A:$B,2,0)</f>
        <v>кг</v>
      </c>
      <c r="C33" s="8"/>
      <c r="D33" s="9">
        <v>438.072</v>
      </c>
      <c r="E33" s="9">
        <v>709.221</v>
      </c>
      <c r="F33" s="9">
        <v>503.19600000000003</v>
      </c>
      <c r="G33" s="9">
        <v>590.81899999999996</v>
      </c>
      <c r="H33" s="24">
        <f>VLOOKUP(A33,[1]TDSheet!$A:$H,8,0)</f>
        <v>1</v>
      </c>
      <c r="K33" s="2">
        <f t="shared" si="4"/>
        <v>347.16300000000001</v>
      </c>
      <c r="L33" s="2">
        <f>VLOOKUP(A33,[2]TDSheet!$A:$G,7,0)</f>
        <v>156.03299999999999</v>
      </c>
      <c r="O33" s="2">
        <f t="shared" si="5"/>
        <v>69.432600000000008</v>
      </c>
      <c r="P33" s="25">
        <v>200</v>
      </c>
      <c r="Q33" s="25"/>
      <c r="R33" s="25"/>
      <c r="T33" s="2">
        <f t="shared" si="6"/>
        <v>11.389736233411968</v>
      </c>
      <c r="U33" s="2">
        <f t="shared" si="3"/>
        <v>8.5092449368164225</v>
      </c>
      <c r="V33" s="2">
        <f>VLOOKUP(A33,[1]TDSheet!$A:$V,22,0)</f>
        <v>77.793000000000006</v>
      </c>
      <c r="W33" s="2">
        <f>VLOOKUP(A33,[1]TDSheet!$A:$W,23,0)</f>
        <v>64.288600000000017</v>
      </c>
      <c r="X33" s="2">
        <f>VLOOKUP(A33,[1]TDSheet!$A:$O,15,0)</f>
        <v>74.677199999999999</v>
      </c>
      <c r="Z33" s="2">
        <f t="shared" si="7"/>
        <v>200</v>
      </c>
      <c r="AA33" s="2">
        <f t="shared" si="8"/>
        <v>0</v>
      </c>
    </row>
    <row r="34" spans="1:27" ht="11.1" customHeight="1" outlineLevel="3" x14ac:dyDescent="0.2">
      <c r="A34" s="8" t="s">
        <v>39</v>
      </c>
      <c r="B34" s="8" t="str">
        <f>VLOOKUP(A34,[1]TDSheet!$A:$B,2,0)</f>
        <v>кг</v>
      </c>
      <c r="C34" s="8"/>
      <c r="D34" s="9">
        <v>54.703000000000003</v>
      </c>
      <c r="E34" s="9">
        <v>361.85</v>
      </c>
      <c r="F34" s="9">
        <v>399.58100000000002</v>
      </c>
      <c r="G34" s="9"/>
      <c r="H34" s="24">
        <f>VLOOKUP(A34,[1]TDSheet!$A:$H,8,0)</f>
        <v>1</v>
      </c>
      <c r="K34" s="2">
        <f t="shared" si="4"/>
        <v>38.144000000000005</v>
      </c>
      <c r="L34" s="2">
        <f>VLOOKUP(A34,[2]TDSheet!$A:$G,7,0)</f>
        <v>361.43700000000001</v>
      </c>
      <c r="O34" s="2">
        <f t="shared" si="5"/>
        <v>7.6288000000000009</v>
      </c>
      <c r="P34" s="25">
        <v>45</v>
      </c>
      <c r="Q34" s="25"/>
      <c r="R34" s="25"/>
      <c r="T34" s="2">
        <f t="shared" si="6"/>
        <v>5.8986996644295298</v>
      </c>
      <c r="U34" s="2">
        <f t="shared" si="3"/>
        <v>0</v>
      </c>
      <c r="V34" s="2">
        <f>VLOOKUP(A34,[1]TDSheet!$A:$V,22,0)</f>
        <v>-1.3668000000000007</v>
      </c>
      <c r="W34" s="2">
        <f>VLOOKUP(A34,[1]TDSheet!$A:$W,23,0)</f>
        <v>-1.0896000000000001</v>
      </c>
      <c r="X34" s="2">
        <f>VLOOKUP(A34,[1]TDSheet!$A:$O,15,0)</f>
        <v>2.3415999999999997</v>
      </c>
      <c r="Z34" s="2">
        <f t="shared" si="7"/>
        <v>45</v>
      </c>
      <c r="AA34" s="2">
        <f t="shared" si="8"/>
        <v>0</v>
      </c>
    </row>
    <row r="35" spans="1:27" ht="11.1" customHeight="1" outlineLevel="3" x14ac:dyDescent="0.2">
      <c r="A35" s="8" t="s">
        <v>40</v>
      </c>
      <c r="B35" s="8" t="str">
        <f>VLOOKUP(A35,[1]TDSheet!$A:$B,2,0)</f>
        <v>кг</v>
      </c>
      <c r="C35" s="8"/>
      <c r="D35" s="9">
        <v>755.72</v>
      </c>
      <c r="E35" s="9">
        <v>765.93600000000004</v>
      </c>
      <c r="F35" s="9">
        <v>1017.713</v>
      </c>
      <c r="G35" s="9">
        <v>454.92</v>
      </c>
      <c r="H35" s="24">
        <f>VLOOKUP(A35,[1]TDSheet!$A:$H,8,0)</f>
        <v>1</v>
      </c>
      <c r="K35" s="2">
        <f t="shared" si="4"/>
        <v>556.23699999999997</v>
      </c>
      <c r="L35" s="2">
        <f>VLOOKUP(A35,[2]TDSheet!$A:$G,7,0)</f>
        <v>461.476</v>
      </c>
      <c r="O35" s="2">
        <f t="shared" si="5"/>
        <v>111.2474</v>
      </c>
      <c r="P35" s="25">
        <v>650</v>
      </c>
      <c r="Q35" s="25"/>
      <c r="R35" s="25"/>
      <c r="T35" s="2">
        <f t="shared" si="6"/>
        <v>9.9320972894647426</v>
      </c>
      <c r="U35" s="2">
        <f t="shared" si="3"/>
        <v>4.0892641086443371</v>
      </c>
      <c r="V35" s="2">
        <f>VLOOKUP(A35,[1]TDSheet!$A:$V,22,0)</f>
        <v>93.721199999999996</v>
      </c>
      <c r="W35" s="2">
        <f>VLOOKUP(A35,[1]TDSheet!$A:$W,23,0)</f>
        <v>93.091999999999999</v>
      </c>
      <c r="X35" s="2">
        <f>VLOOKUP(A35,[1]TDSheet!$A:$O,15,0)</f>
        <v>82.972400000000007</v>
      </c>
      <c r="Z35" s="2">
        <f t="shared" si="7"/>
        <v>650</v>
      </c>
      <c r="AA35" s="2">
        <f t="shared" si="8"/>
        <v>0</v>
      </c>
    </row>
    <row r="36" spans="1:27" ht="11.1" customHeight="1" outlineLevel="3" x14ac:dyDescent="0.2">
      <c r="A36" s="8" t="s">
        <v>41</v>
      </c>
      <c r="B36" s="8" t="str">
        <f>VLOOKUP(A36,[1]TDSheet!$A:$B,2,0)</f>
        <v>кг</v>
      </c>
      <c r="C36" s="8"/>
      <c r="D36" s="9">
        <v>144.25899999999999</v>
      </c>
      <c r="E36" s="9">
        <v>1030.8209999999999</v>
      </c>
      <c r="F36" s="9">
        <v>706.92</v>
      </c>
      <c r="G36" s="9">
        <v>436.22800000000001</v>
      </c>
      <c r="H36" s="24">
        <f>VLOOKUP(A36,[1]TDSheet!$A:$H,8,0)</f>
        <v>1</v>
      </c>
      <c r="K36" s="2">
        <f t="shared" si="4"/>
        <v>113.53199999999993</v>
      </c>
      <c r="L36" s="2">
        <f>VLOOKUP(A36,[2]TDSheet!$A:$G,7,0)</f>
        <v>593.38800000000003</v>
      </c>
      <c r="O36" s="2">
        <f t="shared" si="5"/>
        <v>22.706399999999984</v>
      </c>
      <c r="P36" s="25"/>
      <c r="Q36" s="25"/>
      <c r="R36" s="25"/>
      <c r="T36" s="2">
        <f t="shared" si="6"/>
        <v>19.21167600324139</v>
      </c>
      <c r="U36" s="2">
        <f t="shared" si="3"/>
        <v>19.21167600324139</v>
      </c>
      <c r="V36" s="2">
        <f>VLOOKUP(A36,[1]TDSheet!$A:$V,22,0)</f>
        <v>57.9116</v>
      </c>
      <c r="W36" s="2">
        <f>VLOOKUP(A36,[1]TDSheet!$A:$W,23,0)</f>
        <v>1.7802</v>
      </c>
      <c r="X36" s="2">
        <f>VLOOKUP(A36,[1]TDSheet!$A:$O,15,0)</f>
        <v>56.075599999999994</v>
      </c>
      <c r="Z36" s="2">
        <f t="shared" si="7"/>
        <v>0</v>
      </c>
      <c r="AA36" s="2">
        <f t="shared" si="8"/>
        <v>0</v>
      </c>
    </row>
    <row r="37" spans="1:27" ht="11.1" customHeight="1" outlineLevel="3" x14ac:dyDescent="0.2">
      <c r="A37" s="8" t="s">
        <v>42</v>
      </c>
      <c r="B37" s="8" t="str">
        <f>VLOOKUP(A37,[1]TDSheet!$A:$B,2,0)</f>
        <v>кг</v>
      </c>
      <c r="C37" s="8"/>
      <c r="D37" s="9">
        <v>257.23599999999999</v>
      </c>
      <c r="E37" s="9">
        <v>351.47899999999998</v>
      </c>
      <c r="F37" s="9">
        <v>160.501</v>
      </c>
      <c r="G37" s="9">
        <v>395.12299999999999</v>
      </c>
      <c r="H37" s="24">
        <f>VLOOKUP(A37,[1]TDSheet!$A:$H,8,0)</f>
        <v>1</v>
      </c>
      <c r="K37" s="2">
        <f t="shared" si="4"/>
        <v>160.501</v>
      </c>
      <c r="O37" s="2">
        <f t="shared" si="5"/>
        <v>32.100200000000001</v>
      </c>
      <c r="P37" s="25"/>
      <c r="Q37" s="25"/>
      <c r="R37" s="25"/>
      <c r="T37" s="2">
        <f t="shared" si="6"/>
        <v>12.309051033949943</v>
      </c>
      <c r="U37" s="2">
        <f t="shared" si="3"/>
        <v>12.309051033949943</v>
      </c>
      <c r="V37" s="2">
        <f>VLOOKUP(A37,[1]TDSheet!$A:$V,22,0)</f>
        <v>38.762</v>
      </c>
      <c r="W37" s="2">
        <f>VLOOKUP(A37,[1]TDSheet!$A:$W,23,0)</f>
        <v>35.6402</v>
      </c>
      <c r="X37" s="2">
        <f>VLOOKUP(A37,[1]TDSheet!$A:$O,15,0)</f>
        <v>45.669799999999995</v>
      </c>
      <c r="Z37" s="2">
        <f t="shared" si="7"/>
        <v>0</v>
      </c>
      <c r="AA37" s="2">
        <f t="shared" si="8"/>
        <v>0</v>
      </c>
    </row>
    <row r="38" spans="1:27" ht="21.95" customHeight="1" outlineLevel="3" x14ac:dyDescent="0.2">
      <c r="A38" s="8" t="s">
        <v>43</v>
      </c>
      <c r="B38" s="8" t="str">
        <f>VLOOKUP(A38,[1]TDSheet!$A:$B,2,0)</f>
        <v>кг</v>
      </c>
      <c r="C38" s="8"/>
      <c r="D38" s="9">
        <v>225.995</v>
      </c>
      <c r="E38" s="9">
        <v>78.905000000000001</v>
      </c>
      <c r="F38" s="9">
        <v>180.447</v>
      </c>
      <c r="G38" s="9">
        <v>115.893</v>
      </c>
      <c r="H38" s="24">
        <f>VLOOKUP(A38,[1]TDSheet!$A:$H,8,0)</f>
        <v>1</v>
      </c>
      <c r="K38" s="2">
        <f t="shared" si="4"/>
        <v>180.447</v>
      </c>
      <c r="O38" s="2">
        <f t="shared" si="5"/>
        <v>36.089399999999998</v>
      </c>
      <c r="P38" s="25">
        <v>220</v>
      </c>
      <c r="Q38" s="25"/>
      <c r="R38" s="25"/>
      <c r="T38" s="2">
        <f t="shared" si="6"/>
        <v>9.3072481116338892</v>
      </c>
      <c r="U38" s="2">
        <f t="shared" ref="U38:U69" si="9">G38/O38</f>
        <v>3.2112753329232406</v>
      </c>
      <c r="V38" s="2">
        <f>VLOOKUP(A38,[1]TDSheet!$A:$V,22,0)</f>
        <v>3.5045999999999999</v>
      </c>
      <c r="W38" s="2">
        <f>VLOOKUP(A38,[1]TDSheet!$A:$W,23,0)</f>
        <v>29.448399999999999</v>
      </c>
      <c r="X38" s="2">
        <f>VLOOKUP(A38,[1]TDSheet!$A:$O,15,0)</f>
        <v>24.0596</v>
      </c>
      <c r="Z38" s="2">
        <f t="shared" si="7"/>
        <v>220</v>
      </c>
      <c r="AA38" s="2">
        <f t="shared" si="8"/>
        <v>0</v>
      </c>
    </row>
    <row r="39" spans="1:27" ht="11.1" customHeight="1" outlineLevel="3" x14ac:dyDescent="0.2">
      <c r="A39" s="8" t="s">
        <v>44</v>
      </c>
      <c r="B39" s="8" t="str">
        <f>VLOOKUP(A39,[1]TDSheet!$A:$B,2,0)</f>
        <v>кг</v>
      </c>
      <c r="C39" s="8"/>
      <c r="D39" s="9">
        <v>1040.3050000000001</v>
      </c>
      <c r="E39" s="9">
        <v>860.452</v>
      </c>
      <c r="F39" s="9">
        <v>1559.21</v>
      </c>
      <c r="G39" s="9">
        <v>212.72900000000001</v>
      </c>
      <c r="H39" s="24">
        <f>VLOOKUP(A39,[1]TDSheet!$A:$H,8,0)</f>
        <v>1</v>
      </c>
      <c r="K39" s="2">
        <f t="shared" si="4"/>
        <v>707.36599999999999</v>
      </c>
      <c r="L39" s="2">
        <f>VLOOKUP(A39,[2]TDSheet!$A:$G,7,0)</f>
        <v>851.84400000000005</v>
      </c>
      <c r="O39" s="2">
        <f t="shared" si="5"/>
        <v>141.47319999999999</v>
      </c>
      <c r="P39" s="25">
        <v>900</v>
      </c>
      <c r="Q39" s="25"/>
      <c r="R39" s="25"/>
      <c r="T39" s="2">
        <f t="shared" si="6"/>
        <v>7.8652988693264883</v>
      </c>
      <c r="U39" s="2">
        <f t="shared" si="9"/>
        <v>1.5036699530370419</v>
      </c>
      <c r="V39" s="2">
        <f>VLOOKUP(A39,[1]TDSheet!$A:$V,22,0)</f>
        <v>82.730399999999989</v>
      </c>
      <c r="W39" s="2">
        <f>VLOOKUP(A39,[1]TDSheet!$A:$W,23,0)</f>
        <v>149.70140000000001</v>
      </c>
      <c r="X39" s="2">
        <f>VLOOKUP(A39,[1]TDSheet!$A:$O,15,0)</f>
        <v>56.330200000000012</v>
      </c>
      <c r="Z39" s="2">
        <f t="shared" si="7"/>
        <v>900</v>
      </c>
      <c r="AA39" s="2">
        <f t="shared" si="8"/>
        <v>0</v>
      </c>
    </row>
    <row r="40" spans="1:27" ht="11.1" customHeight="1" outlineLevel="3" x14ac:dyDescent="0.2">
      <c r="A40" s="8" t="s">
        <v>45</v>
      </c>
      <c r="B40" s="8" t="str">
        <f>VLOOKUP(A40,[1]TDSheet!$A:$B,2,0)</f>
        <v>кг</v>
      </c>
      <c r="C40" s="8"/>
      <c r="D40" s="9">
        <v>683.029</v>
      </c>
      <c r="E40" s="9">
        <v>302.226</v>
      </c>
      <c r="F40" s="9">
        <v>387.75299999999999</v>
      </c>
      <c r="G40" s="9">
        <v>482</v>
      </c>
      <c r="H40" s="24">
        <f>VLOOKUP(A40,[1]TDSheet!$A:$H,8,0)</f>
        <v>1</v>
      </c>
      <c r="K40" s="2">
        <f t="shared" si="4"/>
        <v>390.62099999999998</v>
      </c>
      <c r="L40" s="2">
        <f>VLOOKUP(A40,[2]TDSheet!$A:$G,7,0)</f>
        <v>-2.8679999999999999</v>
      </c>
      <c r="O40" s="2">
        <f t="shared" si="5"/>
        <v>78.124200000000002</v>
      </c>
      <c r="P40" s="25">
        <v>400</v>
      </c>
      <c r="Q40" s="25"/>
      <c r="R40" s="25"/>
      <c r="T40" s="2">
        <f t="shared" si="6"/>
        <v>11.289715606687812</v>
      </c>
      <c r="U40" s="2">
        <f t="shared" si="9"/>
        <v>6.1696631773509356</v>
      </c>
      <c r="V40" s="2">
        <f>VLOOKUP(A40,[1]TDSheet!$A:$V,22,0)</f>
        <v>103.7722</v>
      </c>
      <c r="W40" s="2">
        <f>VLOOKUP(A40,[1]TDSheet!$A:$W,23,0)</f>
        <v>77.570599999999999</v>
      </c>
      <c r="X40" s="2">
        <f>VLOOKUP(A40,[1]TDSheet!$A:$O,15,0)</f>
        <v>70.5976</v>
      </c>
      <c r="Z40" s="2">
        <f t="shared" si="7"/>
        <v>400</v>
      </c>
      <c r="AA40" s="2">
        <f t="shared" si="8"/>
        <v>0</v>
      </c>
    </row>
    <row r="41" spans="1:27" ht="11.1" customHeight="1" outlineLevel="3" x14ac:dyDescent="0.2">
      <c r="A41" s="8" t="s">
        <v>46</v>
      </c>
      <c r="B41" s="8" t="str">
        <f>VLOOKUP(A41,[1]TDSheet!$A:$B,2,0)</f>
        <v>кг</v>
      </c>
      <c r="C41" s="8"/>
      <c r="D41" s="9">
        <v>545.44399999999996</v>
      </c>
      <c r="E41" s="9">
        <v>695.87800000000004</v>
      </c>
      <c r="F41" s="9">
        <v>835.07</v>
      </c>
      <c r="G41" s="9">
        <v>355.82100000000003</v>
      </c>
      <c r="H41" s="24">
        <f>VLOOKUP(A41,[1]TDSheet!$A:$H,8,0)</f>
        <v>1</v>
      </c>
      <c r="K41" s="2">
        <f t="shared" si="4"/>
        <v>284.73099999999999</v>
      </c>
      <c r="L41" s="2">
        <f>VLOOKUP(A41,[2]TDSheet!$A:$G,7,0)</f>
        <v>550.33900000000006</v>
      </c>
      <c r="O41" s="2">
        <f t="shared" si="5"/>
        <v>56.946199999999997</v>
      </c>
      <c r="P41" s="25">
        <v>300</v>
      </c>
      <c r="Q41" s="25"/>
      <c r="R41" s="25"/>
      <c r="T41" s="2">
        <f t="shared" si="6"/>
        <v>11.516501540050083</v>
      </c>
      <c r="U41" s="2">
        <f t="shared" si="9"/>
        <v>6.2483712697247586</v>
      </c>
      <c r="V41" s="2">
        <f>VLOOKUP(A41,[1]TDSheet!$A:$V,22,0)</f>
        <v>35.730200000000011</v>
      </c>
      <c r="W41" s="2">
        <f>VLOOKUP(A41,[1]TDSheet!$A:$W,23,0)</f>
        <v>68.884999999999991</v>
      </c>
      <c r="X41" s="2">
        <f>VLOOKUP(A41,[1]TDSheet!$A:$O,15,0)</f>
        <v>52.202400000000011</v>
      </c>
      <c r="Z41" s="2">
        <f t="shared" si="7"/>
        <v>300</v>
      </c>
      <c r="AA41" s="2">
        <f t="shared" si="8"/>
        <v>0</v>
      </c>
    </row>
    <row r="42" spans="1:27" ht="11.1" customHeight="1" outlineLevel="3" x14ac:dyDescent="0.2">
      <c r="A42" s="8" t="s">
        <v>47</v>
      </c>
      <c r="B42" s="8" t="str">
        <f>VLOOKUP(A42,[1]TDSheet!$A:$B,2,0)</f>
        <v>кг</v>
      </c>
      <c r="C42" s="8"/>
      <c r="D42" s="9"/>
      <c r="E42" s="9">
        <v>304.99400000000003</v>
      </c>
      <c r="F42" s="9">
        <v>304.99400000000003</v>
      </c>
      <c r="G42" s="9"/>
      <c r="H42" s="24">
        <f>VLOOKUP(A42,[1]TDSheet!$A:$H,8,0)</f>
        <v>0</v>
      </c>
      <c r="K42" s="2">
        <f t="shared" si="4"/>
        <v>0</v>
      </c>
      <c r="L42" s="2">
        <f>VLOOKUP(A42,[2]TDSheet!$A:$G,7,0)</f>
        <v>304.99400000000003</v>
      </c>
      <c r="O42" s="2">
        <f t="shared" si="5"/>
        <v>0</v>
      </c>
      <c r="P42" s="25"/>
      <c r="Q42" s="25"/>
      <c r="R42" s="25"/>
      <c r="T42" s="2" t="e">
        <f t="shared" si="6"/>
        <v>#DIV/0!</v>
      </c>
      <c r="U42" s="2" t="e">
        <f t="shared" si="9"/>
        <v>#DIV/0!</v>
      </c>
      <c r="V42" s="2">
        <f>VLOOKUP(A42,[1]TDSheet!$A:$V,22,0)</f>
        <v>0</v>
      </c>
      <c r="W42" s="2">
        <f>VLOOKUP(A42,[1]TDSheet!$A:$W,23,0)</f>
        <v>0</v>
      </c>
      <c r="X42" s="2">
        <f>VLOOKUP(A42,[1]TDSheet!$A:$O,15,0)</f>
        <v>0</v>
      </c>
      <c r="Z42" s="2">
        <f t="shared" si="7"/>
        <v>0</v>
      </c>
      <c r="AA42" s="2">
        <f t="shared" si="8"/>
        <v>0</v>
      </c>
    </row>
    <row r="43" spans="1:27" ht="11.1" customHeight="1" outlineLevel="3" x14ac:dyDescent="0.2">
      <c r="A43" s="8" t="s">
        <v>48</v>
      </c>
      <c r="B43" s="8" t="str">
        <f>VLOOKUP(A43,[1]TDSheet!$A:$B,2,0)</f>
        <v>кг</v>
      </c>
      <c r="C43" s="8"/>
      <c r="D43" s="9">
        <v>38.439</v>
      </c>
      <c r="E43" s="9">
        <v>22.024000000000001</v>
      </c>
      <c r="F43" s="9">
        <v>38.707000000000001</v>
      </c>
      <c r="G43" s="9">
        <v>21.756</v>
      </c>
      <c r="H43" s="24">
        <f>VLOOKUP(A43,[1]TDSheet!$A:$H,8,0)</f>
        <v>1</v>
      </c>
      <c r="K43" s="2">
        <f t="shared" si="4"/>
        <v>38.707000000000001</v>
      </c>
      <c r="O43" s="2">
        <f t="shared" si="5"/>
        <v>7.7414000000000005</v>
      </c>
      <c r="P43" s="25">
        <v>50</v>
      </c>
      <c r="Q43" s="25"/>
      <c r="R43" s="25"/>
      <c r="T43" s="2">
        <f t="shared" si="6"/>
        <v>9.2691244477743044</v>
      </c>
      <c r="U43" s="2">
        <f t="shared" si="9"/>
        <v>2.8103443821530987</v>
      </c>
      <c r="V43" s="2">
        <f>VLOOKUP(A43,[1]TDSheet!$A:$V,22,0)</f>
        <v>6.9426000000000005</v>
      </c>
      <c r="W43" s="2">
        <f>VLOOKUP(A43,[1]TDSheet!$A:$W,23,0)</f>
        <v>0</v>
      </c>
      <c r="X43" s="2">
        <f>VLOOKUP(A43,[1]TDSheet!$A:$O,15,0)</f>
        <v>-0.15999999999999942</v>
      </c>
      <c r="Z43" s="2">
        <f t="shared" si="7"/>
        <v>50</v>
      </c>
      <c r="AA43" s="2">
        <f t="shared" si="8"/>
        <v>0</v>
      </c>
    </row>
    <row r="44" spans="1:27" ht="21.95" customHeight="1" outlineLevel="3" x14ac:dyDescent="0.2">
      <c r="A44" s="8" t="s">
        <v>71</v>
      </c>
      <c r="B44" s="8" t="str">
        <f>VLOOKUP(A44,[1]TDSheet!$A:$B,2,0)</f>
        <v>шт</v>
      </c>
      <c r="C44" s="23" t="str">
        <f>VLOOKUP(A44,[1]TDSheet!$A:$C,3,0)</f>
        <v>Нояб</v>
      </c>
      <c r="D44" s="9">
        <v>102</v>
      </c>
      <c r="E44" s="9"/>
      <c r="F44" s="9">
        <v>75</v>
      </c>
      <c r="G44" s="9"/>
      <c r="H44" s="24">
        <f>VLOOKUP(A44,[1]TDSheet!$A:$H,8,0)</f>
        <v>0.4</v>
      </c>
      <c r="K44" s="2">
        <f t="shared" si="4"/>
        <v>75</v>
      </c>
      <c r="O44" s="2">
        <f t="shared" si="5"/>
        <v>15</v>
      </c>
      <c r="P44" s="25">
        <v>90</v>
      </c>
      <c r="Q44" s="25"/>
      <c r="R44" s="25"/>
      <c r="T44" s="2">
        <f t="shared" si="6"/>
        <v>6</v>
      </c>
      <c r="U44" s="2">
        <f t="shared" si="9"/>
        <v>0</v>
      </c>
      <c r="V44" s="2">
        <f>VLOOKUP(A44,[1]TDSheet!$A:$V,22,0)</f>
        <v>89</v>
      </c>
      <c r="W44" s="2">
        <f>VLOOKUP(A44,[1]TDSheet!$A:$W,23,0)</f>
        <v>13.8</v>
      </c>
      <c r="X44" s="2">
        <f>VLOOKUP(A44,[1]TDSheet!$A:$O,15,0)</f>
        <v>0.8</v>
      </c>
      <c r="Z44" s="2">
        <f t="shared" si="7"/>
        <v>36</v>
      </c>
      <c r="AA44" s="2">
        <f t="shared" si="8"/>
        <v>0</v>
      </c>
    </row>
    <row r="45" spans="1:27" ht="11.1" customHeight="1" outlineLevel="3" x14ac:dyDescent="0.2">
      <c r="A45" s="8" t="s">
        <v>49</v>
      </c>
      <c r="B45" s="8" t="str">
        <f>VLOOKUP(A45,[1]TDSheet!$A:$B,2,0)</f>
        <v>кг</v>
      </c>
      <c r="C45" s="8"/>
      <c r="D45" s="10"/>
      <c r="E45" s="9">
        <v>104.11499999999999</v>
      </c>
      <c r="F45" s="9">
        <v>104.11499999999999</v>
      </c>
      <c r="G45" s="9"/>
      <c r="H45" s="24">
        <f>VLOOKUP(A45,[1]TDSheet!$A:$H,8,0)</f>
        <v>0</v>
      </c>
      <c r="K45" s="2">
        <f t="shared" si="4"/>
        <v>0</v>
      </c>
      <c r="L45" s="2">
        <f>VLOOKUP(A45,[2]TDSheet!$A:$G,7,0)</f>
        <v>104.11499999999999</v>
      </c>
      <c r="O45" s="2">
        <f t="shared" si="5"/>
        <v>0</v>
      </c>
      <c r="P45" s="25"/>
      <c r="Q45" s="25"/>
      <c r="R45" s="25"/>
      <c r="T45" s="2" t="e">
        <f t="shared" si="6"/>
        <v>#DIV/0!</v>
      </c>
      <c r="U45" s="2" t="e">
        <f t="shared" si="9"/>
        <v>#DIV/0!</v>
      </c>
      <c r="V45" s="2">
        <f>VLOOKUP(A45,[1]TDSheet!$A:$V,22,0)</f>
        <v>0</v>
      </c>
      <c r="W45" s="2">
        <f>VLOOKUP(A45,[1]TDSheet!$A:$W,23,0)</f>
        <v>0</v>
      </c>
      <c r="X45" s="2">
        <f>VLOOKUP(A45,[1]TDSheet!$A:$O,15,0)</f>
        <v>0</v>
      </c>
      <c r="Z45" s="2">
        <f t="shared" si="7"/>
        <v>0</v>
      </c>
      <c r="AA45" s="2">
        <f t="shared" si="8"/>
        <v>0</v>
      </c>
    </row>
    <row r="46" spans="1:27" ht="11.1" customHeight="1" outlineLevel="3" x14ac:dyDescent="0.2">
      <c r="A46" s="8" t="s">
        <v>50</v>
      </c>
      <c r="B46" s="8" t="str">
        <f>VLOOKUP(A46,[1]TDSheet!$A:$B,2,0)</f>
        <v>кг</v>
      </c>
      <c r="C46" s="8"/>
      <c r="D46" s="9">
        <v>358.63099999999997</v>
      </c>
      <c r="E46" s="9">
        <v>154.78800000000001</v>
      </c>
      <c r="F46" s="9">
        <v>347.10399999999998</v>
      </c>
      <c r="G46" s="9">
        <v>148.88800000000001</v>
      </c>
      <c r="H46" s="24">
        <f>VLOOKUP(A46,[1]TDSheet!$A:$H,8,0)</f>
        <v>1</v>
      </c>
      <c r="K46" s="2">
        <f t="shared" si="4"/>
        <v>192.31599999999997</v>
      </c>
      <c r="L46" s="2">
        <f>VLOOKUP(A46,[2]TDSheet!$A:$G,7,0)</f>
        <v>154.78800000000001</v>
      </c>
      <c r="O46" s="2">
        <f t="shared" si="5"/>
        <v>38.463199999999993</v>
      </c>
      <c r="P46" s="25">
        <v>250</v>
      </c>
      <c r="Q46" s="25"/>
      <c r="R46" s="25"/>
      <c r="T46" s="2">
        <f t="shared" si="6"/>
        <v>10.370639988352506</v>
      </c>
      <c r="U46" s="2">
        <f t="shared" si="9"/>
        <v>3.870920776222468</v>
      </c>
      <c r="V46" s="2">
        <f>VLOOKUP(A46,[1]TDSheet!$A:$V,22,0)</f>
        <v>25.790199999999999</v>
      </c>
      <c r="W46" s="2">
        <f>VLOOKUP(A46,[1]TDSheet!$A:$W,23,0)</f>
        <v>47.190399999999997</v>
      </c>
      <c r="X46" s="2">
        <f>VLOOKUP(A46,[1]TDSheet!$A:$O,15,0)</f>
        <v>15.901799999999998</v>
      </c>
      <c r="Z46" s="2">
        <f t="shared" si="7"/>
        <v>250</v>
      </c>
      <c r="AA46" s="2">
        <f t="shared" si="8"/>
        <v>0</v>
      </c>
    </row>
    <row r="47" spans="1:27" ht="11.1" customHeight="1" outlineLevel="3" x14ac:dyDescent="0.2">
      <c r="A47" s="8" t="s">
        <v>72</v>
      </c>
      <c r="B47" s="8" t="str">
        <f>VLOOKUP(A47,[1]TDSheet!$A:$B,2,0)</f>
        <v>шт</v>
      </c>
      <c r="C47" s="23" t="str">
        <f>VLOOKUP(A47,[1]TDSheet!$A:$C,3,0)</f>
        <v>Нояб</v>
      </c>
      <c r="D47" s="10">
        <v>54</v>
      </c>
      <c r="E47" s="9">
        <v>90</v>
      </c>
      <c r="F47" s="9">
        <v>67</v>
      </c>
      <c r="G47" s="9">
        <v>30</v>
      </c>
      <c r="H47" s="24">
        <f>VLOOKUP(A47,[1]TDSheet!$A:$H,8,0)</f>
        <v>0.4</v>
      </c>
      <c r="K47" s="2">
        <f t="shared" si="4"/>
        <v>7</v>
      </c>
      <c r="L47" s="2">
        <f>VLOOKUP(A47,[2]TDSheet!$A:$G,7,0)</f>
        <v>60</v>
      </c>
      <c r="O47" s="2">
        <f t="shared" si="5"/>
        <v>1.4</v>
      </c>
      <c r="P47" s="25"/>
      <c r="Q47" s="25"/>
      <c r="R47" s="25"/>
      <c r="T47" s="2">
        <f t="shared" si="6"/>
        <v>21.428571428571431</v>
      </c>
      <c r="U47" s="2">
        <f t="shared" si="9"/>
        <v>21.428571428571431</v>
      </c>
      <c r="V47" s="2">
        <f>VLOOKUP(A47,[1]TDSheet!$A:$V,22,0)</f>
        <v>-5.6</v>
      </c>
      <c r="W47" s="2">
        <f>VLOOKUP(A47,[1]TDSheet!$A:$W,23,0)</f>
        <v>-25.4</v>
      </c>
      <c r="X47" s="2">
        <f>VLOOKUP(A47,[1]TDSheet!$A:$O,15,0)</f>
        <v>2.8</v>
      </c>
      <c r="Z47" s="2">
        <f t="shared" si="7"/>
        <v>0</v>
      </c>
      <c r="AA47" s="2">
        <f t="shared" si="8"/>
        <v>0</v>
      </c>
    </row>
    <row r="48" spans="1:27" ht="11.1" customHeight="1" outlineLevel="3" x14ac:dyDescent="0.2">
      <c r="A48" s="8" t="s">
        <v>73</v>
      </c>
      <c r="B48" s="8" t="str">
        <f>VLOOKUP(A48,[1]TDSheet!$A:$B,2,0)</f>
        <v>шт</v>
      </c>
      <c r="C48" s="23" t="str">
        <f>VLOOKUP(A48,[1]TDSheet!$A:$C,3,0)</f>
        <v>Нояб</v>
      </c>
      <c r="D48" s="9">
        <v>70</v>
      </c>
      <c r="E48" s="9">
        <v>1300</v>
      </c>
      <c r="F48" s="9">
        <v>89</v>
      </c>
      <c r="G48" s="9">
        <v>1200</v>
      </c>
      <c r="H48" s="24">
        <f>VLOOKUP(A48,[1]TDSheet!$A:$H,8,0)</f>
        <v>0.4</v>
      </c>
      <c r="K48" s="2">
        <f t="shared" si="4"/>
        <v>-7</v>
      </c>
      <c r="L48" s="2">
        <f>VLOOKUP(A48,[2]TDSheet!$A:$G,7,0)</f>
        <v>96</v>
      </c>
      <c r="O48" s="2">
        <f t="shared" si="5"/>
        <v>-1.4</v>
      </c>
      <c r="P48" s="25"/>
      <c r="Q48" s="25"/>
      <c r="R48" s="25"/>
      <c r="T48" s="2">
        <f t="shared" si="6"/>
        <v>-857.14285714285722</v>
      </c>
      <c r="U48" s="2">
        <f t="shared" si="9"/>
        <v>-857.14285714285722</v>
      </c>
      <c r="V48" s="2">
        <f>VLOOKUP(A48,[1]TDSheet!$A:$V,22,0)</f>
        <v>124.4</v>
      </c>
      <c r="W48" s="2">
        <f>VLOOKUP(A48,[1]TDSheet!$A:$W,23,0)</f>
        <v>46</v>
      </c>
      <c r="X48" s="2">
        <f>VLOOKUP(A48,[1]TDSheet!$A:$O,15,0)</f>
        <v>158.19999999999999</v>
      </c>
      <c r="Z48" s="2">
        <f t="shared" si="7"/>
        <v>0</v>
      </c>
      <c r="AA48" s="2">
        <f t="shared" si="8"/>
        <v>0</v>
      </c>
    </row>
    <row r="49" spans="1:27" ht="21.95" customHeight="1" outlineLevel="3" x14ac:dyDescent="0.2">
      <c r="A49" s="8" t="s">
        <v>74</v>
      </c>
      <c r="B49" s="8" t="str">
        <f>VLOOKUP(A49,[1]TDSheet!$A:$B,2,0)</f>
        <v>шт</v>
      </c>
      <c r="C49" s="23" t="str">
        <f>VLOOKUP(A49,[1]TDSheet!$A:$C,3,0)</f>
        <v>Нояб</v>
      </c>
      <c r="D49" s="9">
        <v>504</v>
      </c>
      <c r="E49" s="9">
        <v>256</v>
      </c>
      <c r="F49" s="9">
        <v>450</v>
      </c>
      <c r="G49" s="9">
        <v>251</v>
      </c>
      <c r="H49" s="24">
        <f>VLOOKUP(A49,[1]TDSheet!$A:$H,8,0)</f>
        <v>0.4</v>
      </c>
      <c r="K49" s="2">
        <f t="shared" si="4"/>
        <v>450</v>
      </c>
      <c r="O49" s="2">
        <f t="shared" si="5"/>
        <v>90</v>
      </c>
      <c r="P49" s="25">
        <v>600</v>
      </c>
      <c r="Q49" s="25"/>
      <c r="R49" s="25"/>
      <c r="T49" s="2">
        <f t="shared" si="6"/>
        <v>9.4555555555555557</v>
      </c>
      <c r="U49" s="2">
        <f t="shared" si="9"/>
        <v>2.7888888888888888</v>
      </c>
      <c r="V49" s="2">
        <f>VLOOKUP(A49,[1]TDSheet!$A:$V,22,0)</f>
        <v>56.6</v>
      </c>
      <c r="W49" s="2">
        <f>VLOOKUP(A49,[1]TDSheet!$A:$W,23,0)</f>
        <v>67</v>
      </c>
      <c r="X49" s="2">
        <f>VLOOKUP(A49,[1]TDSheet!$A:$O,15,0)</f>
        <v>56.2</v>
      </c>
      <c r="Z49" s="2">
        <f t="shared" si="7"/>
        <v>240</v>
      </c>
      <c r="AA49" s="2">
        <f t="shared" si="8"/>
        <v>0</v>
      </c>
    </row>
    <row r="50" spans="1:27" ht="21.95" customHeight="1" outlineLevel="3" x14ac:dyDescent="0.2">
      <c r="A50" s="8" t="s">
        <v>12</v>
      </c>
      <c r="B50" s="8" t="str">
        <f>VLOOKUP(A50,[1]TDSheet!$A:$B,2,0)</f>
        <v>кг</v>
      </c>
      <c r="C50" s="23" t="str">
        <f>VLOOKUP(A50,[1]TDSheet!$A:$C,3,0)</f>
        <v>Нояб</v>
      </c>
      <c r="D50" s="9">
        <v>2.8820000000000001</v>
      </c>
      <c r="E50" s="9">
        <v>76.540000000000006</v>
      </c>
      <c r="F50" s="9">
        <v>1.34</v>
      </c>
      <c r="G50" s="9">
        <v>74.06</v>
      </c>
      <c r="H50" s="24">
        <f>VLOOKUP(A50,[1]TDSheet!$A:$H,8,0)</f>
        <v>1</v>
      </c>
      <c r="K50" s="2">
        <f t="shared" si="4"/>
        <v>1.34</v>
      </c>
      <c r="O50" s="2">
        <f t="shared" si="5"/>
        <v>0.26800000000000002</v>
      </c>
      <c r="P50" s="25"/>
      <c r="Q50" s="25"/>
      <c r="R50" s="25"/>
      <c r="T50" s="2">
        <f t="shared" si="6"/>
        <v>276.34328358208955</v>
      </c>
      <c r="U50" s="2">
        <f t="shared" si="9"/>
        <v>276.34328358208955</v>
      </c>
      <c r="V50" s="2">
        <f>VLOOKUP(A50,[1]TDSheet!$A:$V,22,0)</f>
        <v>0</v>
      </c>
      <c r="W50" s="2">
        <f>VLOOKUP(A50,[1]TDSheet!$A:$W,23,0)</f>
        <v>5.3872</v>
      </c>
      <c r="X50" s="2">
        <f>VLOOKUP(A50,[1]TDSheet!$A:$O,15,0)</f>
        <v>10.2624</v>
      </c>
      <c r="Y50" s="26" t="str">
        <f>VLOOKUP(A50,[1]TDSheet!$A:$X,24,0)</f>
        <v>акция/вывод</v>
      </c>
      <c r="Z50" s="2">
        <f t="shared" si="7"/>
        <v>0</v>
      </c>
      <c r="AA50" s="2">
        <f t="shared" si="8"/>
        <v>0</v>
      </c>
    </row>
    <row r="51" spans="1:27" ht="21.95" customHeight="1" outlineLevel="3" x14ac:dyDescent="0.2">
      <c r="A51" s="8" t="s">
        <v>13</v>
      </c>
      <c r="B51" s="8" t="str">
        <f>VLOOKUP(A51,[1]TDSheet!$A:$B,2,0)</f>
        <v>кг</v>
      </c>
      <c r="C51" s="23" t="str">
        <f>VLOOKUP(A51,[1]TDSheet!$A:$C,3,0)</f>
        <v>Нояб</v>
      </c>
      <c r="D51" s="9">
        <v>131.53899999999999</v>
      </c>
      <c r="E51" s="9">
        <v>107.371</v>
      </c>
      <c r="F51" s="9">
        <v>108.131</v>
      </c>
      <c r="G51" s="9">
        <v>118.705</v>
      </c>
      <c r="H51" s="24">
        <f>VLOOKUP(A51,[1]TDSheet!$A:$H,8,0)</f>
        <v>1</v>
      </c>
      <c r="K51" s="2">
        <f t="shared" si="4"/>
        <v>108.131</v>
      </c>
      <c r="O51" s="2">
        <f t="shared" si="5"/>
        <v>21.626200000000001</v>
      </c>
      <c r="P51" s="25">
        <v>120</v>
      </c>
      <c r="Q51" s="25"/>
      <c r="R51" s="25"/>
      <c r="T51" s="2">
        <f t="shared" si="6"/>
        <v>11.037769002413738</v>
      </c>
      <c r="U51" s="2">
        <f t="shared" si="9"/>
        <v>5.4889439661151744</v>
      </c>
      <c r="V51" s="2">
        <f>VLOOKUP(A51,[1]TDSheet!$A:$V,22,0)</f>
        <v>6.194</v>
      </c>
      <c r="W51" s="2">
        <f>VLOOKUP(A51,[1]TDSheet!$A:$W,23,0)</f>
        <v>18.472200000000001</v>
      </c>
      <c r="X51" s="2">
        <f>VLOOKUP(A51,[1]TDSheet!$A:$O,15,0)</f>
        <v>17.03</v>
      </c>
      <c r="Z51" s="2">
        <f t="shared" si="7"/>
        <v>120</v>
      </c>
      <c r="AA51" s="2">
        <f t="shared" si="8"/>
        <v>0</v>
      </c>
    </row>
    <row r="52" spans="1:27" ht="21.95" customHeight="1" outlineLevel="3" x14ac:dyDescent="0.2">
      <c r="A52" s="8" t="s">
        <v>14</v>
      </c>
      <c r="B52" s="8" t="str">
        <f>VLOOKUP(A52,[1]TDSheet!$A:$B,2,0)</f>
        <v>кг</v>
      </c>
      <c r="C52" s="23" t="str">
        <f>VLOOKUP(A52,[1]TDSheet!$A:$C,3,0)</f>
        <v>Нояб</v>
      </c>
      <c r="D52" s="9">
        <v>36.47</v>
      </c>
      <c r="E52" s="9">
        <v>35.856000000000002</v>
      </c>
      <c r="F52" s="9">
        <v>23.167999999999999</v>
      </c>
      <c r="G52" s="9">
        <v>31.742000000000001</v>
      </c>
      <c r="H52" s="24">
        <f>VLOOKUP(A52,[1]TDSheet!$A:$H,8,0)</f>
        <v>1</v>
      </c>
      <c r="K52" s="2">
        <f t="shared" si="4"/>
        <v>23.167999999999999</v>
      </c>
      <c r="O52" s="2">
        <f t="shared" si="5"/>
        <v>4.6335999999999995</v>
      </c>
      <c r="P52" s="25">
        <v>20</v>
      </c>
      <c r="Q52" s="25"/>
      <c r="R52" s="25"/>
      <c r="T52" s="2">
        <f t="shared" si="6"/>
        <v>11.166695441988953</v>
      </c>
      <c r="U52" s="2">
        <f t="shared" si="9"/>
        <v>6.8503970994475152</v>
      </c>
      <c r="V52" s="2">
        <f>VLOOKUP(A52,[1]TDSheet!$A:$V,22,0)</f>
        <v>22.401199999999999</v>
      </c>
      <c r="W52" s="2">
        <f>VLOOKUP(A52,[1]TDSheet!$A:$W,23,0)</f>
        <v>1.0768</v>
      </c>
      <c r="X52" s="2">
        <f>VLOOKUP(A52,[1]TDSheet!$A:$O,15,0)</f>
        <v>4.0663999999999998</v>
      </c>
      <c r="Z52" s="2">
        <f t="shared" si="7"/>
        <v>20</v>
      </c>
      <c r="AA52" s="2">
        <f t="shared" si="8"/>
        <v>0</v>
      </c>
    </row>
    <row r="53" spans="1:27" ht="11.1" customHeight="1" outlineLevel="3" x14ac:dyDescent="0.2">
      <c r="A53" s="8" t="s">
        <v>51</v>
      </c>
      <c r="B53" s="8" t="str">
        <f>VLOOKUP(A53,[1]TDSheet!$A:$B,2,0)</f>
        <v>кг</v>
      </c>
      <c r="C53" s="8"/>
      <c r="D53" s="9">
        <v>123.03</v>
      </c>
      <c r="E53" s="9">
        <v>180.14</v>
      </c>
      <c r="F53" s="9">
        <v>115.52500000000001</v>
      </c>
      <c r="G53" s="9">
        <v>175.63900000000001</v>
      </c>
      <c r="H53" s="24">
        <f>VLOOKUP(A53,[1]TDSheet!$A:$H,8,0)</f>
        <v>1</v>
      </c>
      <c r="K53" s="2">
        <f t="shared" si="4"/>
        <v>55.515000000000008</v>
      </c>
      <c r="L53" s="2">
        <f>VLOOKUP(A53,[2]TDSheet!$A:$G,7,0)</f>
        <v>60.01</v>
      </c>
      <c r="O53" s="2">
        <f t="shared" si="5"/>
        <v>11.103000000000002</v>
      </c>
      <c r="P53" s="25"/>
      <c r="Q53" s="25"/>
      <c r="R53" s="25"/>
      <c r="T53" s="2">
        <f t="shared" si="6"/>
        <v>15.81905791227596</v>
      </c>
      <c r="U53" s="2">
        <f t="shared" si="9"/>
        <v>15.81905791227596</v>
      </c>
      <c r="V53" s="2">
        <f>VLOOKUP(A53,[1]TDSheet!$A:$V,22,0)</f>
        <v>19.458400000000001</v>
      </c>
      <c r="W53" s="2">
        <f>VLOOKUP(A53,[1]TDSheet!$A:$W,23,0)</f>
        <v>11.391400000000001</v>
      </c>
      <c r="X53" s="2">
        <f>VLOOKUP(A53,[1]TDSheet!$A:$O,15,0)</f>
        <v>18.2988</v>
      </c>
      <c r="Z53" s="2">
        <f t="shared" si="7"/>
        <v>0</v>
      </c>
      <c r="AA53" s="2">
        <f t="shared" si="8"/>
        <v>0</v>
      </c>
    </row>
    <row r="54" spans="1:27" ht="11.1" customHeight="1" outlineLevel="3" x14ac:dyDescent="0.2">
      <c r="A54" s="8" t="s">
        <v>52</v>
      </c>
      <c r="B54" s="8" t="str">
        <f>VLOOKUP(A54,[1]TDSheet!$A:$B,2,0)</f>
        <v>кг</v>
      </c>
      <c r="C54" s="8"/>
      <c r="D54" s="9">
        <v>149.52099999999999</v>
      </c>
      <c r="E54" s="9">
        <v>66.34</v>
      </c>
      <c r="F54" s="9">
        <v>199.982</v>
      </c>
      <c r="G54" s="9">
        <v>-1.474</v>
      </c>
      <c r="H54" s="24">
        <f>VLOOKUP(A54,[1]TDSheet!$A:$H,8,0)</f>
        <v>1</v>
      </c>
      <c r="K54" s="2">
        <f t="shared" si="4"/>
        <v>138.77199999999999</v>
      </c>
      <c r="L54" s="2">
        <f>VLOOKUP(A54,[2]TDSheet!$A:$G,7,0)</f>
        <v>61.21</v>
      </c>
      <c r="O54" s="2">
        <f t="shared" si="5"/>
        <v>27.754399999999997</v>
      </c>
      <c r="P54" s="25">
        <v>180</v>
      </c>
      <c r="Q54" s="25"/>
      <c r="R54" s="25"/>
      <c r="T54" s="2">
        <f t="shared" si="6"/>
        <v>6.432349465310006</v>
      </c>
      <c r="U54" s="2">
        <f t="shared" si="9"/>
        <v>-5.3108696278788232E-2</v>
      </c>
      <c r="V54" s="2">
        <f>VLOOKUP(A54,[1]TDSheet!$A:$V,22,0)</f>
        <v>0.29719999999999802</v>
      </c>
      <c r="W54" s="2">
        <f>VLOOKUP(A54,[1]TDSheet!$A:$W,23,0)</f>
        <v>20.768999999999998</v>
      </c>
      <c r="X54" s="2">
        <f>VLOOKUP(A54,[1]TDSheet!$A:$O,15,0)</f>
        <v>2.5240000000000009</v>
      </c>
      <c r="Z54" s="2">
        <f t="shared" si="7"/>
        <v>180</v>
      </c>
      <c r="AA54" s="2">
        <f t="shared" si="8"/>
        <v>0</v>
      </c>
    </row>
    <row r="55" spans="1:27" ht="11.1" customHeight="1" outlineLevel="3" x14ac:dyDescent="0.2">
      <c r="A55" s="8" t="s">
        <v>53</v>
      </c>
      <c r="B55" s="8" t="str">
        <f>VLOOKUP(A55,[1]TDSheet!$A:$B,2,0)</f>
        <v>кг</v>
      </c>
      <c r="C55" s="8"/>
      <c r="D55" s="9">
        <v>309.22500000000002</v>
      </c>
      <c r="E55" s="9"/>
      <c r="F55" s="9">
        <v>197.232</v>
      </c>
      <c r="G55" s="9">
        <v>77.335999999999999</v>
      </c>
      <c r="H55" s="24">
        <f>VLOOKUP(A55,[1]TDSheet!$A:$H,8,0)</f>
        <v>1</v>
      </c>
      <c r="K55" s="2">
        <f t="shared" si="4"/>
        <v>199.41900000000001</v>
      </c>
      <c r="L55" s="2">
        <f>VLOOKUP(A55,[2]TDSheet!$A:$G,7,0)</f>
        <v>-2.1869999999999998</v>
      </c>
      <c r="O55" s="2">
        <f t="shared" si="5"/>
        <v>39.883800000000001</v>
      </c>
      <c r="P55" s="25">
        <v>250</v>
      </c>
      <c r="Q55" s="25"/>
      <c r="R55" s="25"/>
      <c r="T55" s="2">
        <f t="shared" si="6"/>
        <v>8.2072420381207412</v>
      </c>
      <c r="U55" s="2">
        <f t="shared" si="9"/>
        <v>1.9390328905470391</v>
      </c>
      <c r="V55" s="2">
        <f>VLOOKUP(A55,[1]TDSheet!$A:$V,22,0)</f>
        <v>19.453999999999997</v>
      </c>
      <c r="W55" s="2">
        <f>VLOOKUP(A55,[1]TDSheet!$A:$W,23,0)</f>
        <v>41.316000000000003</v>
      </c>
      <c r="X55" s="2">
        <f>VLOOKUP(A55,[1]TDSheet!$A:$O,15,0)</f>
        <v>11.302799999999991</v>
      </c>
      <c r="Z55" s="2">
        <f t="shared" si="7"/>
        <v>250</v>
      </c>
      <c r="AA55" s="2">
        <f t="shared" si="8"/>
        <v>0</v>
      </c>
    </row>
    <row r="56" spans="1:27" ht="21.95" customHeight="1" outlineLevel="3" x14ac:dyDescent="0.2">
      <c r="A56" s="8" t="s">
        <v>54</v>
      </c>
      <c r="B56" s="8" t="str">
        <f>VLOOKUP(A56,[1]TDSheet!$A:$B,2,0)</f>
        <v>кг</v>
      </c>
      <c r="C56" s="8"/>
      <c r="D56" s="9">
        <v>195.41399999999999</v>
      </c>
      <c r="E56" s="9">
        <v>2804.0349999999999</v>
      </c>
      <c r="F56" s="9">
        <v>2519.6489999999999</v>
      </c>
      <c r="G56" s="9">
        <v>284.24799999999999</v>
      </c>
      <c r="H56" s="24">
        <f>VLOOKUP(A56,[1]TDSheet!$A:$H,8,0)</f>
        <v>1</v>
      </c>
      <c r="K56" s="2">
        <f t="shared" si="4"/>
        <v>0</v>
      </c>
      <c r="L56" s="2">
        <f>VLOOKUP(A56,[2]TDSheet!$A:$G,7,0)</f>
        <v>2519.6489999999999</v>
      </c>
      <c r="O56" s="2">
        <f t="shared" si="5"/>
        <v>0</v>
      </c>
      <c r="P56" s="25"/>
      <c r="Q56" s="25"/>
      <c r="R56" s="25"/>
      <c r="T56" s="2" t="e">
        <f t="shared" si="6"/>
        <v>#DIV/0!</v>
      </c>
      <c r="U56" s="2" t="e">
        <f t="shared" si="9"/>
        <v>#DIV/0!</v>
      </c>
      <c r="V56" s="2">
        <f>VLOOKUP(A56,[1]TDSheet!$A:$V,22,0)</f>
        <v>209.86859999999996</v>
      </c>
      <c r="W56" s="2">
        <f>VLOOKUP(A56,[1]TDSheet!$A:$W,23,0)</f>
        <v>27.717399999999998</v>
      </c>
      <c r="X56" s="2">
        <f>VLOOKUP(A56,[1]TDSheet!$A:$O,15,0)</f>
        <v>38.569200000000002</v>
      </c>
      <c r="Z56" s="2">
        <f t="shared" si="7"/>
        <v>0</v>
      </c>
      <c r="AA56" s="2">
        <f t="shared" si="8"/>
        <v>0</v>
      </c>
    </row>
    <row r="57" spans="1:27" ht="21.95" customHeight="1" outlineLevel="3" x14ac:dyDescent="0.2">
      <c r="A57" s="8" t="s">
        <v>75</v>
      </c>
      <c r="B57" s="8" t="str">
        <f>VLOOKUP(A57,[1]TDSheet!$A:$B,2,0)</f>
        <v>шт</v>
      </c>
      <c r="C57" s="23" t="str">
        <f>VLOOKUP(A57,[1]TDSheet!$A:$C,3,0)</f>
        <v>Нояб</v>
      </c>
      <c r="D57" s="9">
        <v>551</v>
      </c>
      <c r="E57" s="9">
        <v>716</v>
      </c>
      <c r="F57" s="9">
        <v>441</v>
      </c>
      <c r="G57" s="9">
        <v>708</v>
      </c>
      <c r="H57" s="24">
        <f>VLOOKUP(A57,[1]TDSheet!$A:$H,8,0)</f>
        <v>0.4</v>
      </c>
      <c r="K57" s="2">
        <f t="shared" si="4"/>
        <v>441</v>
      </c>
      <c r="O57" s="2">
        <f t="shared" si="5"/>
        <v>88.2</v>
      </c>
      <c r="P57" s="25">
        <v>350</v>
      </c>
      <c r="Q57" s="25"/>
      <c r="R57" s="25"/>
      <c r="T57" s="2">
        <f t="shared" si="6"/>
        <v>11.995464852607709</v>
      </c>
      <c r="U57" s="2">
        <f t="shared" si="9"/>
        <v>8.0272108843537406</v>
      </c>
      <c r="V57" s="2">
        <f>VLOOKUP(A57,[1]TDSheet!$A:$V,22,0)</f>
        <v>102</v>
      </c>
      <c r="W57" s="2">
        <f>VLOOKUP(A57,[1]TDSheet!$A:$W,23,0)</f>
        <v>32.799999999999997</v>
      </c>
      <c r="X57" s="2">
        <f>VLOOKUP(A57,[1]TDSheet!$A:$O,15,0)</f>
        <v>99.8</v>
      </c>
      <c r="Z57" s="2">
        <f t="shared" si="7"/>
        <v>140</v>
      </c>
      <c r="AA57" s="2">
        <f t="shared" si="8"/>
        <v>0</v>
      </c>
    </row>
    <row r="58" spans="1:27" ht="11.1" customHeight="1" outlineLevel="3" x14ac:dyDescent="0.2">
      <c r="A58" s="8" t="s">
        <v>55</v>
      </c>
      <c r="B58" s="8" t="str">
        <f>VLOOKUP(A58,[1]TDSheet!$A:$B,2,0)</f>
        <v>кг</v>
      </c>
      <c r="C58" s="8"/>
      <c r="D58" s="10">
        <v>141.017</v>
      </c>
      <c r="E58" s="9">
        <v>133.68899999999999</v>
      </c>
      <c r="F58" s="9">
        <v>102.282</v>
      </c>
      <c r="G58" s="9">
        <v>151.739</v>
      </c>
      <c r="H58" s="24">
        <f>VLOOKUP(A58,[1]TDSheet!$A:$H,8,0)</f>
        <v>1</v>
      </c>
      <c r="K58" s="2">
        <f t="shared" si="4"/>
        <v>69.465000000000003</v>
      </c>
      <c r="L58" s="2">
        <f>VLOOKUP(A58,[2]TDSheet!$A:$G,7,0)</f>
        <v>32.817</v>
      </c>
      <c r="O58" s="2">
        <f t="shared" si="5"/>
        <v>13.893000000000001</v>
      </c>
      <c r="P58" s="25">
        <v>20</v>
      </c>
      <c r="Q58" s="25"/>
      <c r="R58" s="25"/>
      <c r="T58" s="2">
        <f t="shared" si="6"/>
        <v>12.361548981501475</v>
      </c>
      <c r="U58" s="2">
        <f t="shared" si="9"/>
        <v>10.921975095371769</v>
      </c>
      <c r="V58" s="2">
        <f>VLOOKUP(A58,[1]TDSheet!$A:$V,22,0)</f>
        <v>33.573999999999998</v>
      </c>
      <c r="W58" s="2">
        <f>VLOOKUP(A58,[1]TDSheet!$A:$W,23,0)</f>
        <v>7.0200000000000005</v>
      </c>
      <c r="X58" s="2">
        <f>VLOOKUP(A58,[1]TDSheet!$A:$O,15,0)</f>
        <v>17.823600000000003</v>
      </c>
      <c r="Z58" s="2">
        <f t="shared" si="7"/>
        <v>20</v>
      </c>
      <c r="AA58" s="2">
        <f t="shared" si="8"/>
        <v>0</v>
      </c>
    </row>
    <row r="59" spans="1:27" ht="11.1" customHeight="1" outlineLevel="3" x14ac:dyDescent="0.2">
      <c r="A59" s="8" t="s">
        <v>56</v>
      </c>
      <c r="B59" s="8" t="str">
        <f>VLOOKUP(A59,[1]TDSheet!$A:$B,2,0)</f>
        <v>кг</v>
      </c>
      <c r="C59" s="8"/>
      <c r="D59" s="9">
        <v>576.47500000000002</v>
      </c>
      <c r="E59" s="9">
        <v>416.44799999999998</v>
      </c>
      <c r="F59" s="9">
        <v>469.67399999999998</v>
      </c>
      <c r="G59" s="9">
        <v>449.471</v>
      </c>
      <c r="H59" s="24">
        <f>VLOOKUP(A59,[1]TDSheet!$A:$H,8,0)</f>
        <v>1</v>
      </c>
      <c r="K59" s="2">
        <f t="shared" si="4"/>
        <v>364.91499999999996</v>
      </c>
      <c r="L59" s="2">
        <f>VLOOKUP(A59,[2]TDSheet!$A:$G,7,0)</f>
        <v>104.759</v>
      </c>
      <c r="O59" s="2">
        <f t="shared" si="5"/>
        <v>72.98299999999999</v>
      </c>
      <c r="P59" s="25">
        <v>360</v>
      </c>
      <c r="Q59" s="25"/>
      <c r="R59" s="25"/>
      <c r="T59" s="2">
        <f t="shared" si="6"/>
        <v>11.091226724031625</v>
      </c>
      <c r="U59" s="2">
        <f t="shared" si="9"/>
        <v>6.1585711741090403</v>
      </c>
      <c r="V59" s="2">
        <f>VLOOKUP(A59,[1]TDSheet!$A:$V,22,0)</f>
        <v>59.895200000000003</v>
      </c>
      <c r="W59" s="2">
        <f>VLOOKUP(A59,[1]TDSheet!$A:$W,23,0)</f>
        <v>68.840599999999995</v>
      </c>
      <c r="X59" s="2">
        <f>VLOOKUP(A59,[1]TDSheet!$A:$O,15,0)</f>
        <v>65.549000000000007</v>
      </c>
      <c r="Z59" s="2">
        <f t="shared" si="7"/>
        <v>360</v>
      </c>
      <c r="AA59" s="2">
        <f t="shared" si="8"/>
        <v>0</v>
      </c>
    </row>
    <row r="60" spans="1:27" ht="11.1" customHeight="1" outlineLevel="3" x14ac:dyDescent="0.2">
      <c r="A60" s="8" t="s">
        <v>76</v>
      </c>
      <c r="B60" s="8" t="str">
        <f>VLOOKUP(A60,[1]TDSheet!$A:$B,2,0)</f>
        <v>шт</v>
      </c>
      <c r="C60" s="8"/>
      <c r="D60" s="9">
        <v>67</v>
      </c>
      <c r="E60" s="9">
        <v>312</v>
      </c>
      <c r="F60" s="9">
        <v>78</v>
      </c>
      <c r="G60" s="9">
        <v>264</v>
      </c>
      <c r="H60" s="24">
        <f>VLOOKUP(A60,[1]TDSheet!$A:$H,8,0)</f>
        <v>0.35</v>
      </c>
      <c r="K60" s="2">
        <f t="shared" si="4"/>
        <v>30</v>
      </c>
      <c r="L60" s="2">
        <f>VLOOKUP(A60,[2]TDSheet!$A:$G,7,0)</f>
        <v>48</v>
      </c>
      <c r="O60" s="2">
        <f t="shared" si="5"/>
        <v>6</v>
      </c>
      <c r="P60" s="25"/>
      <c r="Q60" s="25"/>
      <c r="R60" s="25"/>
      <c r="T60" s="2">
        <f t="shared" si="6"/>
        <v>44</v>
      </c>
      <c r="U60" s="2">
        <f t="shared" si="9"/>
        <v>44</v>
      </c>
      <c r="V60" s="2">
        <f>VLOOKUP(A60,[1]TDSheet!$A:$V,22,0)</f>
        <v>29.8</v>
      </c>
      <c r="W60" s="2">
        <f>VLOOKUP(A60,[1]TDSheet!$A:$W,23,0)</f>
        <v>15.4</v>
      </c>
      <c r="X60" s="2">
        <f>VLOOKUP(A60,[1]TDSheet!$A:$O,15,0)</f>
        <v>34</v>
      </c>
      <c r="Z60" s="2">
        <f t="shared" si="7"/>
        <v>0</v>
      </c>
      <c r="AA60" s="2">
        <f t="shared" si="8"/>
        <v>0</v>
      </c>
    </row>
    <row r="61" spans="1:27" ht="11.1" customHeight="1" outlineLevel="3" x14ac:dyDescent="0.2">
      <c r="A61" s="8" t="s">
        <v>77</v>
      </c>
      <c r="B61" s="8" t="str">
        <f>VLOOKUP(A61,[1]TDSheet!$A:$B,2,0)</f>
        <v>шт</v>
      </c>
      <c r="C61" s="8"/>
      <c r="D61" s="9"/>
      <c r="E61" s="9">
        <v>24</v>
      </c>
      <c r="F61" s="9">
        <v>24</v>
      </c>
      <c r="G61" s="9"/>
      <c r="H61" s="24">
        <f>VLOOKUP(A61,[1]TDSheet!$A:$H,8,0)</f>
        <v>0</v>
      </c>
      <c r="K61" s="2">
        <f t="shared" si="4"/>
        <v>0</v>
      </c>
      <c r="L61" s="2">
        <f>VLOOKUP(A61,[2]TDSheet!$A:$G,7,0)</f>
        <v>24</v>
      </c>
      <c r="O61" s="2">
        <f t="shared" si="5"/>
        <v>0</v>
      </c>
      <c r="P61" s="25"/>
      <c r="Q61" s="25"/>
      <c r="R61" s="25"/>
      <c r="T61" s="2" t="e">
        <f t="shared" si="6"/>
        <v>#DIV/0!</v>
      </c>
      <c r="U61" s="2" t="e">
        <f t="shared" si="9"/>
        <v>#DIV/0!</v>
      </c>
      <c r="V61" s="2">
        <f>VLOOKUP(A61,[1]TDSheet!$A:$V,22,0)</f>
        <v>0</v>
      </c>
      <c r="W61" s="2">
        <f>VLOOKUP(A61,[1]TDSheet!$A:$W,23,0)</f>
        <v>0</v>
      </c>
      <c r="X61" s="2">
        <f>VLOOKUP(A61,[1]TDSheet!$A:$O,15,0)</f>
        <v>0</v>
      </c>
      <c r="Z61" s="2">
        <f t="shared" si="7"/>
        <v>0</v>
      </c>
      <c r="AA61" s="2">
        <f t="shared" si="8"/>
        <v>0</v>
      </c>
    </row>
    <row r="62" spans="1:27" ht="11.1" customHeight="1" outlineLevel="3" x14ac:dyDescent="0.2">
      <c r="A62" s="8" t="s">
        <v>78</v>
      </c>
      <c r="B62" s="8" t="str">
        <f>VLOOKUP(A62,[1]TDSheet!$A:$B,2,0)</f>
        <v>шт</v>
      </c>
      <c r="C62" s="23" t="str">
        <f>VLOOKUP(A62,[1]TDSheet!$A:$C,3,0)</f>
        <v>Нояб</v>
      </c>
      <c r="D62" s="9">
        <v>486</v>
      </c>
      <c r="E62" s="9">
        <v>54</v>
      </c>
      <c r="F62" s="9">
        <v>466</v>
      </c>
      <c r="G62" s="9">
        <v>20</v>
      </c>
      <c r="H62" s="24">
        <f>VLOOKUP(A62,[1]TDSheet!$A:$H,8,0)</f>
        <v>0.4</v>
      </c>
      <c r="K62" s="2">
        <f t="shared" si="4"/>
        <v>412</v>
      </c>
      <c r="L62" s="2">
        <f>VLOOKUP(A62,[2]TDSheet!$A:$G,7,0)</f>
        <v>54</v>
      </c>
      <c r="O62" s="2">
        <f t="shared" si="5"/>
        <v>82.4</v>
      </c>
      <c r="P62" s="25">
        <v>500</v>
      </c>
      <c r="Q62" s="25"/>
      <c r="R62" s="25"/>
      <c r="T62" s="2">
        <f t="shared" si="6"/>
        <v>6.3106796116504853</v>
      </c>
      <c r="U62" s="2">
        <f t="shared" si="9"/>
        <v>0.24271844660194172</v>
      </c>
      <c r="V62" s="2">
        <f>VLOOKUP(A62,[1]TDSheet!$A:$V,22,0)</f>
        <v>21.4</v>
      </c>
      <c r="W62" s="2">
        <f>VLOOKUP(A62,[1]TDSheet!$A:$W,23,0)</f>
        <v>69.2</v>
      </c>
      <c r="X62" s="2">
        <f>VLOOKUP(A62,[1]TDSheet!$A:$O,15,0)</f>
        <v>10.8</v>
      </c>
      <c r="Y62" s="26" t="str">
        <f>VLOOKUP(A62,[1]TDSheet!$A:$X,24,0)</f>
        <v>акция/вывод</v>
      </c>
      <c r="Z62" s="2">
        <f t="shared" si="7"/>
        <v>200</v>
      </c>
      <c r="AA62" s="2">
        <f t="shared" si="8"/>
        <v>0</v>
      </c>
    </row>
    <row r="63" spans="1:27" ht="11.1" customHeight="1" outlineLevel="3" x14ac:dyDescent="0.2">
      <c r="A63" s="8" t="s">
        <v>15</v>
      </c>
      <c r="B63" s="8" t="str">
        <f>VLOOKUP(A63,[1]TDSheet!$A:$B,2,0)</f>
        <v>кг</v>
      </c>
      <c r="C63" s="8"/>
      <c r="D63" s="10">
        <v>23.452999999999999</v>
      </c>
      <c r="E63" s="9">
        <v>24.363</v>
      </c>
      <c r="F63" s="9">
        <v>15.712999999999999</v>
      </c>
      <c r="G63" s="9">
        <v>24.178999999999998</v>
      </c>
      <c r="H63" s="24">
        <f>VLOOKUP(A63,[1]TDSheet!$A:$H,8,0)</f>
        <v>1</v>
      </c>
      <c r="K63" s="2">
        <f t="shared" si="4"/>
        <v>15.712999999999999</v>
      </c>
      <c r="O63" s="2">
        <f t="shared" si="5"/>
        <v>3.1425999999999998</v>
      </c>
      <c r="P63" s="25">
        <v>15</v>
      </c>
      <c r="Q63" s="25"/>
      <c r="R63" s="25"/>
      <c r="T63" s="2">
        <f t="shared" si="6"/>
        <v>12.467065487176225</v>
      </c>
      <c r="U63" s="2">
        <f t="shared" si="9"/>
        <v>7.6939476866289063</v>
      </c>
      <c r="V63" s="2">
        <f>VLOOKUP(A63,[1]TDSheet!$A:$V,22,0)</f>
        <v>30.270800000000001</v>
      </c>
      <c r="W63" s="2">
        <f>VLOOKUP(A63,[1]TDSheet!$A:$W,23,0)</f>
        <v>1.0628</v>
      </c>
      <c r="X63" s="2">
        <f>VLOOKUP(A63,[1]TDSheet!$A:$O,15,0)</f>
        <v>1.5848</v>
      </c>
      <c r="Z63" s="2">
        <f t="shared" si="7"/>
        <v>15</v>
      </c>
      <c r="AA63" s="2">
        <f t="shared" si="8"/>
        <v>0</v>
      </c>
    </row>
    <row r="64" spans="1:27" ht="11.1" customHeight="1" outlineLevel="3" x14ac:dyDescent="0.2">
      <c r="A64" s="8" t="s">
        <v>16</v>
      </c>
      <c r="B64" s="8" t="str">
        <f>VLOOKUP(A64,[1]TDSheet!$A:$B,2,0)</f>
        <v>кг</v>
      </c>
      <c r="C64" s="23" t="str">
        <f>VLOOKUP(A64,[1]TDSheet!$A:$C,3,0)</f>
        <v>Нояб</v>
      </c>
      <c r="D64" s="10">
        <v>-8.0920000000000005</v>
      </c>
      <c r="E64" s="9">
        <v>117.71</v>
      </c>
      <c r="F64" s="9"/>
      <c r="G64" s="9">
        <v>109.614</v>
      </c>
      <c r="H64" s="24">
        <f>VLOOKUP(A64,[1]TDSheet!$A:$H,8,0)</f>
        <v>1</v>
      </c>
      <c r="K64" s="2">
        <f t="shared" si="4"/>
        <v>0</v>
      </c>
      <c r="O64" s="2">
        <f t="shared" si="5"/>
        <v>0</v>
      </c>
      <c r="P64" s="25"/>
      <c r="Q64" s="25"/>
      <c r="R64" s="25"/>
      <c r="T64" s="2" t="e">
        <f t="shared" si="6"/>
        <v>#DIV/0!</v>
      </c>
      <c r="U64" s="2" t="e">
        <f t="shared" si="9"/>
        <v>#DIV/0!</v>
      </c>
      <c r="V64" s="2">
        <f>VLOOKUP(A64,[1]TDSheet!$A:$V,22,0)</f>
        <v>19.156399999999998</v>
      </c>
      <c r="W64" s="2">
        <f>VLOOKUP(A64,[1]TDSheet!$A:$W,23,0)</f>
        <v>6.4475999999999996</v>
      </c>
      <c r="X64" s="2">
        <f>VLOOKUP(A64,[1]TDSheet!$A:$O,15,0)</f>
        <v>12.1974</v>
      </c>
      <c r="Y64" s="26" t="str">
        <f>VLOOKUP(A64,[1]TDSheet!$A:$X,24,0)</f>
        <v>акция/вывод</v>
      </c>
      <c r="Z64" s="2">
        <f t="shared" si="7"/>
        <v>0</v>
      </c>
      <c r="AA64" s="2">
        <f t="shared" si="8"/>
        <v>0</v>
      </c>
    </row>
    <row r="65" spans="1:27" ht="11.1" customHeight="1" outlineLevel="3" x14ac:dyDescent="0.2">
      <c r="A65" s="8" t="s">
        <v>17</v>
      </c>
      <c r="B65" s="8" t="str">
        <f>VLOOKUP(A65,[1]TDSheet!$A:$B,2,0)</f>
        <v>кг</v>
      </c>
      <c r="C65" s="23" t="str">
        <f>VLOOKUP(A65,[1]TDSheet!$A:$C,3,0)</f>
        <v>Нояб</v>
      </c>
      <c r="D65" s="9">
        <v>69.158000000000001</v>
      </c>
      <c r="E65" s="9"/>
      <c r="F65" s="9">
        <v>49.185000000000002</v>
      </c>
      <c r="G65" s="9">
        <v>14.491</v>
      </c>
      <c r="H65" s="24">
        <f>VLOOKUP(A65,[1]TDSheet!$A:$H,8,0)</f>
        <v>1</v>
      </c>
      <c r="K65" s="2">
        <f t="shared" si="4"/>
        <v>49.185000000000002</v>
      </c>
      <c r="O65" s="2">
        <f t="shared" si="5"/>
        <v>9.8369999999999997</v>
      </c>
      <c r="P65" s="25">
        <v>55</v>
      </c>
      <c r="Q65" s="25"/>
      <c r="R65" s="25"/>
      <c r="T65" s="2">
        <f t="shared" si="6"/>
        <v>7.0642472298464982</v>
      </c>
      <c r="U65" s="2">
        <f t="shared" si="9"/>
        <v>1.4731117210531666</v>
      </c>
      <c r="V65" s="2">
        <f>VLOOKUP(A65,[1]TDSheet!$A:$V,22,0)</f>
        <v>0</v>
      </c>
      <c r="W65" s="2">
        <f>VLOOKUP(A65,[1]TDSheet!$A:$W,23,0)</f>
        <v>0.81440000000000001</v>
      </c>
      <c r="X65" s="2">
        <f>VLOOKUP(A65,[1]TDSheet!$A:$O,15,0)</f>
        <v>3.8200000000000003</v>
      </c>
      <c r="Y65" s="26" t="str">
        <f>VLOOKUP(A65,[1]TDSheet!$A:$X,24,0)</f>
        <v>акция/вывод</v>
      </c>
      <c r="Z65" s="2">
        <f t="shared" si="7"/>
        <v>55</v>
      </c>
      <c r="AA65" s="2">
        <f t="shared" si="8"/>
        <v>0</v>
      </c>
    </row>
    <row r="66" spans="1:27" ht="11.1" customHeight="1" outlineLevel="3" x14ac:dyDescent="0.2">
      <c r="A66" s="8" t="s">
        <v>79</v>
      </c>
      <c r="B66" s="8" t="str">
        <f>VLOOKUP(A66,[1]TDSheet!$A:$B,2,0)</f>
        <v>шт</v>
      </c>
      <c r="C66" s="23" t="str">
        <f>VLOOKUP(A66,[1]TDSheet!$A:$C,3,0)</f>
        <v>Нояб</v>
      </c>
      <c r="D66" s="9">
        <v>324</v>
      </c>
      <c r="E66" s="9"/>
      <c r="F66" s="9">
        <v>280</v>
      </c>
      <c r="G66" s="9"/>
      <c r="H66" s="24">
        <f>VLOOKUP(A66,[1]TDSheet!$A:$H,8,0)</f>
        <v>0.4</v>
      </c>
      <c r="K66" s="2">
        <f t="shared" si="4"/>
        <v>280</v>
      </c>
      <c r="O66" s="2">
        <f t="shared" si="5"/>
        <v>56</v>
      </c>
      <c r="P66" s="25">
        <v>350</v>
      </c>
      <c r="Q66" s="25"/>
      <c r="R66" s="25"/>
      <c r="T66" s="2">
        <f t="shared" si="6"/>
        <v>6.25</v>
      </c>
      <c r="U66" s="2">
        <f t="shared" si="9"/>
        <v>0</v>
      </c>
      <c r="V66" s="2">
        <f>VLOOKUP(A66,[1]TDSheet!$A:$V,22,0)</f>
        <v>1.4</v>
      </c>
      <c r="W66" s="2">
        <f>VLOOKUP(A66,[1]TDSheet!$A:$W,23,0)</f>
        <v>45.8</v>
      </c>
      <c r="X66" s="2">
        <f>VLOOKUP(A66,[1]TDSheet!$A:$O,15,0)</f>
        <v>8.8000000000000007</v>
      </c>
      <c r="Y66" s="26" t="str">
        <f>VLOOKUP(A66,[1]TDSheet!$A:$X,24,0)</f>
        <v>акция/вывод</v>
      </c>
      <c r="Z66" s="2">
        <f t="shared" si="7"/>
        <v>140</v>
      </c>
      <c r="AA66" s="2">
        <f t="shared" si="8"/>
        <v>0</v>
      </c>
    </row>
    <row r="67" spans="1:27" ht="21.95" customHeight="1" outlineLevel="3" x14ac:dyDescent="0.2">
      <c r="A67" s="8" t="s">
        <v>80</v>
      </c>
      <c r="B67" s="8" t="str">
        <f>VLOOKUP(A67,[1]TDSheet!$A:$B,2,0)</f>
        <v>шт</v>
      </c>
      <c r="C67" s="23" t="str">
        <f>VLOOKUP(A67,[1]TDSheet!$A:$C,3,0)</f>
        <v>Нояб</v>
      </c>
      <c r="D67" s="9">
        <v>54</v>
      </c>
      <c r="E67" s="9">
        <v>30</v>
      </c>
      <c r="F67" s="9">
        <v>17</v>
      </c>
      <c r="G67" s="9">
        <v>30</v>
      </c>
      <c r="H67" s="24">
        <f>VLOOKUP(A67,[1]TDSheet!$A:$H,8,0)</f>
        <v>0.4</v>
      </c>
      <c r="K67" s="2">
        <f t="shared" si="4"/>
        <v>17</v>
      </c>
      <c r="O67" s="2">
        <f t="shared" si="5"/>
        <v>3.4</v>
      </c>
      <c r="P67" s="25">
        <v>10</v>
      </c>
      <c r="Q67" s="25"/>
      <c r="R67" s="25"/>
      <c r="T67" s="2">
        <f t="shared" si="6"/>
        <v>11.764705882352942</v>
      </c>
      <c r="U67" s="2">
        <f t="shared" si="9"/>
        <v>8.8235294117647065</v>
      </c>
      <c r="V67" s="2">
        <f>VLOOKUP(A67,[1]TDSheet!$A:$V,22,0)</f>
        <v>1</v>
      </c>
      <c r="W67" s="2">
        <f>VLOOKUP(A67,[1]TDSheet!$A:$W,23,0)</f>
        <v>-1</v>
      </c>
      <c r="X67" s="2">
        <f>VLOOKUP(A67,[1]TDSheet!$A:$O,15,0)</f>
        <v>3.2</v>
      </c>
      <c r="Y67" s="26" t="str">
        <f>VLOOKUP(A67,[1]TDSheet!$A:$X,24,0)</f>
        <v>акция/вывод</v>
      </c>
      <c r="Z67" s="2">
        <f t="shared" si="7"/>
        <v>4</v>
      </c>
      <c r="AA67" s="2">
        <f t="shared" si="8"/>
        <v>0</v>
      </c>
    </row>
    <row r="68" spans="1:27" ht="21.95" customHeight="1" outlineLevel="3" x14ac:dyDescent="0.2">
      <c r="A68" s="8" t="s">
        <v>57</v>
      </c>
      <c r="B68" s="8" t="str">
        <f>VLOOKUP(A68,[1]TDSheet!$A:$B,2,0)</f>
        <v>кг</v>
      </c>
      <c r="C68" s="8"/>
      <c r="D68" s="9">
        <v>126.626</v>
      </c>
      <c r="E68" s="9">
        <v>18.227</v>
      </c>
      <c r="F68" s="9">
        <v>82.668000000000006</v>
      </c>
      <c r="G68" s="9">
        <v>45.701000000000001</v>
      </c>
      <c r="H68" s="24">
        <f>VLOOKUP(A68,[1]TDSheet!$A:$H,8,0)</f>
        <v>1</v>
      </c>
      <c r="K68" s="2">
        <f t="shared" si="4"/>
        <v>82.668000000000006</v>
      </c>
      <c r="O68" s="2">
        <f t="shared" si="5"/>
        <v>16.5336</v>
      </c>
      <c r="P68" s="25">
        <v>100</v>
      </c>
      <c r="Q68" s="25"/>
      <c r="R68" s="25"/>
      <c r="T68" s="2">
        <f t="shared" si="6"/>
        <v>8.8124183480911586</v>
      </c>
      <c r="U68" s="2">
        <f t="shared" si="9"/>
        <v>2.7641288043741232</v>
      </c>
      <c r="V68" s="2">
        <f>VLOOKUP(A68,[1]TDSheet!$A:$V,22,0)</f>
        <v>14.9572</v>
      </c>
      <c r="W68" s="2">
        <f>VLOOKUP(A68,[1]TDSheet!$A:$W,23,0)</f>
        <v>13.196199999999999</v>
      </c>
      <c r="X68" s="2">
        <f>VLOOKUP(A68,[1]TDSheet!$A:$O,15,0)</f>
        <v>10.326600000000001</v>
      </c>
      <c r="Z68" s="2">
        <f t="shared" si="7"/>
        <v>100</v>
      </c>
      <c r="AA68" s="2">
        <f t="shared" si="8"/>
        <v>0</v>
      </c>
    </row>
    <row r="69" spans="1:27" ht="11.1" customHeight="1" outlineLevel="3" x14ac:dyDescent="0.2">
      <c r="A69" s="8" t="s">
        <v>81</v>
      </c>
      <c r="B69" s="8" t="str">
        <f>VLOOKUP(A69,[1]TDSheet!$A:$B,2,0)</f>
        <v>кг</v>
      </c>
      <c r="C69" s="23" t="str">
        <f>VLOOKUP(A69,[1]TDSheet!$A:$C,3,0)</f>
        <v>Нояб</v>
      </c>
      <c r="D69" s="9">
        <v>1500</v>
      </c>
      <c r="E69" s="9"/>
      <c r="F69" s="9">
        <v>347</v>
      </c>
      <c r="G69" s="9">
        <v>1123</v>
      </c>
      <c r="H69" s="24">
        <v>0.4</v>
      </c>
      <c r="K69" s="2">
        <f t="shared" si="4"/>
        <v>347</v>
      </c>
      <c r="O69" s="2">
        <f t="shared" si="5"/>
        <v>69.400000000000006</v>
      </c>
      <c r="P69" s="25"/>
      <c r="Q69" s="25"/>
      <c r="R69" s="25"/>
      <c r="T69" s="2">
        <f t="shared" si="6"/>
        <v>16.181556195965417</v>
      </c>
      <c r="U69" s="2">
        <f t="shared" si="9"/>
        <v>16.181556195965417</v>
      </c>
      <c r="V69" s="2">
        <f>VLOOKUP(A69,[1]TDSheet!$A:$V,22,0)</f>
        <v>7.4</v>
      </c>
      <c r="W69" s="2">
        <f>VLOOKUP(A69,[1]TDSheet!$A:$W,23,0)</f>
        <v>88.6</v>
      </c>
      <c r="X69" s="2">
        <f>VLOOKUP(A69,[1]TDSheet!$A:$O,15,0)</f>
        <v>46.6</v>
      </c>
      <c r="Y69" s="26" t="str">
        <f>VLOOKUP(A69,[1]TDSheet!$A:$X,24,0)</f>
        <v>акция/вывод</v>
      </c>
      <c r="Z69" s="2">
        <f t="shared" si="7"/>
        <v>0</v>
      </c>
      <c r="AA69" s="2">
        <f t="shared" si="8"/>
        <v>0</v>
      </c>
    </row>
    <row r="70" spans="1:27" ht="11.1" customHeight="1" outlineLevel="3" x14ac:dyDescent="0.2">
      <c r="A70" s="8" t="s">
        <v>58</v>
      </c>
      <c r="B70" s="8" t="str">
        <f>VLOOKUP(A70,[1]TDSheet!$A:$B,2,0)</f>
        <v>кг</v>
      </c>
      <c r="C70" s="8"/>
      <c r="D70" s="9">
        <v>0.69899999999999995</v>
      </c>
      <c r="E70" s="9">
        <v>117.85299999999999</v>
      </c>
      <c r="F70" s="9">
        <v>0.82199999999999995</v>
      </c>
      <c r="G70" s="9">
        <v>117.73</v>
      </c>
      <c r="H70" s="24">
        <f>VLOOKUP(A70,[1]TDSheet!$A:$H,8,0)</f>
        <v>1</v>
      </c>
      <c r="K70" s="2">
        <f t="shared" si="4"/>
        <v>0.82199999999999995</v>
      </c>
      <c r="O70" s="2">
        <f t="shared" si="5"/>
        <v>0.16439999999999999</v>
      </c>
      <c r="P70" s="25"/>
      <c r="Q70" s="25"/>
      <c r="R70" s="25"/>
      <c r="T70" s="2">
        <f t="shared" si="6"/>
        <v>716.11922141119226</v>
      </c>
      <c r="U70" s="2">
        <f t="shared" ref="U70:U81" si="10">G70/O70</f>
        <v>716.11922141119226</v>
      </c>
      <c r="V70" s="2">
        <f>VLOOKUP(A70,[1]TDSheet!$A:$V,22,0)</f>
        <v>9.8069999999999986</v>
      </c>
      <c r="W70" s="2">
        <f>VLOOKUP(A70,[1]TDSheet!$A:$W,23,0)</f>
        <v>0</v>
      </c>
      <c r="X70" s="2">
        <f>VLOOKUP(A70,[1]TDSheet!$A:$O,15,0)</f>
        <v>14.594800000000001</v>
      </c>
      <c r="Z70" s="2">
        <f t="shared" si="7"/>
        <v>0</v>
      </c>
      <c r="AA70" s="2">
        <f t="shared" si="8"/>
        <v>0</v>
      </c>
    </row>
    <row r="71" spans="1:27" ht="11.1" customHeight="1" outlineLevel="3" x14ac:dyDescent="0.2">
      <c r="A71" s="8" t="s">
        <v>59</v>
      </c>
      <c r="B71" s="8" t="str">
        <f>VLOOKUP(A71,[1]TDSheet!$A:$B,2,0)</f>
        <v>кг</v>
      </c>
      <c r="C71" s="8"/>
      <c r="D71" s="9">
        <v>114.325</v>
      </c>
      <c r="E71" s="9">
        <v>204.54900000000001</v>
      </c>
      <c r="F71" s="9">
        <v>89.022000000000006</v>
      </c>
      <c r="G71" s="9">
        <v>204.48</v>
      </c>
      <c r="H71" s="24">
        <f>VLOOKUP(A71,[1]TDSheet!$A:$H,8,0)</f>
        <v>1</v>
      </c>
      <c r="K71" s="2">
        <f t="shared" ref="K71:K81" si="11">F71-L71</f>
        <v>57.990000000000009</v>
      </c>
      <c r="L71" s="2">
        <f>VLOOKUP(A71,[2]TDSheet!$A:$G,7,0)</f>
        <v>31.032</v>
      </c>
      <c r="O71" s="2">
        <f t="shared" ref="O71:O81" si="12">K71/5</f>
        <v>11.598000000000003</v>
      </c>
      <c r="P71" s="25"/>
      <c r="Q71" s="25"/>
      <c r="R71" s="25"/>
      <c r="T71" s="2">
        <f t="shared" ref="T71:T81" si="13">(G71+P71+Q71)/O71</f>
        <v>17.630625969994821</v>
      </c>
      <c r="U71" s="2">
        <f t="shared" si="10"/>
        <v>17.630625969994821</v>
      </c>
      <c r="V71" s="2">
        <f>VLOOKUP(A71,[1]TDSheet!$A:$V,22,0)</f>
        <v>17.420400000000001</v>
      </c>
      <c r="W71" s="2">
        <f>VLOOKUP(A71,[1]TDSheet!$A:$W,23,0)</f>
        <v>17.250599999999999</v>
      </c>
      <c r="X71" s="2">
        <f>VLOOKUP(A71,[1]TDSheet!$A:$O,15,0)</f>
        <v>24.23</v>
      </c>
      <c r="Z71" s="2">
        <f t="shared" ref="Z71:AA81" si="14">P71*H71</f>
        <v>0</v>
      </c>
      <c r="AA71" s="2">
        <f t="shared" ref="AA71:AA81" si="15">Q71*H71</f>
        <v>0</v>
      </c>
    </row>
    <row r="72" spans="1:27" ht="11.1" customHeight="1" outlineLevel="3" x14ac:dyDescent="0.2">
      <c r="A72" s="8" t="s">
        <v>22</v>
      </c>
      <c r="B72" s="8" t="str">
        <f>VLOOKUP(A72,[1]TDSheet!$A:$B,2,0)</f>
        <v>шт</v>
      </c>
      <c r="C72" s="8"/>
      <c r="D72" s="9">
        <v>300</v>
      </c>
      <c r="E72" s="9">
        <v>112</v>
      </c>
      <c r="F72" s="9">
        <v>156</v>
      </c>
      <c r="G72" s="9">
        <v>229</v>
      </c>
      <c r="H72" s="24">
        <f>VLOOKUP(A72,[1]TDSheet!$A:$H,8,0)</f>
        <v>0.4</v>
      </c>
      <c r="K72" s="2">
        <f t="shared" si="11"/>
        <v>156</v>
      </c>
      <c r="O72" s="2">
        <f t="shared" si="12"/>
        <v>31.2</v>
      </c>
      <c r="P72" s="25">
        <v>120</v>
      </c>
      <c r="Q72" s="25"/>
      <c r="R72" s="25"/>
      <c r="T72" s="2">
        <f t="shared" si="13"/>
        <v>11.185897435897436</v>
      </c>
      <c r="U72" s="2">
        <f t="shared" si="10"/>
        <v>7.3397435897435903</v>
      </c>
      <c r="V72" s="2">
        <f>VLOOKUP(A72,[1]TDSheet!$A:$V,22,0)</f>
        <v>52.2</v>
      </c>
      <c r="W72" s="2">
        <f>VLOOKUP(A72,[1]TDSheet!$A:$W,23,0)</f>
        <v>31.4</v>
      </c>
      <c r="X72" s="2">
        <f>VLOOKUP(A72,[1]TDSheet!$A:$O,15,0)</f>
        <v>31.2</v>
      </c>
      <c r="Z72" s="2">
        <f t="shared" si="14"/>
        <v>48</v>
      </c>
      <c r="AA72" s="2">
        <f t="shared" si="15"/>
        <v>0</v>
      </c>
    </row>
    <row r="73" spans="1:27" ht="11.1" customHeight="1" outlineLevel="3" x14ac:dyDescent="0.2">
      <c r="A73" s="8" t="s">
        <v>23</v>
      </c>
      <c r="B73" s="8" t="str">
        <f>VLOOKUP(A73,[1]TDSheet!$A:$B,2,0)</f>
        <v>шт</v>
      </c>
      <c r="C73" s="8"/>
      <c r="D73" s="9">
        <v>257</v>
      </c>
      <c r="E73" s="9">
        <v>352</v>
      </c>
      <c r="F73" s="9">
        <v>162</v>
      </c>
      <c r="G73" s="9">
        <v>395</v>
      </c>
      <c r="H73" s="24">
        <f>VLOOKUP(A73,[1]TDSheet!$A:$H,8,0)</f>
        <v>0.33</v>
      </c>
      <c r="K73" s="2">
        <f t="shared" si="11"/>
        <v>162</v>
      </c>
      <c r="O73" s="2">
        <f t="shared" si="12"/>
        <v>32.4</v>
      </c>
      <c r="P73" s="25"/>
      <c r="Q73" s="25"/>
      <c r="R73" s="25"/>
      <c r="T73" s="2">
        <f t="shared" si="13"/>
        <v>12.191358024691359</v>
      </c>
      <c r="U73" s="2">
        <f t="shared" si="10"/>
        <v>12.191358024691359</v>
      </c>
      <c r="V73" s="2">
        <f>VLOOKUP(A73,[1]TDSheet!$A:$V,22,0)</f>
        <v>61</v>
      </c>
      <c r="W73" s="2">
        <f>VLOOKUP(A73,[1]TDSheet!$A:$W,23,0)</f>
        <v>9.4</v>
      </c>
      <c r="X73" s="2">
        <f>VLOOKUP(A73,[1]TDSheet!$A:$O,15,0)</f>
        <v>45.4</v>
      </c>
      <c r="Z73" s="2">
        <f t="shared" si="14"/>
        <v>0</v>
      </c>
      <c r="AA73" s="2">
        <f t="shared" si="15"/>
        <v>0</v>
      </c>
    </row>
    <row r="74" spans="1:27" ht="21.95" customHeight="1" outlineLevel="3" x14ac:dyDescent="0.2">
      <c r="A74" s="8" t="s">
        <v>60</v>
      </c>
      <c r="B74" s="8" t="str">
        <f>VLOOKUP(A74,[1]TDSheet!$A:$B,2,0)</f>
        <v>кг</v>
      </c>
      <c r="C74" s="8"/>
      <c r="D74" s="9"/>
      <c r="E74" s="9">
        <v>2.6320000000000001</v>
      </c>
      <c r="F74" s="9">
        <v>2.6320000000000001</v>
      </c>
      <c r="G74" s="9"/>
      <c r="H74" s="24">
        <f>VLOOKUP(A74,[1]TDSheet!$A:$H,8,0)</f>
        <v>0</v>
      </c>
      <c r="K74" s="2">
        <f t="shared" si="11"/>
        <v>2.6320000000000001</v>
      </c>
      <c r="O74" s="2">
        <f t="shared" si="12"/>
        <v>0.52639999999999998</v>
      </c>
      <c r="P74" s="25"/>
      <c r="Q74" s="25"/>
      <c r="R74" s="25"/>
      <c r="T74" s="2">
        <f t="shared" si="13"/>
        <v>0</v>
      </c>
      <c r="U74" s="2">
        <f t="shared" si="10"/>
        <v>0</v>
      </c>
      <c r="V74" s="2">
        <f>VLOOKUP(A74,[1]TDSheet!$A:$V,22,0)</f>
        <v>0</v>
      </c>
      <c r="W74" s="2">
        <f>VLOOKUP(A74,[1]TDSheet!$A:$W,23,0)</f>
        <v>0</v>
      </c>
      <c r="X74" s="2">
        <f>VLOOKUP(A74,[1]TDSheet!$A:$O,15,0)</f>
        <v>0</v>
      </c>
      <c r="Z74" s="2">
        <f t="shared" si="14"/>
        <v>0</v>
      </c>
      <c r="AA74" s="2">
        <f t="shared" si="15"/>
        <v>0</v>
      </c>
    </row>
    <row r="75" spans="1:27" ht="21.95" customHeight="1" outlineLevel="3" x14ac:dyDescent="0.2">
      <c r="A75" s="8" t="s">
        <v>61</v>
      </c>
      <c r="B75" s="8" t="str">
        <f>VLOOKUP(A75,[1]TDSheet!$A:$B,2,0)</f>
        <v>кг</v>
      </c>
      <c r="C75" s="8"/>
      <c r="D75" s="10">
        <v>-14.15</v>
      </c>
      <c r="E75" s="9">
        <v>14.15</v>
      </c>
      <c r="F75" s="9"/>
      <c r="G75" s="9"/>
      <c r="H75" s="24">
        <f>VLOOKUP(A75,[1]TDSheet!$A:$H,8,0)</f>
        <v>0</v>
      </c>
      <c r="K75" s="2">
        <f t="shared" si="11"/>
        <v>0</v>
      </c>
      <c r="O75" s="2">
        <f t="shared" si="12"/>
        <v>0</v>
      </c>
      <c r="P75" s="25"/>
      <c r="Q75" s="25"/>
      <c r="R75" s="25"/>
      <c r="T75" s="2" t="e">
        <f t="shared" si="13"/>
        <v>#DIV/0!</v>
      </c>
      <c r="U75" s="2" t="e">
        <f t="shared" si="10"/>
        <v>#DIV/0!</v>
      </c>
      <c r="V75" s="2">
        <f>VLOOKUP(A75,[1]TDSheet!$A:$V,22,0)</f>
        <v>8.7908000000000008</v>
      </c>
      <c r="W75" s="2">
        <f>VLOOKUP(A75,[1]TDSheet!$A:$W,23,0)</f>
        <v>6.6834000000000007</v>
      </c>
      <c r="X75" s="2">
        <f>VLOOKUP(A75,[1]TDSheet!$A:$O,15,0)</f>
        <v>5.9832000000000001</v>
      </c>
      <c r="Z75" s="2">
        <f t="shared" si="14"/>
        <v>0</v>
      </c>
      <c r="AA75" s="2">
        <f t="shared" si="15"/>
        <v>0</v>
      </c>
    </row>
    <row r="76" spans="1:27" ht="11.1" customHeight="1" outlineLevel="3" x14ac:dyDescent="0.2">
      <c r="A76" s="8" t="s">
        <v>18</v>
      </c>
      <c r="B76" s="8" t="str">
        <f>VLOOKUP(A76,[1]TDSheet!$A:$B,2,0)</f>
        <v>кг</v>
      </c>
      <c r="C76" s="8"/>
      <c r="D76" s="9"/>
      <c r="E76" s="9">
        <v>2.6840000000000002</v>
      </c>
      <c r="F76" s="9"/>
      <c r="G76" s="9"/>
      <c r="H76" s="24">
        <f>VLOOKUP(A76,[1]TDSheet!$A:$H,8,0)</f>
        <v>0</v>
      </c>
      <c r="K76" s="2">
        <f t="shared" si="11"/>
        <v>0</v>
      </c>
      <c r="O76" s="2">
        <f t="shared" si="12"/>
        <v>0</v>
      </c>
      <c r="P76" s="25"/>
      <c r="Q76" s="25"/>
      <c r="R76" s="25"/>
      <c r="T76" s="2" t="e">
        <f t="shared" si="13"/>
        <v>#DIV/0!</v>
      </c>
      <c r="U76" s="2" t="e">
        <f t="shared" si="10"/>
        <v>#DIV/0!</v>
      </c>
      <c r="V76" s="2">
        <f>VLOOKUP(A76,[1]TDSheet!$A:$V,22,0)</f>
        <v>1.0968</v>
      </c>
      <c r="W76" s="2">
        <f>VLOOKUP(A76,[1]TDSheet!$A:$W,23,0)</f>
        <v>0.26919999999999999</v>
      </c>
      <c r="X76" s="2">
        <f>VLOOKUP(A76,[1]TDSheet!$A:$O,15,0)</f>
        <v>0.80519999999999992</v>
      </c>
      <c r="Z76" s="2">
        <f t="shared" si="14"/>
        <v>0</v>
      </c>
      <c r="AA76" s="2">
        <f t="shared" si="15"/>
        <v>0</v>
      </c>
    </row>
    <row r="77" spans="1:27" ht="11.1" customHeight="1" outlineLevel="3" x14ac:dyDescent="0.2">
      <c r="A77" s="8" t="s">
        <v>62</v>
      </c>
      <c r="B77" s="8" t="str">
        <f>VLOOKUP(A77,[1]TDSheet!$A:$B,2,0)</f>
        <v>кг</v>
      </c>
      <c r="C77" s="8"/>
      <c r="D77" s="9">
        <v>1.3979999999999999</v>
      </c>
      <c r="E77" s="9"/>
      <c r="F77" s="9"/>
      <c r="G77" s="9"/>
      <c r="H77" s="24">
        <f>VLOOKUP(A77,[1]TDSheet!$A:$H,8,0)</f>
        <v>0</v>
      </c>
      <c r="K77" s="2">
        <f t="shared" si="11"/>
        <v>0</v>
      </c>
      <c r="O77" s="2">
        <f t="shared" si="12"/>
        <v>0</v>
      </c>
      <c r="P77" s="25"/>
      <c r="Q77" s="25"/>
      <c r="R77" s="25"/>
      <c r="T77" s="2" t="e">
        <f t="shared" si="13"/>
        <v>#DIV/0!</v>
      </c>
      <c r="U77" s="2" t="e">
        <f t="shared" si="10"/>
        <v>#DIV/0!</v>
      </c>
      <c r="V77" s="2">
        <f>VLOOKUP(A77,[1]TDSheet!$A:$V,22,0)</f>
        <v>26.438400000000001</v>
      </c>
      <c r="W77" s="2">
        <f>VLOOKUP(A77,[1]TDSheet!$A:$W,23,0)</f>
        <v>0.53760000000000008</v>
      </c>
      <c r="X77" s="2">
        <f>VLOOKUP(A77,[1]TDSheet!$A:$O,15,0)</f>
        <v>2.1288</v>
      </c>
      <c r="Z77" s="2">
        <f t="shared" si="14"/>
        <v>0</v>
      </c>
      <c r="AA77" s="2">
        <f t="shared" si="15"/>
        <v>0</v>
      </c>
    </row>
    <row r="78" spans="1:27" ht="11.1" customHeight="1" outlineLevel="3" x14ac:dyDescent="0.2">
      <c r="A78" s="8" t="s">
        <v>82</v>
      </c>
      <c r="B78" s="8" t="str">
        <f>VLOOKUP(A78,[1]TDSheet!$A:$B,2,0)</f>
        <v>шт</v>
      </c>
      <c r="C78" s="8"/>
      <c r="D78" s="9">
        <v>-3</v>
      </c>
      <c r="E78" s="9"/>
      <c r="F78" s="9"/>
      <c r="G78" s="9">
        <v>-3</v>
      </c>
      <c r="H78" s="24">
        <f>VLOOKUP(A78,[1]TDSheet!$A:$H,8,0)</f>
        <v>0</v>
      </c>
      <c r="K78" s="2">
        <f t="shared" si="11"/>
        <v>0</v>
      </c>
      <c r="O78" s="2">
        <f t="shared" si="12"/>
        <v>0</v>
      </c>
      <c r="P78" s="25"/>
      <c r="Q78" s="25"/>
      <c r="R78" s="25"/>
      <c r="T78" s="2" t="e">
        <f t="shared" si="13"/>
        <v>#DIV/0!</v>
      </c>
      <c r="U78" s="2" t="e">
        <f t="shared" si="10"/>
        <v>#DIV/0!</v>
      </c>
      <c r="V78" s="2">
        <f>VLOOKUP(A78,[1]TDSheet!$A:$V,22,0)</f>
        <v>52.2</v>
      </c>
      <c r="W78" s="2">
        <f>VLOOKUP(A78,[1]TDSheet!$A:$W,23,0)</f>
        <v>-1.8</v>
      </c>
      <c r="X78" s="2">
        <f>VLOOKUP(A78,[1]TDSheet!$A:$O,15,0)</f>
        <v>1.2</v>
      </c>
      <c r="Z78" s="2">
        <f t="shared" si="14"/>
        <v>0</v>
      </c>
      <c r="AA78" s="2">
        <f t="shared" si="15"/>
        <v>0</v>
      </c>
    </row>
    <row r="79" spans="1:27" ht="11.1" customHeight="1" outlineLevel="3" x14ac:dyDescent="0.2">
      <c r="A79" s="8" t="s">
        <v>19</v>
      </c>
      <c r="B79" s="8" t="str">
        <f>VLOOKUP(A79,[1]TDSheet!$A:$B,2,0)</f>
        <v>кг</v>
      </c>
      <c r="C79" s="8"/>
      <c r="D79" s="9"/>
      <c r="E79" s="9">
        <v>1.34</v>
      </c>
      <c r="F79" s="9"/>
      <c r="G79" s="9"/>
      <c r="H79" s="24">
        <f>VLOOKUP(A79,[1]TDSheet!$A:$H,8,0)</f>
        <v>0</v>
      </c>
      <c r="K79" s="2">
        <f t="shared" si="11"/>
        <v>0</v>
      </c>
      <c r="O79" s="2">
        <f t="shared" si="12"/>
        <v>0</v>
      </c>
      <c r="P79" s="25"/>
      <c r="Q79" s="25"/>
      <c r="R79" s="25"/>
      <c r="T79" s="2" t="e">
        <f t="shared" si="13"/>
        <v>#DIV/0!</v>
      </c>
      <c r="U79" s="2" t="e">
        <f t="shared" si="10"/>
        <v>#DIV/0!</v>
      </c>
      <c r="V79" s="2">
        <f>VLOOKUP(A79,[1]TDSheet!$A:$V,22,0)</f>
        <v>0</v>
      </c>
      <c r="W79" s="2">
        <f>VLOOKUP(A79,[1]TDSheet!$A:$W,23,0)</f>
        <v>0</v>
      </c>
      <c r="X79" s="2">
        <f>VLOOKUP(A79,[1]TDSheet!$A:$O,15,0)</f>
        <v>0.80879999999999996</v>
      </c>
      <c r="Z79" s="2">
        <f t="shared" si="14"/>
        <v>0</v>
      </c>
      <c r="AA79" s="2">
        <f t="shared" si="15"/>
        <v>0</v>
      </c>
    </row>
    <row r="80" spans="1:27" ht="11.1" customHeight="1" outlineLevel="3" x14ac:dyDescent="0.2">
      <c r="A80" s="8" t="s">
        <v>20</v>
      </c>
      <c r="B80" s="8" t="str">
        <f>VLOOKUP(A80,[1]TDSheet!$A:$B,2,0)</f>
        <v>кг</v>
      </c>
      <c r="C80" s="8"/>
      <c r="D80" s="9">
        <v>5.3440000000000003</v>
      </c>
      <c r="E80" s="9"/>
      <c r="F80" s="9"/>
      <c r="G80" s="9">
        <v>5.3440000000000003</v>
      </c>
      <c r="H80" s="24">
        <f>VLOOKUP(A80,[1]TDSheet!$A:$H,8,0)</f>
        <v>0</v>
      </c>
      <c r="K80" s="2">
        <f t="shared" si="11"/>
        <v>0</v>
      </c>
      <c r="O80" s="2">
        <f t="shared" si="12"/>
        <v>0</v>
      </c>
      <c r="P80" s="25"/>
      <c r="Q80" s="25"/>
      <c r="R80" s="25"/>
      <c r="T80" s="2" t="e">
        <f t="shared" si="13"/>
        <v>#DIV/0!</v>
      </c>
      <c r="U80" s="2" t="e">
        <f t="shared" si="10"/>
        <v>#DIV/0!</v>
      </c>
      <c r="V80" s="2">
        <f>VLOOKUP(A80,[1]TDSheet!$A:$V,22,0)</f>
        <v>10.6532</v>
      </c>
      <c r="W80" s="2">
        <f>VLOOKUP(A80,[1]TDSheet!$A:$W,23,0)</f>
        <v>1.0660000000000001</v>
      </c>
      <c r="X80" s="2">
        <f>VLOOKUP(A80,[1]TDSheet!$A:$O,15,0)</f>
        <v>1.3371999999999999</v>
      </c>
      <c r="Z80" s="2">
        <f t="shared" si="14"/>
        <v>0</v>
      </c>
      <c r="AA80" s="2">
        <f t="shared" si="15"/>
        <v>0</v>
      </c>
    </row>
    <row r="81" spans="1:27" ht="11.1" customHeight="1" outlineLevel="3" x14ac:dyDescent="0.2">
      <c r="A81" s="8" t="s">
        <v>83</v>
      </c>
      <c r="B81" s="8" t="str">
        <f>VLOOKUP(A81,[1]TDSheet!$A:$B,2,0)</f>
        <v>шт</v>
      </c>
      <c r="C81" s="8"/>
      <c r="D81" s="9">
        <v>-2</v>
      </c>
      <c r="E81" s="9"/>
      <c r="F81" s="9"/>
      <c r="G81" s="9">
        <v>-2</v>
      </c>
      <c r="H81" s="24">
        <f>VLOOKUP(A81,[1]TDSheet!$A:$H,8,0)</f>
        <v>0</v>
      </c>
      <c r="K81" s="2">
        <f t="shared" si="11"/>
        <v>0</v>
      </c>
      <c r="O81" s="2">
        <f t="shared" si="12"/>
        <v>0</v>
      </c>
      <c r="P81" s="25"/>
      <c r="Q81" s="25"/>
      <c r="R81" s="25"/>
      <c r="T81" s="2" t="e">
        <f t="shared" si="13"/>
        <v>#DIV/0!</v>
      </c>
      <c r="U81" s="2" t="e">
        <f t="shared" si="10"/>
        <v>#DIV/0!</v>
      </c>
      <c r="V81" s="2">
        <f>VLOOKUP(A81,[1]TDSheet!$A:$V,22,0)</f>
        <v>49.6</v>
      </c>
      <c r="W81" s="2">
        <f>VLOOKUP(A81,[1]TDSheet!$A:$W,23,0)</f>
        <v>-2.2000000000000002</v>
      </c>
      <c r="X81" s="2">
        <f>VLOOKUP(A81,[1]TDSheet!$A:$O,15,0)</f>
        <v>0.2</v>
      </c>
      <c r="Z81" s="2">
        <f t="shared" si="14"/>
        <v>0</v>
      </c>
      <c r="AA81" s="2">
        <f t="shared" si="15"/>
        <v>0</v>
      </c>
    </row>
  </sheetData>
  <autoFilter ref="A3:Z81" xr:uid="{29F4553E-2AAC-4B72-833F-0B2BDDDED6B1}"/>
  <phoneticPr fontId="0" type="noConversion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2023-11-09T08:42:39Z</dcterms:modified>
</cp:coreProperties>
</file>