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филиалы\"/>
    </mc:Choice>
  </mc:AlternateContent>
  <xr:revisionPtr revIDLastSave="0" documentId="13_ncr:1_{860FBBEA-33CE-4F97-A782-D89FBCFEAADB}" xr6:coauthVersionLast="45" xr6:coauthVersionMax="45" xr10:uidLastSave="{00000000-0000-0000-0000-000000000000}"/>
  <bookViews>
    <workbookView xWindow="-120" yWindow="-120" windowWidth="29040" windowHeight="15840" tabRatio="281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6" i="1"/>
  <c r="G14" i="1"/>
  <c r="G12" i="1"/>
  <c r="M7" i="1" l="1"/>
  <c r="R7" i="1" s="1"/>
  <c r="M8" i="1"/>
  <c r="M9" i="1"/>
  <c r="R9" i="1" s="1"/>
  <c r="M10" i="1"/>
  <c r="R10" i="1" s="1"/>
  <c r="M11" i="1"/>
  <c r="M12" i="1"/>
  <c r="R12" i="1" s="1"/>
  <c r="M13" i="1"/>
  <c r="R13" i="1" s="1"/>
  <c r="M14" i="1"/>
  <c r="R14" i="1" s="1"/>
  <c r="M15" i="1"/>
  <c r="M16" i="1"/>
  <c r="R16" i="1" s="1"/>
  <c r="M17" i="1"/>
  <c r="R17" i="1" s="1"/>
  <c r="M18" i="1"/>
  <c r="R18" i="1" s="1"/>
  <c r="M19" i="1"/>
  <c r="M20" i="1"/>
  <c r="M21" i="1"/>
  <c r="R21" i="1" s="1"/>
  <c r="M22" i="1"/>
  <c r="R22" i="1" s="1"/>
  <c r="M23" i="1"/>
  <c r="R23" i="1" s="1"/>
  <c r="M24" i="1"/>
  <c r="R24" i="1" s="1"/>
  <c r="M25" i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M34" i="1"/>
  <c r="R34" i="1" s="1"/>
  <c r="M35" i="1"/>
  <c r="R35" i="1" s="1"/>
  <c r="M36" i="1"/>
  <c r="R36" i="1" s="1"/>
  <c r="M37" i="1"/>
  <c r="R37" i="1" s="1"/>
  <c r="M38" i="1"/>
  <c r="M39" i="1"/>
  <c r="M40" i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6" i="1"/>
  <c r="G5" i="1"/>
  <c r="F5" i="1"/>
  <c r="V9" i="1"/>
  <c r="V27" i="1"/>
  <c r="V33" i="1"/>
  <c r="V35" i="1"/>
  <c r="V36" i="1"/>
  <c r="V37" i="1"/>
  <c r="V38" i="1"/>
  <c r="V39" i="1"/>
  <c r="V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6" i="1"/>
  <c r="C9" i="1"/>
  <c r="C12" i="1"/>
  <c r="C14" i="1"/>
  <c r="C15" i="1"/>
  <c r="C18" i="1"/>
  <c r="C19" i="1"/>
  <c r="C20" i="1"/>
  <c r="C24" i="1"/>
  <c r="C25" i="1"/>
  <c r="C26" i="1"/>
  <c r="C27" i="1"/>
  <c r="C28" i="1"/>
  <c r="C29" i="1"/>
  <c r="C30" i="1"/>
  <c r="C33" i="1"/>
  <c r="C35" i="1"/>
  <c r="C36" i="1"/>
  <c r="C37" i="1"/>
  <c r="C38" i="1"/>
  <c r="C39" i="1"/>
  <c r="C40" i="1"/>
  <c r="C6" i="1"/>
  <c r="W5" i="1"/>
  <c r="O5" i="1"/>
  <c r="L5" i="1"/>
  <c r="K5" i="1"/>
  <c r="J5" i="1"/>
  <c r="I5" i="1"/>
  <c r="R20" i="1" l="1"/>
  <c r="Q20" i="1"/>
  <c r="R40" i="1"/>
  <c r="Q40" i="1"/>
  <c r="R39" i="1"/>
  <c r="Q39" i="1"/>
  <c r="R15" i="1"/>
  <c r="Q15" i="1"/>
  <c r="R11" i="1"/>
  <c r="N11" i="1"/>
  <c r="R8" i="1"/>
  <c r="Q8" i="1"/>
  <c r="R33" i="1"/>
  <c r="Q33" i="1"/>
  <c r="R38" i="1"/>
  <c r="Q38" i="1"/>
  <c r="R25" i="1"/>
  <c r="Q25" i="1"/>
  <c r="R19" i="1"/>
  <c r="Q19" i="1"/>
  <c r="Q50" i="1"/>
  <c r="Q46" i="1"/>
  <c r="Q34" i="1"/>
  <c r="Q30" i="1"/>
  <c r="Q26" i="1"/>
  <c r="Q10" i="1"/>
  <c r="Q12" i="1"/>
  <c r="Q14" i="1"/>
  <c r="Q16" i="1"/>
  <c r="Q18" i="1"/>
  <c r="Q24" i="1"/>
  <c r="Q28" i="1"/>
  <c r="Q36" i="1"/>
  <c r="Q42" i="1"/>
  <c r="Q48" i="1"/>
  <c r="Q32" i="1"/>
  <c r="Q13" i="1"/>
  <c r="Q17" i="1"/>
  <c r="Q22" i="1"/>
  <c r="Q29" i="1"/>
  <c r="Q35" i="1"/>
  <c r="Q37" i="1"/>
  <c r="Q44" i="1"/>
  <c r="Q6" i="1"/>
  <c r="R6" i="1"/>
  <c r="Q49" i="1"/>
  <c r="Q47" i="1"/>
  <c r="Q45" i="1"/>
  <c r="Q43" i="1"/>
  <c r="Q41" i="1"/>
  <c r="Q31" i="1"/>
  <c r="Q27" i="1"/>
  <c r="Q23" i="1"/>
  <c r="Q21" i="1"/>
  <c r="Q9" i="1"/>
  <c r="Q7" i="1"/>
  <c r="S5" i="1"/>
  <c r="U5" i="1"/>
  <c r="M5" i="1"/>
  <c r="T5" i="1"/>
  <c r="N5" i="1" l="1"/>
  <c r="Q11" i="1"/>
</calcChain>
</file>

<file path=xl/sharedStrings.xml><?xml version="1.0" encoding="utf-8"?>
<sst xmlns="http://schemas.openxmlformats.org/spreadsheetml/2006/main" count="120" uniqueCount="72">
  <si>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</si>
  <si>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</si>
  <si>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</si>
  <si>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</si>
  <si>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</si>
  <si>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</si>
  <si>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</si>
  <si>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</si>
  <si>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</si>
  <si>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</si>
  <si>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</si>
  <si>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</si>
  <si>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</si>
  <si>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</si>
  <si>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</si>
  <si>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</si>
  <si>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</si>
  <si>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</si>
  <si>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</si>
  <si>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У_314 Колбаса вареная Филейская ТМ Вязанка ТС Классическая в оболочке полиамид. 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</si>
  <si>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</si>
  <si>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</si>
  <si>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</si>
  <si>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</si>
  <si>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</si>
  <si>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</si>
  <si>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</si>
  <si>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</si>
  <si>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</si>
  <si>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</si>
  <si>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</si>
  <si>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</si>
  <si>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</si>
  <si>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</si>
  <si>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</si>
  <si>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254  Сосиски Датские, ВЕС, ТМ КОЛБАСНЫЙ СТАНДАРТ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</si>
  <si>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</si>
  <si>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</si>
  <si>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</si>
  <si>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</si>
  <si>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</si>
  <si>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</si>
  <si>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</si>
  <si>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У_217  Колбаса Докторская Дугушка, ВЕС, НЕ ГОСТ, ТМ Стародворье ПОКОМ</t>
  </si>
  <si>
    <t>У_225  Колбаса Дугушка со шпиком, ВЕС, ТМ Стародворье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</si>
  <si>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</si>
  <si>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</si>
  <si>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</si>
  <si>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</si>
  <si>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</si>
  <si>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</si>
  <si>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</si>
  <si>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</si>
  <si>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</si>
  <si>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</si>
  <si>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</si>
  <si>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</si>
  <si>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</si>
  <si>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</si>
  <si>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</si>
  <si>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</si>
  <si>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</si>
  <si>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</si>
  <si>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18,10</t>
  </si>
  <si>
    <t>ср 25,10</t>
  </si>
  <si>
    <t>коментарий</t>
  </si>
  <si>
    <t>вес</t>
  </si>
  <si>
    <t>от филиала</t>
  </si>
  <si>
    <t>комментарий филиала</t>
  </si>
  <si>
    <t>ср 01,11</t>
  </si>
  <si>
    <t>АКЦИЯ</t>
  </si>
  <si>
    <t>096  Сосиски Баварские,  0.42кг,ПОКОМ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</si>
</sst>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0" fillId="9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11,10</v>
          </cell>
          <cell r="T3" t="str">
            <v>ср 18,10</v>
          </cell>
          <cell r="U3" t="str">
            <v>ср 25,10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5197.3639999999968</v>
          </cell>
          <cell r="G5">
            <v>8800.3950000000004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1039.4728000000002</v>
          </cell>
          <cell r="N5">
            <v>4075.2682000000004</v>
          </cell>
          <cell r="O5">
            <v>0</v>
          </cell>
          <cell r="S5">
            <v>1248.9940000000001</v>
          </cell>
          <cell r="T5">
            <v>1313.4245999999998</v>
          </cell>
          <cell r="U5">
            <v>1088.9924000000001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-2.6819999999999999</v>
          </cell>
          <cell r="E6">
            <v>72.936999999999998</v>
          </cell>
          <cell r="F6">
            <v>5.9859999999999998</v>
          </cell>
          <cell r="G6">
            <v>59.462000000000003</v>
          </cell>
          <cell r="H6">
            <v>1</v>
          </cell>
          <cell r="M6">
            <v>1.1972</v>
          </cell>
          <cell r="N6">
            <v>40</v>
          </cell>
          <cell r="Q6">
            <v>83.078850651520213</v>
          </cell>
          <cell r="R6">
            <v>49.667557634480453</v>
          </cell>
          <cell r="S6">
            <v>11.8642</v>
          </cell>
          <cell r="T6">
            <v>12.321999999999999</v>
          </cell>
          <cell r="U6">
            <v>7.6641999999999992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141.768</v>
          </cell>
          <cell r="F7">
            <v>55.4</v>
          </cell>
          <cell r="G7">
            <v>65.224000000000004</v>
          </cell>
          <cell r="H7">
            <v>1</v>
          </cell>
          <cell r="M7">
            <v>11.08</v>
          </cell>
          <cell r="N7">
            <v>70</v>
          </cell>
          <cell r="Q7">
            <v>12.204332129963898</v>
          </cell>
          <cell r="R7">
            <v>5.8866425992779785</v>
          </cell>
          <cell r="S7">
            <v>4.0191999999999997</v>
          </cell>
          <cell r="T7">
            <v>11.8216</v>
          </cell>
          <cell r="U7">
            <v>2.7345999999999999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47.652000000000001</v>
          </cell>
          <cell r="E8">
            <v>131.06399999999999</v>
          </cell>
          <cell r="F8">
            <v>19.219000000000001</v>
          </cell>
          <cell r="G8">
            <v>142.649</v>
          </cell>
          <cell r="H8">
            <v>1</v>
          </cell>
          <cell r="M8">
            <v>3.8438000000000003</v>
          </cell>
          <cell r="Q8">
            <v>37.11145220875175</v>
          </cell>
          <cell r="R8">
            <v>37.11145220875175</v>
          </cell>
          <cell r="S8">
            <v>20.7166</v>
          </cell>
          <cell r="T8">
            <v>8.0983999999999998</v>
          </cell>
          <cell r="U8">
            <v>16.848199999999999</v>
          </cell>
        </row>
        <row r="9">
          <cell r="A9" t="str">
            <v>096  Сосиски Баварские,  0.42кг,ПОКОМ</v>
          </cell>
          <cell r="B9" t="str">
            <v>шт</v>
          </cell>
          <cell r="C9" t="str">
            <v>бонус_Н</v>
          </cell>
          <cell r="D9">
            <v>670</v>
          </cell>
          <cell r="H9">
            <v>0.42</v>
          </cell>
          <cell r="M9">
            <v>0</v>
          </cell>
          <cell r="N9">
            <v>50</v>
          </cell>
          <cell r="Q9" t="e">
            <v>#DIV/0!</v>
          </cell>
          <cell r="R9" t="e">
            <v>#DIV/0!</v>
          </cell>
          <cell r="S9">
            <v>2.6</v>
          </cell>
          <cell r="T9">
            <v>5.8</v>
          </cell>
          <cell r="U9">
            <v>0</v>
          </cell>
          <cell r="V9" t="str">
            <v>акция/вывод</v>
          </cell>
        </row>
        <row r="10">
          <cell r="A10" t="str">
            <v>200  Ветчина Дугушка ТМ Стародворье, вектор в/у    ПОКОМ</v>
          </cell>
          <cell r="B10" t="str">
            <v>кг</v>
          </cell>
          <cell r="C10" t="str">
            <v>Нояб</v>
          </cell>
          <cell r="D10">
            <v>120.749</v>
          </cell>
          <cell r="F10">
            <v>98.72</v>
          </cell>
          <cell r="G10">
            <v>2.1000000000000001E-2</v>
          </cell>
          <cell r="H10">
            <v>1</v>
          </cell>
          <cell r="M10">
            <v>19.744</v>
          </cell>
          <cell r="N10">
            <v>140</v>
          </cell>
          <cell r="Q10">
            <v>7.0918253646677467</v>
          </cell>
          <cell r="R10">
            <v>1.0636142625607781E-3</v>
          </cell>
          <cell r="S10">
            <v>22.8932</v>
          </cell>
          <cell r="T10">
            <v>18.088200000000001</v>
          </cell>
          <cell r="U10">
            <v>2.8113999999999999</v>
          </cell>
          <cell r="V10" t="str">
            <v>акция/вывод</v>
          </cell>
        </row>
        <row r="11">
          <cell r="A11" t="str">
            <v>201  Ветчина Нежная ТМ Особый рецепт, (2,5кг), ПОКОМ</v>
          </cell>
          <cell r="B11" t="str">
            <v>кг</v>
          </cell>
          <cell r="D11">
            <v>1305.3330000000001</v>
          </cell>
          <cell r="E11">
            <v>811.04100000000005</v>
          </cell>
          <cell r="F11">
            <v>898.13400000000001</v>
          </cell>
          <cell r="G11">
            <v>1032.624</v>
          </cell>
          <cell r="H11">
            <v>1</v>
          </cell>
          <cell r="M11">
            <v>179.6268</v>
          </cell>
          <cell r="N11">
            <v>1150</v>
          </cell>
          <cell r="Q11">
            <v>12.150881716982097</v>
          </cell>
          <cell r="R11">
            <v>5.7487190107489532</v>
          </cell>
          <cell r="S11">
            <v>127.84400000000001</v>
          </cell>
          <cell r="T11">
            <v>206.6524</v>
          </cell>
          <cell r="U11">
            <v>145.85899999999998</v>
          </cell>
        </row>
        <row r="12">
          <cell r="A12" t="str">
            <v>215  Колбаса Докторская ГОСТ Дугушка, ВЕС, ТМ Стародворье ПОКОМ</v>
          </cell>
          <cell r="B12" t="str">
            <v>кг</v>
          </cell>
          <cell r="E12">
            <v>10.52</v>
          </cell>
          <cell r="G12">
            <v>10.52</v>
          </cell>
          <cell r="H12">
            <v>1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2.6911999999999998</v>
          </cell>
          <cell r="T12">
            <v>2.359</v>
          </cell>
          <cell r="U12">
            <v>1.1704000000000001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 t="str">
            <v>Нояб</v>
          </cell>
          <cell r="D13">
            <v>-17.605</v>
          </cell>
          <cell r="E13">
            <v>251.99</v>
          </cell>
          <cell r="F13">
            <v>36.037999999999997</v>
          </cell>
          <cell r="G13">
            <v>173.73500000000001</v>
          </cell>
          <cell r="H13">
            <v>1</v>
          </cell>
          <cell r="M13">
            <v>7.2075999999999993</v>
          </cell>
          <cell r="N13">
            <v>150</v>
          </cell>
          <cell r="Q13">
            <v>44.915783339807987</v>
          </cell>
          <cell r="R13">
            <v>24.104417559243025</v>
          </cell>
          <cell r="S13">
            <v>32.986200000000004</v>
          </cell>
          <cell r="T13">
            <v>36.629000000000005</v>
          </cell>
          <cell r="U13">
            <v>22.1554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D14">
            <v>1394.1780000000001</v>
          </cell>
          <cell r="E14">
            <v>1263.7</v>
          </cell>
          <cell r="F14">
            <v>740.13699999999994</v>
          </cell>
          <cell r="G14">
            <v>1651.883</v>
          </cell>
          <cell r="H14">
            <v>1</v>
          </cell>
          <cell r="M14">
            <v>148.0274</v>
          </cell>
          <cell r="N14">
            <v>125</v>
          </cell>
          <cell r="Q14">
            <v>12.003743901466891</v>
          </cell>
          <cell r="R14">
            <v>11.159305642063565</v>
          </cell>
          <cell r="S14">
            <v>182.17919999999998</v>
          </cell>
          <cell r="T14">
            <v>181.21559999999999</v>
          </cell>
          <cell r="U14">
            <v>183.35139999999998</v>
          </cell>
        </row>
        <row r="15">
          <cell r="A15" t="str">
            <v>225  Колбаса Дугушка со шпиком, ВЕС, ТМ Стародворье   ПОКОМ</v>
          </cell>
          <cell r="B15" t="str">
            <v>кг</v>
          </cell>
          <cell r="C15" t="str">
            <v>Нояб</v>
          </cell>
          <cell r="D15">
            <v>-3.5139999999999998</v>
          </cell>
          <cell r="E15">
            <v>106.545</v>
          </cell>
          <cell r="F15">
            <v>5.3049999999999997</v>
          </cell>
          <cell r="G15">
            <v>68.406999999999996</v>
          </cell>
          <cell r="H15">
            <v>1</v>
          </cell>
          <cell r="M15">
            <v>1.0609999999999999</v>
          </cell>
          <cell r="N15">
            <v>50</v>
          </cell>
          <cell r="Q15">
            <v>111.59943449575871</v>
          </cell>
          <cell r="R15">
            <v>64.474081055607911</v>
          </cell>
          <cell r="S15">
            <v>11.1668</v>
          </cell>
          <cell r="T15">
            <v>10.6996</v>
          </cell>
          <cell r="U15">
            <v>7.0501999999999994</v>
          </cell>
        </row>
        <row r="16">
          <cell r="A16" t="str">
            <v>229  Колбаса Молочная Дугушка, в/у, ВЕС, ТМ Стародворье   ПОКОМ</v>
          </cell>
          <cell r="B16" t="str">
            <v>кг</v>
          </cell>
          <cell r="C16" t="str">
            <v>Нояб</v>
          </cell>
          <cell r="D16">
            <v>167.345</v>
          </cell>
          <cell r="E16">
            <v>215.7</v>
          </cell>
          <cell r="F16">
            <v>108.024</v>
          </cell>
          <cell r="G16">
            <v>206.38</v>
          </cell>
          <cell r="H16">
            <v>1</v>
          </cell>
          <cell r="M16">
            <v>21.604800000000001</v>
          </cell>
          <cell r="N16">
            <v>55</v>
          </cell>
          <cell r="Q16">
            <v>12.098237428719543</v>
          </cell>
          <cell r="R16">
            <v>9.5525068503295554</v>
          </cell>
          <cell r="S16">
            <v>30.0046</v>
          </cell>
          <cell r="T16">
            <v>28.7166</v>
          </cell>
          <cell r="U16">
            <v>27.653199999999998</v>
          </cell>
        </row>
        <row r="17">
          <cell r="A17" t="str">
            <v>230  Колбаса Молочная Особая ТМ Особый рецепт, п/а, ВЕС. ПОКОМ</v>
          </cell>
          <cell r="B17" t="str">
            <v>кг</v>
          </cell>
          <cell r="D17">
            <v>1666.2080000000001</v>
          </cell>
          <cell r="E17">
            <v>1052.9110000000001</v>
          </cell>
          <cell r="F17">
            <v>754.72699999999998</v>
          </cell>
          <cell r="G17">
            <v>1704.66</v>
          </cell>
          <cell r="H17">
            <v>1</v>
          </cell>
          <cell r="M17">
            <v>150.94540000000001</v>
          </cell>
          <cell r="N17">
            <v>110</v>
          </cell>
          <cell r="Q17">
            <v>12.02196290844239</v>
          </cell>
          <cell r="R17">
            <v>11.293222582470218</v>
          </cell>
          <cell r="S17">
            <v>206.2174</v>
          </cell>
          <cell r="T17">
            <v>209.41860000000003</v>
          </cell>
          <cell r="U17">
            <v>187.75399999999999</v>
          </cell>
        </row>
        <row r="18">
          <cell r="A18" t="str">
            <v>235  Колбаса Особая ТМ Особый рецепт, ВЕС, ТМ Стародворье ПОКОМ</v>
          </cell>
          <cell r="B18" t="str">
            <v>кг</v>
          </cell>
          <cell r="D18">
            <v>1048.2139999999999</v>
          </cell>
          <cell r="E18">
            <v>810.71500000000003</v>
          </cell>
          <cell r="F18">
            <v>535.41700000000003</v>
          </cell>
          <cell r="G18">
            <v>1131.421</v>
          </cell>
          <cell r="H18">
            <v>1</v>
          </cell>
          <cell r="M18">
            <v>107.08340000000001</v>
          </cell>
          <cell r="N18">
            <v>160</v>
          </cell>
          <cell r="Q18">
            <v>12.059955137771119</v>
          </cell>
          <cell r="R18">
            <v>10.565792643864501</v>
          </cell>
          <cell r="S18">
            <v>144.227</v>
          </cell>
          <cell r="T18">
            <v>127.3116</v>
          </cell>
          <cell r="U18">
            <v>125.32339999999999</v>
          </cell>
        </row>
        <row r="19">
          <cell r="A19" t="str">
            <v>236  Колбаса Рубленая ЗАПЕЧ. Дугушка ТМ Стародворье, вектор, в/к    ПОКОМ</v>
          </cell>
          <cell r="B19" t="str">
            <v>кг</v>
          </cell>
          <cell r="C19" t="str">
            <v>Нояб</v>
          </cell>
          <cell r="D19">
            <v>174.23500000000001</v>
          </cell>
          <cell r="F19">
            <v>145.05799999999999</v>
          </cell>
          <cell r="G19">
            <v>0.13400000000000001</v>
          </cell>
          <cell r="H19">
            <v>1</v>
          </cell>
          <cell r="M19">
            <v>29.011599999999998</v>
          </cell>
          <cell r="N19">
            <v>205</v>
          </cell>
          <cell r="Q19">
            <v>7.0707579037350579</v>
          </cell>
          <cell r="R19">
            <v>4.6188421183250847E-3</v>
          </cell>
          <cell r="S19">
            <v>25.627800000000001</v>
          </cell>
          <cell r="T19">
            <v>24.831600000000002</v>
          </cell>
          <cell r="U19">
            <v>3.5177999999999998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B20" t="str">
            <v>кг</v>
          </cell>
          <cell r="C20" t="str">
            <v>Нояб</v>
          </cell>
          <cell r="D20">
            <v>121.51</v>
          </cell>
          <cell r="F20">
            <v>99.613</v>
          </cell>
          <cell r="G20">
            <v>4.2729999999999997</v>
          </cell>
          <cell r="H20">
            <v>1</v>
          </cell>
          <cell r="M20">
            <v>19.922599999999999</v>
          </cell>
          <cell r="N20">
            <v>140</v>
          </cell>
          <cell r="Q20">
            <v>7.2416752833465514</v>
          </cell>
          <cell r="R20">
            <v>0.21448003774607732</v>
          </cell>
          <cell r="S20">
            <v>18.946400000000001</v>
          </cell>
          <cell r="T20">
            <v>19.149000000000001</v>
          </cell>
          <cell r="U20">
            <v>7.1974</v>
          </cell>
        </row>
        <row r="21">
          <cell r="A21" t="str">
            <v>242  Колбаса Сервелат ЗАПЕЧ.Дугушка ТМ Стародворье, вектор, в/к     ПОКОМ</v>
          </cell>
          <cell r="B21" t="str">
            <v>кг</v>
          </cell>
          <cell r="C21" t="str">
            <v>Нояб</v>
          </cell>
          <cell r="D21">
            <v>129.358</v>
          </cell>
          <cell r="E21">
            <v>216.06200000000001</v>
          </cell>
          <cell r="F21">
            <v>114.123</v>
          </cell>
          <cell r="G21">
            <v>206.69499999999999</v>
          </cell>
          <cell r="H21">
            <v>1</v>
          </cell>
          <cell r="M21">
            <v>22.8246</v>
          </cell>
          <cell r="N21">
            <v>70</v>
          </cell>
          <cell r="Q21">
            <v>12.122665895568815</v>
          </cell>
          <cell r="R21">
            <v>9.0557994444590477</v>
          </cell>
          <cell r="S21">
            <v>24.589400000000001</v>
          </cell>
          <cell r="T21">
            <v>26.179199999999998</v>
          </cell>
          <cell r="U21">
            <v>28.1096</v>
          </cell>
        </row>
        <row r="22">
          <cell r="A22" t="str">
            <v>265  Колбаса Балыкбургская, ВЕС, ТМ Баварушка  ПОКОМ</v>
          </cell>
          <cell r="B22" t="str">
            <v>кг</v>
          </cell>
          <cell r="D22">
            <v>229.274</v>
          </cell>
          <cell r="E22">
            <v>211.58</v>
          </cell>
          <cell r="F22">
            <v>93.974999999999994</v>
          </cell>
          <cell r="G22">
            <v>298.76299999999998</v>
          </cell>
          <cell r="H22">
            <v>1</v>
          </cell>
          <cell r="M22">
            <v>18.794999999999998</v>
          </cell>
          <cell r="Q22">
            <v>15.895876562915669</v>
          </cell>
          <cell r="R22">
            <v>15.895876562915669</v>
          </cell>
          <cell r="S22">
            <v>43.514800000000001</v>
          </cell>
          <cell r="T22">
            <v>24.7166</v>
          </cell>
          <cell r="U22">
            <v>30.6144</v>
          </cell>
        </row>
        <row r="23">
          <cell r="A23" t="str">
            <v>266  Колбаса Филейбургская с сочным окороком, ВЕС, ТМ Баварушка  ПОКОМ</v>
          </cell>
          <cell r="B23" t="str">
            <v>кг</v>
          </cell>
          <cell r="D23">
            <v>280.858</v>
          </cell>
          <cell r="E23">
            <v>33.929000000000002</v>
          </cell>
          <cell r="F23">
            <v>95.736000000000004</v>
          </cell>
          <cell r="G23">
            <v>191.41</v>
          </cell>
          <cell r="H23">
            <v>1</v>
          </cell>
          <cell r="M23">
            <v>19.147200000000002</v>
          </cell>
          <cell r="N23">
            <v>40</v>
          </cell>
          <cell r="Q23">
            <v>12.085840227291717</v>
          </cell>
          <cell r="R23">
            <v>9.9967619286370848</v>
          </cell>
          <cell r="S23">
            <v>32.302</v>
          </cell>
          <cell r="T23">
            <v>27.4146</v>
          </cell>
          <cell r="U23">
            <v>22.2742</v>
          </cell>
        </row>
        <row r="24">
          <cell r="A24" t="str">
            <v>273  Сосиски Сочинки с сочной грудинкой, МГС 0.4кг,   ПОКОМ</v>
          </cell>
          <cell r="B24" t="str">
            <v>шт</v>
          </cell>
          <cell r="C24" t="str">
            <v>Нояб</v>
          </cell>
          <cell r="D24">
            <v>559</v>
          </cell>
          <cell r="E24">
            <v>48</v>
          </cell>
          <cell r="F24">
            <v>231</v>
          </cell>
          <cell r="G24">
            <v>292</v>
          </cell>
          <cell r="H24">
            <v>0.4</v>
          </cell>
          <cell r="M24">
            <v>46.2</v>
          </cell>
          <cell r="N24">
            <v>265</v>
          </cell>
          <cell r="Q24">
            <v>12.056277056277056</v>
          </cell>
          <cell r="R24">
            <v>6.3203463203463199</v>
          </cell>
          <cell r="S24">
            <v>53.4</v>
          </cell>
          <cell r="T24">
            <v>79.2</v>
          </cell>
          <cell r="U24">
            <v>43.6</v>
          </cell>
        </row>
        <row r="25">
          <cell r="A25" t="str">
            <v>301  Сосиски Сочинки по-баварски с сыром,  0.4кг, ТМ Стародворье  ПОКОМ</v>
          </cell>
          <cell r="B25" t="str">
            <v>шт</v>
          </cell>
          <cell r="C25" t="str">
            <v>Нояб</v>
          </cell>
          <cell r="D25">
            <v>-3</v>
          </cell>
          <cell r="E25">
            <v>51</v>
          </cell>
          <cell r="F25">
            <v>-2</v>
          </cell>
          <cell r="G25">
            <v>45</v>
          </cell>
          <cell r="H25">
            <v>0.4</v>
          </cell>
          <cell r="M25">
            <v>-0.4</v>
          </cell>
          <cell r="Q25">
            <v>-112.5</v>
          </cell>
          <cell r="R25">
            <v>-112.5</v>
          </cell>
          <cell r="S25">
            <v>7.2</v>
          </cell>
          <cell r="T25">
            <v>0.8</v>
          </cell>
          <cell r="U25">
            <v>-1.4</v>
          </cell>
        </row>
        <row r="26">
          <cell r="A26" t="str">
            <v>302  Сосиски Сочинки по-баварски,  0.4кг, ТМ Стародворье  ПОКОМ</v>
          </cell>
          <cell r="B26" t="str">
            <v>шт</v>
          </cell>
          <cell r="C26" t="str">
            <v>Нояб</v>
          </cell>
          <cell r="D26">
            <v>120</v>
          </cell>
          <cell r="F26">
            <v>105</v>
          </cell>
          <cell r="H26">
            <v>0.4</v>
          </cell>
          <cell r="M26">
            <v>21</v>
          </cell>
          <cell r="N26">
            <v>150</v>
          </cell>
          <cell r="Q26">
            <v>7.1428571428571432</v>
          </cell>
          <cell r="R26">
            <v>0</v>
          </cell>
          <cell r="S26">
            <v>40.200000000000003</v>
          </cell>
          <cell r="T26">
            <v>53.2</v>
          </cell>
          <cell r="U26">
            <v>0.6</v>
          </cell>
        </row>
        <row r="27">
          <cell r="A27" t="str">
            <v>309  Сосиски Сочинки с сыром 0,4 кг ТМ Стародворье  ПОКОМ</v>
          </cell>
          <cell r="B27" t="str">
            <v>шт</v>
          </cell>
          <cell r="C27" t="str">
            <v>Нояб</v>
          </cell>
          <cell r="D27">
            <v>42</v>
          </cell>
          <cell r="E27">
            <v>18</v>
          </cell>
          <cell r="F27">
            <v>38</v>
          </cell>
          <cell r="G27">
            <v>18</v>
          </cell>
          <cell r="H27">
            <v>0.4</v>
          </cell>
          <cell r="M27">
            <v>7.6</v>
          </cell>
          <cell r="N27">
            <v>50.399999999999991</v>
          </cell>
          <cell r="Q27">
            <v>9</v>
          </cell>
          <cell r="R27">
            <v>2.3684210526315792</v>
          </cell>
          <cell r="S27">
            <v>0</v>
          </cell>
          <cell r="T27">
            <v>3.8</v>
          </cell>
          <cell r="U27">
            <v>4.2</v>
          </cell>
          <cell r="V27" t="str">
            <v>акция/вывод</v>
          </cell>
        </row>
        <row r="28">
          <cell r="A28" t="str">
            <v>312  Ветчина Филейская ТМ Вязанка ТС Столичная ВЕС  ПОКОМ</v>
          </cell>
          <cell r="B28" t="str">
            <v>кг</v>
          </cell>
          <cell r="C28" t="str">
            <v>Нояб</v>
          </cell>
          <cell r="E28">
            <v>33.758000000000003</v>
          </cell>
          <cell r="F28">
            <v>2.6880000000000002</v>
          </cell>
          <cell r="G28">
            <v>29.725000000000001</v>
          </cell>
          <cell r="H28">
            <v>1</v>
          </cell>
          <cell r="M28">
            <v>0.53760000000000008</v>
          </cell>
          <cell r="N28">
            <v>50</v>
          </cell>
          <cell r="Q28">
            <v>148.29799107142853</v>
          </cell>
          <cell r="R28">
            <v>55.292038690476183</v>
          </cell>
          <cell r="S28">
            <v>9.1936</v>
          </cell>
          <cell r="T28">
            <v>10.4712</v>
          </cell>
          <cell r="U28">
            <v>3.2191999999999998</v>
          </cell>
        </row>
        <row r="29">
          <cell r="A29" t="str">
            <v>313 Колбаса вареная Молокуша ТМ Вязанка в оболочке полиамид. ВЕС  ПОКОМ</v>
          </cell>
          <cell r="B29" t="str">
            <v>кг</v>
          </cell>
          <cell r="C29" t="str">
            <v>Нояб</v>
          </cell>
          <cell r="D29">
            <v>148.24799999999999</v>
          </cell>
          <cell r="E29">
            <v>236.51499999999999</v>
          </cell>
          <cell r="F29">
            <v>153.53100000000001</v>
          </cell>
          <cell r="G29">
            <v>202.90100000000001</v>
          </cell>
          <cell r="H29">
            <v>1</v>
          </cell>
          <cell r="M29">
            <v>30.706200000000003</v>
          </cell>
          <cell r="N29">
            <v>170</v>
          </cell>
          <cell r="Q29">
            <v>12.144159811373598</v>
          </cell>
          <cell r="R29">
            <v>6.6078186164357682</v>
          </cell>
          <cell r="S29">
            <v>30.169</v>
          </cell>
          <cell r="T29">
            <v>27.157799999999998</v>
          </cell>
          <cell r="U29">
            <v>29.356000000000002</v>
          </cell>
        </row>
        <row r="30">
          <cell r="A30" t="str">
            <v>314 Колбаса вареная Филейская ТМ Вязанка ТС Классическая в оболочке полиамид.  ПОКОМ</v>
          </cell>
          <cell r="B30" t="str">
            <v>кг</v>
          </cell>
          <cell r="C30" t="str">
            <v>Нояб</v>
          </cell>
          <cell r="E30">
            <v>58.63</v>
          </cell>
          <cell r="F30">
            <v>2.8159999999999998</v>
          </cell>
          <cell r="G30">
            <v>47.869</v>
          </cell>
          <cell r="H30">
            <v>1</v>
          </cell>
          <cell r="M30">
            <v>0.56319999999999992</v>
          </cell>
          <cell r="N30">
            <v>50</v>
          </cell>
          <cell r="Q30">
            <v>173.77308238636365</v>
          </cell>
          <cell r="R30">
            <v>84.994673295454561</v>
          </cell>
          <cell r="S30">
            <v>7.141</v>
          </cell>
          <cell r="T30">
            <v>8.702</v>
          </cell>
          <cell r="U30">
            <v>2.3899999999999997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B31" t="str">
            <v>кг</v>
          </cell>
          <cell r="E31">
            <v>60.174999999999997</v>
          </cell>
          <cell r="G31">
            <v>60.174999999999997</v>
          </cell>
          <cell r="H31">
            <v>1</v>
          </cell>
          <cell r="M31">
            <v>0</v>
          </cell>
          <cell r="Q31" t="e">
            <v>#DIV/0!</v>
          </cell>
          <cell r="R31" t="e">
            <v>#DIV/0!</v>
          </cell>
          <cell r="S31">
            <v>3.6002000000000001</v>
          </cell>
          <cell r="T31">
            <v>0.59840000000000004</v>
          </cell>
          <cell r="U31">
            <v>0</v>
          </cell>
        </row>
        <row r="32">
          <cell r="A32" t="str">
            <v>318 Сосиски Датские ТМ Зареченские колбасы ТС Зареченские п полиамид в модифициров  ПОКОМ</v>
          </cell>
          <cell r="B32" t="str">
            <v>кг</v>
          </cell>
          <cell r="D32">
            <v>123.498</v>
          </cell>
          <cell r="E32">
            <v>4.4999999999999998E-2</v>
          </cell>
          <cell r="F32">
            <v>96.507000000000005</v>
          </cell>
          <cell r="H32">
            <v>1</v>
          </cell>
          <cell r="M32">
            <v>19.301400000000001</v>
          </cell>
          <cell r="N32">
            <v>135.10980000000001</v>
          </cell>
          <cell r="Q32">
            <v>7</v>
          </cell>
          <cell r="R32">
            <v>0</v>
          </cell>
          <cell r="S32">
            <v>0</v>
          </cell>
          <cell r="T32">
            <v>16.9346</v>
          </cell>
          <cell r="U32">
            <v>0.7742</v>
          </cell>
        </row>
        <row r="33">
          <cell r="A33" t="str">
            <v>320  Сосиски Сочинки с сочным окороком 0,4 кг ТМ Стародворье  ПОКОМ</v>
          </cell>
          <cell r="B33" t="str">
            <v>шт</v>
          </cell>
          <cell r="C33" t="str">
            <v>Нояб</v>
          </cell>
          <cell r="D33">
            <v>2</v>
          </cell>
          <cell r="E33">
            <v>174</v>
          </cell>
          <cell r="F33">
            <v>16</v>
          </cell>
          <cell r="G33">
            <v>160</v>
          </cell>
          <cell r="H33">
            <v>0.4</v>
          </cell>
          <cell r="M33">
            <v>3.2</v>
          </cell>
          <cell r="N33">
            <v>40</v>
          </cell>
          <cell r="Q33">
            <v>62.5</v>
          </cell>
          <cell r="R33">
            <v>50</v>
          </cell>
          <cell r="S33">
            <v>19.399999999999999</v>
          </cell>
          <cell r="T33">
            <v>2.6</v>
          </cell>
          <cell r="U33">
            <v>23.8</v>
          </cell>
          <cell r="V33" t="str">
            <v>акция/вывод</v>
          </cell>
        </row>
        <row r="34">
          <cell r="A34" t="str">
            <v>352  Сардельки Сочинки с сыром 0,4 кг ТМ Стародворье   ПОКОМ</v>
          </cell>
          <cell r="B34" t="str">
            <v>шт</v>
          </cell>
          <cell r="C34" t="str">
            <v>Нояб</v>
          </cell>
          <cell r="D34">
            <v>133</v>
          </cell>
          <cell r="E34">
            <v>126</v>
          </cell>
          <cell r="F34">
            <v>95</v>
          </cell>
          <cell r="G34">
            <v>131</v>
          </cell>
          <cell r="H34">
            <v>0.4</v>
          </cell>
          <cell r="M34">
            <v>19</v>
          </cell>
          <cell r="N34">
            <v>100</v>
          </cell>
          <cell r="Q34">
            <v>12.157894736842104</v>
          </cell>
          <cell r="R34">
            <v>6.8947368421052628</v>
          </cell>
          <cell r="S34">
            <v>28.6</v>
          </cell>
          <cell r="T34">
            <v>3.6</v>
          </cell>
          <cell r="U34">
            <v>18.2</v>
          </cell>
          <cell r="V34" t="str">
            <v>акция/вывод</v>
          </cell>
        </row>
        <row r="35">
          <cell r="A35" t="str">
            <v>369 Колбаса Сливушка ТМ Вязанка в оболочке полиамид вес.  ПОКОМ</v>
          </cell>
          <cell r="B35" t="str">
            <v>кг</v>
          </cell>
          <cell r="C35" t="str">
            <v>Нояб</v>
          </cell>
          <cell r="D35">
            <v>-1.3440000000000001</v>
          </cell>
          <cell r="E35">
            <v>54.945999999999998</v>
          </cell>
          <cell r="F35">
            <v>5.3339999999999996</v>
          </cell>
          <cell r="G35">
            <v>48.268000000000001</v>
          </cell>
          <cell r="H35">
            <v>1</v>
          </cell>
          <cell r="M35">
            <v>1.0668</v>
          </cell>
          <cell r="N35">
            <v>50</v>
          </cell>
          <cell r="Q35">
            <v>92.114735658042747</v>
          </cell>
          <cell r="R35">
            <v>45.245594300712412</v>
          </cell>
          <cell r="S35">
            <v>12.924199999999999</v>
          </cell>
          <cell r="T35">
            <v>11.413599999999999</v>
          </cell>
          <cell r="U35">
            <v>4.8284000000000002</v>
          </cell>
          <cell r="V35" t="str">
            <v>акция/вывод</v>
          </cell>
        </row>
        <row r="36">
          <cell r="A36" t="str">
            <v>370 Ветчина Сливушка с индейкой ТМ Вязанка в оболочке полиамид.</v>
          </cell>
          <cell r="B36" t="str">
            <v>кг</v>
          </cell>
          <cell r="C36" t="str">
            <v>Нояб</v>
          </cell>
          <cell r="D36">
            <v>-1.37</v>
          </cell>
          <cell r="E36">
            <v>23.209</v>
          </cell>
          <cell r="F36">
            <v>1.365</v>
          </cell>
          <cell r="G36">
            <v>20.474</v>
          </cell>
          <cell r="H36">
            <v>1</v>
          </cell>
          <cell r="M36">
            <v>0.27300000000000002</v>
          </cell>
          <cell r="N36">
            <v>10</v>
          </cell>
          <cell r="Q36">
            <v>111.62637362637362</v>
          </cell>
          <cell r="R36">
            <v>74.996336996336993</v>
          </cell>
          <cell r="S36">
            <v>3.0170000000000003</v>
          </cell>
          <cell r="T36">
            <v>2.7427999999999999</v>
          </cell>
          <cell r="U36">
            <v>1.3704000000000001</v>
          </cell>
          <cell r="V36" t="str">
            <v>акция/вывод</v>
          </cell>
        </row>
        <row r="37">
          <cell r="A37" t="str">
            <v>371  Сосиски Сочинки Молочные 0,4 кг ТМ Стародворье  ПОКОМ</v>
          </cell>
          <cell r="B37" t="str">
            <v>шт</v>
          </cell>
          <cell r="C37" t="str">
            <v>Нояб</v>
          </cell>
          <cell r="D37">
            <v>60</v>
          </cell>
          <cell r="E37">
            <v>240</v>
          </cell>
          <cell r="F37">
            <v>51</v>
          </cell>
          <cell r="G37">
            <v>225</v>
          </cell>
          <cell r="H37">
            <v>0.4</v>
          </cell>
          <cell r="M37">
            <v>10.199999999999999</v>
          </cell>
          <cell r="Q37">
            <v>22.058823529411764</v>
          </cell>
          <cell r="R37">
            <v>22.058823529411764</v>
          </cell>
          <cell r="S37">
            <v>0</v>
          </cell>
          <cell r="T37">
            <v>2.4</v>
          </cell>
          <cell r="U37">
            <v>32.200000000000003</v>
          </cell>
          <cell r="V37" t="str">
            <v>акция/вывод</v>
          </cell>
        </row>
        <row r="38">
          <cell r="A38" t="str">
            <v>372  Сосиски Сочинки Сливочные 0,4 кг ТМ Стародворье  ПОКОМ</v>
          </cell>
          <cell r="B38" t="str">
            <v>шт</v>
          </cell>
          <cell r="C38" t="str">
            <v>Нояб</v>
          </cell>
          <cell r="D38">
            <v>80</v>
          </cell>
          <cell r="E38">
            <v>210</v>
          </cell>
          <cell r="F38">
            <v>69</v>
          </cell>
          <cell r="G38">
            <v>193</v>
          </cell>
          <cell r="H38">
            <v>0.4</v>
          </cell>
          <cell r="M38">
            <v>13.8</v>
          </cell>
          <cell r="Q38">
            <v>13.985507246376811</v>
          </cell>
          <cell r="R38">
            <v>13.985507246376811</v>
          </cell>
          <cell r="S38">
            <v>0</v>
          </cell>
          <cell r="T38">
            <v>1.8</v>
          </cell>
          <cell r="U38">
            <v>28.2</v>
          </cell>
          <cell r="V38" t="str">
            <v>акция/вывод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B39" t="str">
            <v>шт</v>
          </cell>
          <cell r="D39">
            <v>-7</v>
          </cell>
          <cell r="E39">
            <v>9</v>
          </cell>
          <cell r="F39">
            <v>2</v>
          </cell>
          <cell r="H39">
            <v>0</v>
          </cell>
          <cell r="M39">
            <v>0.4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1.4</v>
          </cell>
        </row>
        <row r="40">
          <cell r="A40" t="str">
            <v>381  Сардельки Сочинки 0,4кг ТМ Стародворье  ПОКОМ</v>
          </cell>
          <cell r="B40" t="str">
            <v>шт</v>
          </cell>
          <cell r="C40" t="str">
            <v>Нояб</v>
          </cell>
          <cell r="D40">
            <v>57</v>
          </cell>
          <cell r="E40">
            <v>72</v>
          </cell>
          <cell r="F40">
            <v>45</v>
          </cell>
          <cell r="G40">
            <v>66</v>
          </cell>
          <cell r="H40">
            <v>0.4</v>
          </cell>
          <cell r="M40">
            <v>9</v>
          </cell>
          <cell r="N40">
            <v>45</v>
          </cell>
          <cell r="Q40">
            <v>12.333333333333334</v>
          </cell>
          <cell r="R40">
            <v>7.333333333333333</v>
          </cell>
          <cell r="S40">
            <v>14.6</v>
          </cell>
          <cell r="T40">
            <v>1</v>
          </cell>
          <cell r="U40">
            <v>9.6</v>
          </cell>
          <cell r="V40" t="str">
            <v>акция/вывод</v>
          </cell>
        </row>
        <row r="41">
          <cell r="A41" t="str">
            <v>383 Колбаса Сочинка по-европейски с сочной грудиной ТМ Стародворье в оболочке фиброуз в ва  Поком</v>
          </cell>
          <cell r="B41" t="str">
            <v>кг</v>
          </cell>
          <cell r="D41">
            <v>96.915000000000006</v>
          </cell>
          <cell r="E41">
            <v>92.340999999999994</v>
          </cell>
          <cell r="F41">
            <v>71.930999999999997</v>
          </cell>
          <cell r="G41">
            <v>97.876000000000005</v>
          </cell>
          <cell r="H41">
            <v>1</v>
          </cell>
          <cell r="M41">
            <v>14.386199999999999</v>
          </cell>
          <cell r="N41">
            <v>74.758399999999966</v>
          </cell>
          <cell r="Q41">
            <v>11.999999999999998</v>
          </cell>
          <cell r="R41">
            <v>6.8034644311910037</v>
          </cell>
          <cell r="S41">
            <v>11.6492</v>
          </cell>
          <cell r="T41">
            <v>13.2834</v>
          </cell>
          <cell r="U41">
            <v>13.528600000000001</v>
          </cell>
        </row>
        <row r="42">
          <cell r="A42" t="str">
            <v>384  Колбаса Сочинка по-фински с сочным окороком ТМ Стародворье в оболочке фиброуз в ва  Поком</v>
          </cell>
          <cell r="B42" t="str">
            <v>кг</v>
          </cell>
          <cell r="D42">
            <v>134.673</v>
          </cell>
          <cell r="E42">
            <v>14.302</v>
          </cell>
          <cell r="F42">
            <v>60.3</v>
          </cell>
          <cell r="G42">
            <v>74.152000000000001</v>
          </cell>
          <cell r="H42">
            <v>1</v>
          </cell>
          <cell r="M42">
            <v>12.059999999999999</v>
          </cell>
          <cell r="N42">
            <v>75</v>
          </cell>
          <cell r="Q42">
            <v>12.367495854063019</v>
          </cell>
          <cell r="R42">
            <v>6.1485903814262031</v>
          </cell>
          <cell r="S42">
            <v>11.819199999999999</v>
          </cell>
          <cell r="T42">
            <v>16.665600000000001</v>
          </cell>
          <cell r="U42">
            <v>10.407</v>
          </cell>
        </row>
        <row r="43">
          <cell r="A43" t="str">
            <v>389 Колбаса вареная Мусульманская Халяль ТМ Вязанка Халяль оболочка вектор 0,4 кг АК.  Поком</v>
          </cell>
          <cell r="B43" t="str">
            <v>шт</v>
          </cell>
          <cell r="D43">
            <v>112</v>
          </cell>
          <cell r="E43">
            <v>80</v>
          </cell>
          <cell r="F43">
            <v>79</v>
          </cell>
          <cell r="G43">
            <v>91</v>
          </cell>
          <cell r="H43">
            <v>0.4</v>
          </cell>
          <cell r="M43">
            <v>15.8</v>
          </cell>
          <cell r="N43">
            <v>100</v>
          </cell>
          <cell r="Q43">
            <v>12.088607594936708</v>
          </cell>
          <cell r="R43">
            <v>5.7594936708860756</v>
          </cell>
          <cell r="S43">
            <v>0</v>
          </cell>
          <cell r="T43">
            <v>15.8</v>
          </cell>
          <cell r="U43">
            <v>13.6</v>
          </cell>
        </row>
        <row r="44">
          <cell r="A44" t="str">
            <v>390 Сосиски Восточные Халяль ТМ Вязанка в оболочке полиамид в вакуумной упаковке 0,33 кг  Поком</v>
          </cell>
          <cell r="B44" t="str">
            <v>шт</v>
          </cell>
          <cell r="D44">
            <v>136</v>
          </cell>
          <cell r="E44">
            <v>80</v>
          </cell>
          <cell r="F44">
            <v>109</v>
          </cell>
          <cell r="G44">
            <v>66</v>
          </cell>
          <cell r="H44">
            <v>0.33</v>
          </cell>
          <cell r="M44">
            <v>21.8</v>
          </cell>
          <cell r="N44">
            <v>155</v>
          </cell>
          <cell r="Q44">
            <v>10.137614678899082</v>
          </cell>
          <cell r="R44">
            <v>3.0275229357798166</v>
          </cell>
          <cell r="S44">
            <v>0</v>
          </cell>
          <cell r="T44">
            <v>20.399999999999999</v>
          </cell>
          <cell r="U44">
            <v>15</v>
          </cell>
        </row>
        <row r="45">
          <cell r="A45" t="str">
            <v>БОНУС_096  Сосиски Баварские,  0.42кг,ПОКОМ</v>
          </cell>
          <cell r="B45" t="str">
            <v>шт</v>
          </cell>
          <cell r="D45">
            <v>-14</v>
          </cell>
          <cell r="E45">
            <v>14</v>
          </cell>
          <cell r="H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3.6</v>
          </cell>
          <cell r="T45">
            <v>6</v>
          </cell>
          <cell r="U45">
            <v>0</v>
          </cell>
        </row>
        <row r="46">
          <cell r="A46" t="str">
            <v>БОНУС_225  Колбаса Дугушка со шпиком, ВЕС, ТМ Стародворье   ПОКОМ</v>
          </cell>
          <cell r="B46" t="str">
            <v>кг</v>
          </cell>
          <cell r="D46">
            <v>-1.744</v>
          </cell>
          <cell r="E46">
            <v>1.744</v>
          </cell>
          <cell r="H46">
            <v>0</v>
          </cell>
          <cell r="M46">
            <v>0</v>
          </cell>
          <cell r="Q46" t="e">
            <v>#DIV/0!</v>
          </cell>
          <cell r="R46" t="e">
            <v>#DIV/0!</v>
          </cell>
          <cell r="S46">
            <v>0.3488</v>
          </cell>
          <cell r="T46">
            <v>0</v>
          </cell>
          <cell r="U46">
            <v>0</v>
          </cell>
        </row>
        <row r="47">
          <cell r="A47" t="str">
            <v>БОНУС_229  Колбаса Молочная Дугушка, в/у, ВЕС, ТМ Стародворье   ПОКОМ</v>
          </cell>
          <cell r="B47" t="str">
            <v>кг</v>
          </cell>
          <cell r="D47">
            <v>-7.1029999999999998</v>
          </cell>
          <cell r="E47">
            <v>37.862000000000002</v>
          </cell>
          <cell r="F47">
            <v>22.859000000000002</v>
          </cell>
          <cell r="H47">
            <v>0</v>
          </cell>
          <cell r="M47">
            <v>4.5718000000000005</v>
          </cell>
          <cell r="Q47">
            <v>0</v>
          </cell>
          <cell r="R47">
            <v>0</v>
          </cell>
          <cell r="S47">
            <v>5.2826000000000004</v>
          </cell>
          <cell r="T47">
            <v>7.2080000000000002</v>
          </cell>
          <cell r="U47">
            <v>4.9264000000000001</v>
          </cell>
        </row>
        <row r="48">
          <cell r="A48" t="str">
            <v>БОНУС_314 Колбаса вареная Филейская ТМ Вязанка ТС Классическая в оболочке полиамид.  ПОКОМ</v>
          </cell>
          <cell r="B48" t="str">
            <v>кг</v>
          </cell>
          <cell r="D48">
            <v>-15.526</v>
          </cell>
          <cell r="E48">
            <v>19.512</v>
          </cell>
          <cell r="F48">
            <v>2.6339999999999999</v>
          </cell>
          <cell r="H48">
            <v>0</v>
          </cell>
          <cell r="M48">
            <v>0.52679999999999993</v>
          </cell>
          <cell r="Q48">
            <v>0</v>
          </cell>
          <cell r="R48">
            <v>0</v>
          </cell>
          <cell r="S48">
            <v>4.01</v>
          </cell>
          <cell r="T48">
            <v>4.1516000000000002</v>
          </cell>
          <cell r="U48">
            <v>2.3205999999999998</v>
          </cell>
        </row>
        <row r="49">
          <cell r="A49" t="str">
            <v>У_003   Колбаса Вязанка с индейкой, вектор ВЕС, ПОКОМ</v>
          </cell>
          <cell r="B49" t="str">
            <v>кг</v>
          </cell>
          <cell r="E49">
            <v>12.257</v>
          </cell>
          <cell r="F49">
            <v>16.327000000000002</v>
          </cell>
          <cell r="G49">
            <v>-4.07</v>
          </cell>
          <cell r="H49">
            <v>0</v>
          </cell>
          <cell r="M49">
            <v>3.2654000000000005</v>
          </cell>
          <cell r="Q49">
            <v>-1.2464016659521038</v>
          </cell>
          <cell r="R49">
            <v>-1.2464016659521038</v>
          </cell>
          <cell r="S49">
            <v>25.249199999999998</v>
          </cell>
          <cell r="T49">
            <v>16.472000000000001</v>
          </cell>
          <cell r="U49">
            <v>4.5828000000000007</v>
          </cell>
        </row>
        <row r="50">
          <cell r="A50" t="str">
            <v>У_005  Колбаса Докторская ГОСТ, Вязанка вектор,ВЕС. ПОКОМ</v>
          </cell>
          <cell r="B50" t="str">
            <v>кг</v>
          </cell>
          <cell r="E50">
            <v>21.547000000000001</v>
          </cell>
          <cell r="F50">
            <v>14.86</v>
          </cell>
          <cell r="H50">
            <v>0</v>
          </cell>
          <cell r="M50">
            <v>2.972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 t="str">
            <v>У_096  Сосиски Баварские,  0.42кг,ПОКОМ</v>
          </cell>
          <cell r="B51" t="str">
            <v>шт</v>
          </cell>
          <cell r="E51">
            <v>14</v>
          </cell>
          <cell r="H51">
            <v>0</v>
          </cell>
          <cell r="M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У_215  Колбаса Докторская ГОСТ Дугушка, ВЕС, ТМ Стародворье ПОКОМ</v>
          </cell>
          <cell r="B52" t="str">
            <v>кг</v>
          </cell>
          <cell r="E52">
            <v>28.68</v>
          </cell>
          <cell r="F52">
            <v>28.68</v>
          </cell>
          <cell r="H52">
            <v>0</v>
          </cell>
          <cell r="M52">
            <v>5.7359999999999998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У_217  Колбаса Докторская Дугушка, ВЕС, НЕ ГОСТ, ТМ Стародворье ПОКОМ</v>
          </cell>
          <cell r="B53" t="str">
            <v>кг</v>
          </cell>
          <cell r="E53">
            <v>52.802999999999997</v>
          </cell>
          <cell r="F53">
            <v>9.6319999999999997</v>
          </cell>
          <cell r="G53">
            <v>-8.76</v>
          </cell>
          <cell r="H53">
            <v>0</v>
          </cell>
          <cell r="M53">
            <v>1.9263999999999999</v>
          </cell>
          <cell r="Q53">
            <v>-4.5473421926910298</v>
          </cell>
          <cell r="R53">
            <v>-4.5473421926910298</v>
          </cell>
          <cell r="S53">
            <v>0</v>
          </cell>
          <cell r="T53">
            <v>0</v>
          </cell>
          <cell r="U53">
            <v>0</v>
          </cell>
        </row>
        <row r="54">
          <cell r="A54" t="str">
            <v>У_225  Колбаса Дугушка со шпиком, ВЕС, ТМ Стародворье   ПОКОМ</v>
          </cell>
          <cell r="B54" t="str">
            <v>кг</v>
          </cell>
          <cell r="E54">
            <v>22.27</v>
          </cell>
          <cell r="F54">
            <v>14.766</v>
          </cell>
          <cell r="G54">
            <v>-3.476</v>
          </cell>
          <cell r="H54">
            <v>0</v>
          </cell>
          <cell r="M54">
            <v>2.9531999999999998</v>
          </cell>
          <cell r="Q54">
            <v>-1.1770283082757687</v>
          </cell>
          <cell r="R54">
            <v>-1.1770283082757687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У_301  Сосиски Сочинки по-баварски с сыром,  0.4кг, ТМ Стародворье  ПОКОМ</v>
          </cell>
          <cell r="B55" t="str">
            <v>шт</v>
          </cell>
          <cell r="E55">
            <v>3</v>
          </cell>
          <cell r="H55">
            <v>0</v>
          </cell>
          <cell r="M55">
            <v>0</v>
          </cell>
          <cell r="Q55" t="e">
            <v>#DIV/0!</v>
          </cell>
          <cell r="R55" t="e">
            <v>#DIV/0!</v>
          </cell>
          <cell r="S55">
            <v>13.2</v>
          </cell>
          <cell r="T55">
            <v>5.6</v>
          </cell>
          <cell r="U55">
            <v>0.2</v>
          </cell>
        </row>
        <row r="56">
          <cell r="A56" t="str">
            <v>У_312  Ветчина Филейская ТМ Вязанка ТС Столичная ВЕС  ПОКОМ</v>
          </cell>
          <cell r="B56" t="str">
            <v>кг</v>
          </cell>
          <cell r="E56">
            <v>34.871000000000002</v>
          </cell>
          <cell r="F56">
            <v>33.526000000000003</v>
          </cell>
          <cell r="H56">
            <v>0</v>
          </cell>
          <cell r="M56">
            <v>6.7052000000000005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У_314 Колбаса вареная Филейская ТМ Вязанка ТС Классическая в оболочке полиамид.  ПОКОМ</v>
          </cell>
          <cell r="B57" t="str">
            <v>кг</v>
          </cell>
          <cell r="E57">
            <v>24.797000000000001</v>
          </cell>
          <cell r="F57">
            <v>3.94</v>
          </cell>
          <cell r="H57">
            <v>0</v>
          </cell>
          <cell r="M57">
            <v>0.78800000000000003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У_369 Колбаса Сливушка ТМ Вязанка в оболочке полиамид вес.  ПОКОМ</v>
          </cell>
          <cell r="B58" t="str">
            <v>кг</v>
          </cell>
          <cell r="E58">
            <v>12.034000000000001</v>
          </cell>
          <cell r="F58">
            <v>10.69</v>
          </cell>
          <cell r="H58">
            <v>0</v>
          </cell>
          <cell r="M58">
            <v>2.1379999999999999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У_370 Ветчина Сливушка с индейкой ТМ Вязанка в оболочке полиамид.</v>
          </cell>
          <cell r="B59" t="str">
            <v>кг</v>
          </cell>
          <cell r="E59">
            <v>2.7360000000000002</v>
          </cell>
          <cell r="F59">
            <v>1.3660000000000001</v>
          </cell>
          <cell r="H59">
            <v>0</v>
          </cell>
          <cell r="M59">
            <v>0.2732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0"/>
  <sheetViews>
    <sheetView tabSelected="1" workbookViewId="0">
      <pane ySplit="5" topLeftCell="A9" activePane="bottomLeft" state="frozen"/>
      <selection pane="bottomLeft" activeCell="P11" sqref="P11"/>
    </sheetView>
  </sheetViews>
  <sheetFormatPr defaultColWidth="10.5" defaultRowHeight="11.45" customHeight="1" outlineLevelRow="2" x14ac:dyDescent="0.2"/>
  <cols>
    <col min="1" max="1" width="63.83203125" style="1" customWidth="1"/>
    <col min="2" max="2" width="4" style="1" customWidth="1"/>
    <col min="3" max="3" width="8" style="1" customWidth="1"/>
    <col min="4" max="7" width="7.1640625" style="1" customWidth="1"/>
    <col min="8" max="8" width="4.5" style="16" customWidth="1"/>
    <col min="9" max="12" width="1" style="7" customWidth="1"/>
    <col min="13" max="13" width="6.6640625" style="7" customWidth="1"/>
    <col min="14" max="15" width="10.5" style="7"/>
    <col min="16" max="16" width="22.83203125" style="7" bestFit="1" customWidth="1"/>
    <col min="17" max="18" width="5.5" style="7" customWidth="1"/>
    <col min="19" max="21" width="8" style="7" customWidth="1"/>
    <col min="22" max="22" width="35.5" style="7" customWidth="1"/>
    <col min="23" max="23" width="10.5" style="7"/>
    <col min="24" max="24" width="23.83203125" style="7" customWidth="1"/>
    <col min="25" max="16384" width="10.5" style="7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6" t="s">
        <v>1</v>
      </c>
      <c r="B3" s="6" t="s">
        <v>2</v>
      </c>
      <c r="C3" s="17" t="s">
        <v>70</v>
      </c>
      <c r="D3" s="6" t="s">
        <v>3</v>
      </c>
      <c r="E3" s="6"/>
      <c r="F3" s="6"/>
      <c r="G3" s="6"/>
      <c r="H3" s="10" t="s">
        <v>55</v>
      </c>
      <c r="I3" s="2" t="s">
        <v>56</v>
      </c>
      <c r="J3" s="2" t="s">
        <v>57</v>
      </c>
      <c r="K3" s="2" t="s">
        <v>58</v>
      </c>
      <c r="L3" s="2" t="s">
        <v>58</v>
      </c>
      <c r="M3" s="2" t="s">
        <v>59</v>
      </c>
      <c r="N3" s="2" t="s">
        <v>58</v>
      </c>
      <c r="O3" s="11" t="s">
        <v>60</v>
      </c>
      <c r="P3" s="12"/>
      <c r="Q3" s="2" t="s">
        <v>61</v>
      </c>
      <c r="R3" s="2" t="s">
        <v>62</v>
      </c>
      <c r="S3" s="13" t="s">
        <v>63</v>
      </c>
      <c r="T3" s="13" t="s">
        <v>64</v>
      </c>
      <c r="U3" s="13" t="s">
        <v>69</v>
      </c>
      <c r="V3" s="2" t="s">
        <v>65</v>
      </c>
      <c r="W3" s="2" t="s">
        <v>66</v>
      </c>
    </row>
    <row r="4" spans="1:23" ht="26.1" customHeight="1" x14ac:dyDescent="0.2">
      <c r="A4" s="6" t="s">
        <v>1</v>
      </c>
      <c r="B4" s="6" t="s">
        <v>2</v>
      </c>
      <c r="C4" s="17" t="s">
        <v>70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"/>
      <c r="J4" s="2"/>
      <c r="K4" s="13"/>
      <c r="L4" s="2"/>
      <c r="M4" s="2"/>
      <c r="N4" s="2"/>
      <c r="O4" s="11" t="s">
        <v>67</v>
      </c>
      <c r="P4" s="12" t="s">
        <v>68</v>
      </c>
      <c r="Q4" s="2"/>
      <c r="R4" s="2"/>
      <c r="S4" s="2"/>
      <c r="T4" s="2"/>
      <c r="U4" s="2"/>
      <c r="V4" s="2"/>
      <c r="W4" s="2"/>
    </row>
    <row r="5" spans="1:23" ht="11.1" customHeight="1" x14ac:dyDescent="0.2">
      <c r="A5" s="8"/>
      <c r="B5" s="8"/>
      <c r="C5" s="8"/>
      <c r="D5" s="4"/>
      <c r="E5" s="4"/>
      <c r="F5" s="14">
        <f t="shared" ref="F5:G5" si="0">SUM(F6:F70)</f>
        <v>5203.9840000000004</v>
      </c>
      <c r="G5" s="14">
        <f t="shared" si="0"/>
        <v>7610.9260000000013</v>
      </c>
      <c r="H5" s="10"/>
      <c r="I5" s="14">
        <f t="shared" ref="I5:N5" si="1">SUM(I6:I70)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1040.7968000000003</v>
      </c>
      <c r="N5" s="14">
        <f t="shared" si="1"/>
        <v>4989.643</v>
      </c>
      <c r="O5" s="14">
        <f t="shared" ref="O5" si="2">SUM(O6:O62)</f>
        <v>0</v>
      </c>
      <c r="P5" s="15"/>
      <c r="Q5" s="2"/>
      <c r="R5" s="2"/>
      <c r="S5" s="14">
        <f>SUM(S6:S70)</f>
        <v>1296.0246</v>
      </c>
      <c r="T5" s="14">
        <f>SUM(T6:T70)</f>
        <v>1087.3924</v>
      </c>
      <c r="U5" s="14">
        <f>SUM(U6:U70)</f>
        <v>1021.2484000000001</v>
      </c>
      <c r="V5" s="2"/>
      <c r="W5" s="14">
        <f>SUM(W6:W70)</f>
        <v>4264.893</v>
      </c>
    </row>
    <row r="6" spans="1:23" ht="11.1" customHeight="1" outlineLevel="2" x14ac:dyDescent="0.2">
      <c r="A6" s="9" t="s">
        <v>8</v>
      </c>
      <c r="B6" s="9" t="s">
        <v>9</v>
      </c>
      <c r="C6" s="18" t="str">
        <f>VLOOKUP(A6,[1]TDSheet!$A:$C,3,0)</f>
        <v>Нояб</v>
      </c>
      <c r="D6" s="5">
        <v>66.25</v>
      </c>
      <c r="E6" s="5">
        <v>53.69</v>
      </c>
      <c r="F6" s="5">
        <v>45.366999999999997</v>
      </c>
      <c r="G6" s="5">
        <v>63.487000000000002</v>
      </c>
      <c r="H6" s="16">
        <f>VLOOKUP(A6,[1]TDSheet!$A:$H,8,0)</f>
        <v>1</v>
      </c>
      <c r="M6" s="7">
        <f>F6/5</f>
        <v>9.0733999999999995</v>
      </c>
      <c r="N6" s="19">
        <v>50</v>
      </c>
      <c r="O6" s="19"/>
      <c r="Q6" s="7">
        <f>(G6+N6)/M6</f>
        <v>12.507659752683669</v>
      </c>
      <c r="R6" s="7">
        <f>G6/M6</f>
        <v>6.9970463111953629</v>
      </c>
      <c r="S6" s="7">
        <f>VLOOKUP(A6,[1]TDSheet!$A:$T,20,0)</f>
        <v>12.321999999999999</v>
      </c>
      <c r="T6" s="7">
        <f>VLOOKUP(A6,[1]TDSheet!$A:$U,21,0)</f>
        <v>7.6641999999999992</v>
      </c>
      <c r="U6" s="7">
        <f>VLOOKUP(A6,[1]TDSheet!$A:$M,13,0)</f>
        <v>1.1972</v>
      </c>
      <c r="W6" s="7">
        <f>N6*H6</f>
        <v>50</v>
      </c>
    </row>
    <row r="7" spans="1:23" ht="11.1" customHeight="1" outlineLevel="2" x14ac:dyDescent="0.2">
      <c r="A7" s="9" t="s">
        <v>10</v>
      </c>
      <c r="B7" s="9" t="s">
        <v>9</v>
      </c>
      <c r="C7" s="9"/>
      <c r="D7" s="5">
        <v>70.673000000000002</v>
      </c>
      <c r="E7" s="5">
        <v>81.543999999999997</v>
      </c>
      <c r="F7" s="5">
        <v>13.48</v>
      </c>
      <c r="G7" s="5">
        <v>133.28800000000001</v>
      </c>
      <c r="H7" s="16">
        <f>VLOOKUP(A7,[1]TDSheet!$A:$H,8,0)</f>
        <v>1</v>
      </c>
      <c r="M7" s="7">
        <f t="shared" ref="M7:M50" si="3">F7/5</f>
        <v>2.6960000000000002</v>
      </c>
      <c r="N7" s="19"/>
      <c r="O7" s="19"/>
      <c r="Q7" s="7">
        <f t="shared" ref="Q7:Q50" si="4">(G7+N7)/M7</f>
        <v>49.439169139465875</v>
      </c>
      <c r="R7" s="7">
        <f t="shared" ref="R7:R50" si="5">G7/M7</f>
        <v>49.439169139465875</v>
      </c>
      <c r="S7" s="7">
        <f>VLOOKUP(A7,[1]TDSheet!$A:$T,20,0)</f>
        <v>11.8216</v>
      </c>
      <c r="T7" s="7">
        <f>VLOOKUP(A7,[1]TDSheet!$A:$U,21,0)</f>
        <v>2.7345999999999999</v>
      </c>
      <c r="U7" s="7">
        <f>VLOOKUP(A7,[1]TDSheet!$A:$M,13,0)</f>
        <v>11.08</v>
      </c>
      <c r="W7" s="7">
        <f t="shared" ref="W7:W50" si="6">N7*H7</f>
        <v>0</v>
      </c>
    </row>
    <row r="8" spans="1:23" ht="11.1" customHeight="1" outlineLevel="2" x14ac:dyDescent="0.2">
      <c r="A8" s="9" t="s">
        <v>11</v>
      </c>
      <c r="B8" s="9" t="s">
        <v>9</v>
      </c>
      <c r="C8" s="9"/>
      <c r="D8" s="5">
        <v>153.47800000000001</v>
      </c>
      <c r="E8" s="5"/>
      <c r="F8" s="5">
        <v>98.162000000000006</v>
      </c>
      <c r="G8" s="5">
        <v>41.765999999999998</v>
      </c>
      <c r="H8" s="16">
        <f>VLOOKUP(A8,[1]TDSheet!$A:$H,8,0)</f>
        <v>1</v>
      </c>
      <c r="M8" s="7">
        <f t="shared" si="3"/>
        <v>19.632400000000001</v>
      </c>
      <c r="N8" s="19">
        <v>120</v>
      </c>
      <c r="O8" s="19"/>
      <c r="Q8" s="7">
        <f t="shared" si="4"/>
        <v>8.2397465414315096</v>
      </c>
      <c r="R8" s="7">
        <f t="shared" si="5"/>
        <v>2.1274016421833295</v>
      </c>
      <c r="S8" s="7">
        <f>VLOOKUP(A8,[1]TDSheet!$A:$T,20,0)</f>
        <v>8.0983999999999998</v>
      </c>
      <c r="T8" s="7">
        <f>VLOOKUP(A8,[1]TDSheet!$A:$U,21,0)</f>
        <v>16.848199999999999</v>
      </c>
      <c r="U8" s="7">
        <f>VLOOKUP(A8,[1]TDSheet!$A:$M,13,0)</f>
        <v>3.8438000000000003</v>
      </c>
      <c r="W8" s="7">
        <f t="shared" si="6"/>
        <v>120</v>
      </c>
    </row>
    <row r="9" spans="1:23" ht="11.1" customHeight="1" outlineLevel="2" x14ac:dyDescent="0.2">
      <c r="A9" s="9" t="s">
        <v>23</v>
      </c>
      <c r="B9" s="9" t="s">
        <v>9</v>
      </c>
      <c r="C9" s="18" t="str">
        <f>VLOOKUP(A9,[1]TDSheet!$A:$C,3,0)</f>
        <v>Нояб</v>
      </c>
      <c r="D9" s="5">
        <v>2.1000000000000001E-2</v>
      </c>
      <c r="E9" s="5">
        <v>142.75899999999999</v>
      </c>
      <c r="F9" s="5">
        <v>14.055999999999999</v>
      </c>
      <c r="G9" s="5">
        <v>128.703</v>
      </c>
      <c r="H9" s="16">
        <f>VLOOKUP(A9,[1]TDSheet!$A:$H,8,0)</f>
        <v>1</v>
      </c>
      <c r="M9" s="7">
        <f t="shared" si="3"/>
        <v>2.8111999999999999</v>
      </c>
      <c r="N9" s="19"/>
      <c r="O9" s="19"/>
      <c r="Q9" s="7">
        <f t="shared" si="4"/>
        <v>45.782228229937395</v>
      </c>
      <c r="R9" s="7">
        <f t="shared" si="5"/>
        <v>45.782228229937395</v>
      </c>
      <c r="S9" s="7">
        <f>VLOOKUP(A9,[1]TDSheet!$A:$T,20,0)</f>
        <v>18.088200000000001</v>
      </c>
      <c r="T9" s="7">
        <f>VLOOKUP(A9,[1]TDSheet!$A:$U,21,0)</f>
        <v>2.8113999999999999</v>
      </c>
      <c r="U9" s="7">
        <f>VLOOKUP(A9,[1]TDSheet!$A:$M,13,0)</f>
        <v>19.744</v>
      </c>
      <c r="V9" s="20" t="str">
        <f>VLOOKUP(A9,[1]TDSheet!$A:$V,22,0)</f>
        <v>акция/вывод</v>
      </c>
      <c r="W9" s="7">
        <f t="shared" si="6"/>
        <v>0</v>
      </c>
    </row>
    <row r="10" spans="1:23" ht="11.1" customHeight="1" outlineLevel="2" x14ac:dyDescent="0.2">
      <c r="A10" s="9" t="s">
        <v>24</v>
      </c>
      <c r="B10" s="9" t="s">
        <v>9</v>
      </c>
      <c r="C10" s="9"/>
      <c r="D10" s="5">
        <v>1270.2819999999999</v>
      </c>
      <c r="E10" s="5">
        <v>1165.95</v>
      </c>
      <c r="F10" s="5">
        <v>806.37400000000002</v>
      </c>
      <c r="G10" s="5">
        <v>1423.73</v>
      </c>
      <c r="H10" s="16">
        <f>VLOOKUP(A10,[1]TDSheet!$A:$H,8,0)</f>
        <v>1</v>
      </c>
      <c r="M10" s="7">
        <f t="shared" si="3"/>
        <v>161.2748</v>
      </c>
      <c r="N10" s="19">
        <v>550</v>
      </c>
      <c r="O10" s="19"/>
      <c r="Q10" s="7">
        <f t="shared" si="4"/>
        <v>12.238303814359094</v>
      </c>
      <c r="R10" s="7">
        <f t="shared" si="5"/>
        <v>8.8279756043721651</v>
      </c>
      <c r="S10" s="7">
        <f>VLOOKUP(A10,[1]TDSheet!$A:$T,20,0)</f>
        <v>206.6524</v>
      </c>
      <c r="T10" s="7">
        <f>VLOOKUP(A10,[1]TDSheet!$A:$U,21,0)</f>
        <v>145.85899999999998</v>
      </c>
      <c r="U10" s="7">
        <f>VLOOKUP(A10,[1]TDSheet!$A:$M,13,0)</f>
        <v>179.6268</v>
      </c>
      <c r="W10" s="7">
        <f t="shared" si="6"/>
        <v>550</v>
      </c>
    </row>
    <row r="11" spans="1:23" ht="21.95" customHeight="1" outlineLevel="2" x14ac:dyDescent="0.2">
      <c r="A11" s="9" t="s">
        <v>25</v>
      </c>
      <c r="B11" s="9" t="s">
        <v>9</v>
      </c>
      <c r="C11" s="9"/>
      <c r="D11" s="5">
        <v>10.52</v>
      </c>
      <c r="E11" s="5"/>
      <c r="F11" s="5">
        <v>6.14</v>
      </c>
      <c r="G11" s="5">
        <v>2.637</v>
      </c>
      <c r="H11" s="16">
        <f>VLOOKUP(A11,[1]TDSheet!$A:$H,8,0)</f>
        <v>1</v>
      </c>
      <c r="M11" s="7">
        <f t="shared" si="3"/>
        <v>1.228</v>
      </c>
      <c r="N11" s="19">
        <f>10*M11-G11</f>
        <v>9.6429999999999989</v>
      </c>
      <c r="O11" s="19"/>
      <c r="Q11" s="7">
        <f t="shared" si="4"/>
        <v>10</v>
      </c>
      <c r="R11" s="7">
        <f t="shared" si="5"/>
        <v>2.1473941368078178</v>
      </c>
      <c r="S11" s="7">
        <f>VLOOKUP(A11,[1]TDSheet!$A:$T,20,0)</f>
        <v>2.359</v>
      </c>
      <c r="T11" s="7">
        <f>VLOOKUP(A11,[1]TDSheet!$A:$U,21,0)</f>
        <v>1.1704000000000001</v>
      </c>
      <c r="U11" s="7">
        <f>VLOOKUP(A11,[1]TDSheet!$A:$M,13,0)</f>
        <v>0</v>
      </c>
      <c r="W11" s="7">
        <f t="shared" si="6"/>
        <v>9.6429999999999989</v>
      </c>
    </row>
    <row r="12" spans="1:23" ht="11.1" customHeight="1" outlineLevel="2" x14ac:dyDescent="0.2">
      <c r="A12" s="9" t="s">
        <v>26</v>
      </c>
      <c r="B12" s="9" t="s">
        <v>9</v>
      </c>
      <c r="C12" s="18" t="str">
        <f>VLOOKUP(A12,[1]TDSheet!$A:$C,3,0)</f>
        <v>Нояб</v>
      </c>
      <c r="D12" s="5">
        <v>199.184</v>
      </c>
      <c r="E12" s="5">
        <v>153.262</v>
      </c>
      <c r="F12" s="5">
        <v>157.97200000000001</v>
      </c>
      <c r="G12" s="23">
        <f>164.65+G48</f>
        <v>155.89000000000001</v>
      </c>
      <c r="H12" s="16">
        <f>VLOOKUP(A12,[1]TDSheet!$A:$H,8,0)</f>
        <v>1</v>
      </c>
      <c r="M12" s="7">
        <f t="shared" si="3"/>
        <v>31.5944</v>
      </c>
      <c r="N12" s="19">
        <v>230</v>
      </c>
      <c r="O12" s="19"/>
      <c r="Q12" s="7">
        <f t="shared" si="4"/>
        <v>12.213873344643353</v>
      </c>
      <c r="R12" s="7">
        <f t="shared" si="5"/>
        <v>4.9341022459676402</v>
      </c>
      <c r="S12" s="7">
        <f>VLOOKUP(A12,[1]TDSheet!$A:$T,20,0)</f>
        <v>36.629000000000005</v>
      </c>
      <c r="T12" s="7">
        <f>VLOOKUP(A12,[1]TDSheet!$A:$U,21,0)</f>
        <v>22.1554</v>
      </c>
      <c r="U12" s="7">
        <f>VLOOKUP(A12,[1]TDSheet!$A:$M,13,0)</f>
        <v>7.2075999999999993</v>
      </c>
      <c r="W12" s="7">
        <f t="shared" si="6"/>
        <v>230</v>
      </c>
    </row>
    <row r="13" spans="1:23" ht="11.1" customHeight="1" outlineLevel="2" x14ac:dyDescent="0.2">
      <c r="A13" s="9" t="s">
        <v>27</v>
      </c>
      <c r="B13" s="9" t="s">
        <v>9</v>
      </c>
      <c r="C13" s="9"/>
      <c r="D13" s="5">
        <v>1820.856</v>
      </c>
      <c r="E13" s="5">
        <v>142.29900000000001</v>
      </c>
      <c r="F13" s="5">
        <v>714.11300000000006</v>
      </c>
      <c r="G13" s="5">
        <v>1063.9870000000001</v>
      </c>
      <c r="H13" s="16">
        <f>VLOOKUP(A13,[1]TDSheet!$A:$H,8,0)</f>
        <v>1</v>
      </c>
      <c r="M13" s="7">
        <f t="shared" si="3"/>
        <v>142.82260000000002</v>
      </c>
      <c r="N13" s="19">
        <v>650</v>
      </c>
      <c r="O13" s="19"/>
      <c r="Q13" s="7">
        <f t="shared" si="4"/>
        <v>12.000810796050484</v>
      </c>
      <c r="R13" s="7">
        <f t="shared" si="5"/>
        <v>7.4497103399602018</v>
      </c>
      <c r="S13" s="7">
        <f>VLOOKUP(A13,[1]TDSheet!$A:$T,20,0)</f>
        <v>181.21559999999999</v>
      </c>
      <c r="T13" s="7">
        <f>VLOOKUP(A13,[1]TDSheet!$A:$U,21,0)</f>
        <v>183.35139999999998</v>
      </c>
      <c r="U13" s="7">
        <f>VLOOKUP(A13,[1]TDSheet!$A:$M,13,0)</f>
        <v>148.0274</v>
      </c>
      <c r="W13" s="7">
        <f t="shared" si="6"/>
        <v>650</v>
      </c>
    </row>
    <row r="14" spans="1:23" ht="21.95" customHeight="1" outlineLevel="2" x14ac:dyDescent="0.2">
      <c r="A14" s="9" t="s">
        <v>28</v>
      </c>
      <c r="B14" s="9" t="s">
        <v>9</v>
      </c>
      <c r="C14" s="18" t="str">
        <f>VLOOKUP(A14,[1]TDSheet!$A:$C,3,0)</f>
        <v>Нояб</v>
      </c>
      <c r="D14" s="5">
        <v>74.53</v>
      </c>
      <c r="E14" s="5">
        <v>52.78</v>
      </c>
      <c r="F14" s="5">
        <v>38.256</v>
      </c>
      <c r="G14" s="23">
        <f>83.78+G49</f>
        <v>80.304000000000002</v>
      </c>
      <c r="H14" s="16">
        <f>VLOOKUP(A14,[1]TDSheet!$A:$H,8,0)</f>
        <v>1</v>
      </c>
      <c r="M14" s="7">
        <f t="shared" si="3"/>
        <v>7.6512000000000002</v>
      </c>
      <c r="N14" s="19">
        <v>15</v>
      </c>
      <c r="O14" s="19"/>
      <c r="Q14" s="7">
        <f t="shared" si="4"/>
        <v>12.456085319949812</v>
      </c>
      <c r="R14" s="7">
        <f t="shared" si="5"/>
        <v>10.49560853199498</v>
      </c>
      <c r="S14" s="7">
        <f>VLOOKUP(A14,[1]TDSheet!$A:$T,20,0)</f>
        <v>10.6996</v>
      </c>
      <c r="T14" s="7">
        <f>VLOOKUP(A14,[1]TDSheet!$A:$U,21,0)</f>
        <v>7.0501999999999994</v>
      </c>
      <c r="U14" s="7">
        <f>VLOOKUP(A14,[1]TDSheet!$A:$M,13,0)</f>
        <v>1.0609999999999999</v>
      </c>
      <c r="W14" s="7">
        <f t="shared" si="6"/>
        <v>15</v>
      </c>
    </row>
    <row r="15" spans="1:23" ht="11.1" customHeight="1" outlineLevel="2" x14ac:dyDescent="0.2">
      <c r="A15" s="9" t="s">
        <v>29</v>
      </c>
      <c r="B15" s="9" t="s">
        <v>9</v>
      </c>
      <c r="C15" s="18" t="str">
        <f>VLOOKUP(A15,[1]TDSheet!$A:$C,3,0)</f>
        <v>Нояб</v>
      </c>
      <c r="D15" s="5">
        <v>219.53100000000001</v>
      </c>
      <c r="E15" s="5">
        <v>58.036999999999999</v>
      </c>
      <c r="F15" s="5">
        <v>168.495</v>
      </c>
      <c r="G15" s="5">
        <v>79.781999999999996</v>
      </c>
      <c r="H15" s="16">
        <f>VLOOKUP(A15,[1]TDSheet!$A:$H,8,0)</f>
        <v>1</v>
      </c>
      <c r="M15" s="7">
        <f t="shared" si="3"/>
        <v>33.698999999999998</v>
      </c>
      <c r="N15" s="19">
        <v>230</v>
      </c>
      <c r="O15" s="19"/>
      <c r="Q15" s="7">
        <f t="shared" si="4"/>
        <v>9.1926169916021241</v>
      </c>
      <c r="R15" s="7">
        <f t="shared" si="5"/>
        <v>2.3674886495148226</v>
      </c>
      <c r="S15" s="7">
        <f>VLOOKUP(A15,[1]TDSheet!$A:$T,20,0)</f>
        <v>28.7166</v>
      </c>
      <c r="T15" s="7">
        <f>VLOOKUP(A15,[1]TDSheet!$A:$U,21,0)</f>
        <v>27.653199999999998</v>
      </c>
      <c r="U15" s="7">
        <f>VLOOKUP(A15,[1]TDSheet!$A:$M,13,0)</f>
        <v>21.604800000000001</v>
      </c>
      <c r="W15" s="7">
        <f t="shared" si="6"/>
        <v>230</v>
      </c>
    </row>
    <row r="16" spans="1:23" ht="21.95" customHeight="1" outlineLevel="2" x14ac:dyDescent="0.2">
      <c r="A16" s="9" t="s">
        <v>30</v>
      </c>
      <c r="B16" s="9" t="s">
        <v>9</v>
      </c>
      <c r="C16" s="9"/>
      <c r="D16" s="5">
        <v>1863.3869999999999</v>
      </c>
      <c r="E16" s="5">
        <v>124.87</v>
      </c>
      <c r="F16" s="5">
        <v>829.56299999999999</v>
      </c>
      <c r="G16" s="5">
        <v>985.86599999999999</v>
      </c>
      <c r="H16" s="16">
        <f>VLOOKUP(A16,[1]TDSheet!$A:$H,8,0)</f>
        <v>1</v>
      </c>
      <c r="M16" s="7">
        <f t="shared" si="3"/>
        <v>165.9126</v>
      </c>
      <c r="N16" s="19">
        <v>900</v>
      </c>
      <c r="O16" s="19"/>
      <c r="Q16" s="7">
        <f t="shared" si="4"/>
        <v>11.36662314977886</v>
      </c>
      <c r="R16" s="7">
        <f t="shared" si="5"/>
        <v>5.9420803483279752</v>
      </c>
      <c r="S16" s="7">
        <f>VLOOKUP(A16,[1]TDSheet!$A:$T,20,0)</f>
        <v>209.41860000000003</v>
      </c>
      <c r="T16" s="7">
        <f>VLOOKUP(A16,[1]TDSheet!$A:$U,21,0)</f>
        <v>187.75399999999999</v>
      </c>
      <c r="U16" s="7">
        <f>VLOOKUP(A16,[1]TDSheet!$A:$M,13,0)</f>
        <v>150.94540000000001</v>
      </c>
      <c r="W16" s="7">
        <f t="shared" si="6"/>
        <v>900</v>
      </c>
    </row>
    <row r="17" spans="1:23" ht="21.95" customHeight="1" outlineLevel="2" x14ac:dyDescent="0.2">
      <c r="A17" s="9" t="s">
        <v>31</v>
      </c>
      <c r="B17" s="9" t="s">
        <v>9</v>
      </c>
      <c r="C17" s="9"/>
      <c r="D17" s="5">
        <v>1239.4760000000001</v>
      </c>
      <c r="E17" s="5">
        <v>170.345</v>
      </c>
      <c r="F17" s="5">
        <v>526.16300000000001</v>
      </c>
      <c r="G17" s="5">
        <v>757.26099999999997</v>
      </c>
      <c r="H17" s="16">
        <f>VLOOKUP(A17,[1]TDSheet!$A:$H,8,0)</f>
        <v>1</v>
      </c>
      <c r="M17" s="7">
        <f t="shared" si="3"/>
        <v>105.23260000000001</v>
      </c>
      <c r="N17" s="19">
        <v>450</v>
      </c>
      <c r="O17" s="19"/>
      <c r="Q17" s="7">
        <f t="shared" si="4"/>
        <v>11.472309911567327</v>
      </c>
      <c r="R17" s="7">
        <f t="shared" si="5"/>
        <v>7.196068518690975</v>
      </c>
      <c r="S17" s="7">
        <f>VLOOKUP(A17,[1]TDSheet!$A:$T,20,0)</f>
        <v>127.3116</v>
      </c>
      <c r="T17" s="7">
        <f>VLOOKUP(A17,[1]TDSheet!$A:$U,21,0)</f>
        <v>125.32339999999999</v>
      </c>
      <c r="U17" s="7">
        <f>VLOOKUP(A17,[1]TDSheet!$A:$M,13,0)</f>
        <v>107.08340000000001</v>
      </c>
      <c r="W17" s="7">
        <f t="shared" si="6"/>
        <v>450</v>
      </c>
    </row>
    <row r="18" spans="1:23" ht="21.95" customHeight="1" outlineLevel="2" x14ac:dyDescent="0.2">
      <c r="A18" s="9" t="s">
        <v>32</v>
      </c>
      <c r="B18" s="9" t="s">
        <v>9</v>
      </c>
      <c r="C18" s="18" t="str">
        <f>VLOOKUP(A18,[1]TDSheet!$A:$C,3,0)</f>
        <v>Нояб</v>
      </c>
      <c r="D18" s="5">
        <v>6.25</v>
      </c>
      <c r="E18" s="5">
        <v>210.994</v>
      </c>
      <c r="F18" s="5">
        <v>13.085000000000001</v>
      </c>
      <c r="G18" s="5">
        <v>196.161</v>
      </c>
      <c r="H18" s="16">
        <f>VLOOKUP(A18,[1]TDSheet!$A:$H,8,0)</f>
        <v>1</v>
      </c>
      <c r="M18" s="7">
        <f t="shared" si="3"/>
        <v>2.617</v>
      </c>
      <c r="N18" s="19"/>
      <c r="O18" s="19"/>
      <c r="Q18" s="7">
        <f t="shared" si="4"/>
        <v>74.956438670233098</v>
      </c>
      <c r="R18" s="7">
        <f t="shared" si="5"/>
        <v>74.956438670233098</v>
      </c>
      <c r="S18" s="7">
        <f>VLOOKUP(A18,[1]TDSheet!$A:$T,20,0)</f>
        <v>24.831600000000002</v>
      </c>
      <c r="T18" s="7">
        <f>VLOOKUP(A18,[1]TDSheet!$A:$U,21,0)</f>
        <v>3.5177999999999998</v>
      </c>
      <c r="U18" s="7">
        <f>VLOOKUP(A18,[1]TDSheet!$A:$M,13,0)</f>
        <v>29.011599999999998</v>
      </c>
      <c r="W18" s="7">
        <f t="shared" si="6"/>
        <v>0</v>
      </c>
    </row>
    <row r="19" spans="1:23" ht="11.1" customHeight="1" outlineLevel="2" x14ac:dyDescent="0.2">
      <c r="A19" s="9" t="s">
        <v>33</v>
      </c>
      <c r="B19" s="9" t="s">
        <v>9</v>
      </c>
      <c r="C19" s="18" t="str">
        <f>VLOOKUP(A19,[1]TDSheet!$A:$C,3,0)</f>
        <v>Нояб</v>
      </c>
      <c r="D19" s="5">
        <v>15.736000000000001</v>
      </c>
      <c r="E19" s="5">
        <v>0.13600000000000001</v>
      </c>
      <c r="F19" s="5">
        <v>1.768</v>
      </c>
      <c r="G19" s="5"/>
      <c r="H19" s="16">
        <f>VLOOKUP(A19,[1]TDSheet!$A:$H,8,0)</f>
        <v>1</v>
      </c>
      <c r="M19" s="7">
        <f t="shared" si="3"/>
        <v>0.35360000000000003</v>
      </c>
      <c r="N19" s="21">
        <v>50</v>
      </c>
      <c r="O19" s="19"/>
      <c r="Q19" s="7">
        <f t="shared" si="4"/>
        <v>141.40271493212668</v>
      </c>
      <c r="R19" s="7">
        <f t="shared" si="5"/>
        <v>0</v>
      </c>
      <c r="S19" s="7">
        <f>VLOOKUP(A19,[1]TDSheet!$A:$T,20,0)</f>
        <v>19.149000000000001</v>
      </c>
      <c r="T19" s="7">
        <f>VLOOKUP(A19,[1]TDSheet!$A:$U,21,0)</f>
        <v>7.1974</v>
      </c>
      <c r="U19" s="7">
        <f>VLOOKUP(A19,[1]TDSheet!$A:$M,13,0)</f>
        <v>19.922599999999999</v>
      </c>
      <c r="W19" s="7">
        <f t="shared" si="6"/>
        <v>50</v>
      </c>
    </row>
    <row r="20" spans="1:23" ht="11.1" customHeight="1" outlineLevel="2" x14ac:dyDescent="0.2">
      <c r="A20" s="9" t="s">
        <v>34</v>
      </c>
      <c r="B20" s="9" t="s">
        <v>9</v>
      </c>
      <c r="C20" s="18" t="str">
        <f>VLOOKUP(A20,[1]TDSheet!$A:$C,3,0)</f>
        <v>Нояб</v>
      </c>
      <c r="D20" s="5">
        <v>220.71199999999999</v>
      </c>
      <c r="E20" s="5">
        <v>73.965999999999994</v>
      </c>
      <c r="F20" s="5">
        <v>150.80199999999999</v>
      </c>
      <c r="G20" s="5">
        <v>114.255</v>
      </c>
      <c r="H20" s="16">
        <f>VLOOKUP(A20,[1]TDSheet!$A:$H,8,0)</f>
        <v>1</v>
      </c>
      <c r="M20" s="7">
        <f t="shared" si="3"/>
        <v>30.160399999999999</v>
      </c>
      <c r="N20" s="19">
        <v>180</v>
      </c>
      <c r="O20" s="19"/>
      <c r="Q20" s="7">
        <f t="shared" si="4"/>
        <v>9.7563361228630914</v>
      </c>
      <c r="R20" s="7">
        <f t="shared" si="5"/>
        <v>3.7882455139852258</v>
      </c>
      <c r="S20" s="7">
        <f>VLOOKUP(A20,[1]TDSheet!$A:$T,20,0)</f>
        <v>26.179199999999998</v>
      </c>
      <c r="T20" s="7">
        <f>VLOOKUP(A20,[1]TDSheet!$A:$U,21,0)</f>
        <v>28.1096</v>
      </c>
      <c r="U20" s="7">
        <f>VLOOKUP(A20,[1]TDSheet!$A:$M,13,0)</f>
        <v>22.8246</v>
      </c>
      <c r="W20" s="7">
        <f t="shared" si="6"/>
        <v>180</v>
      </c>
    </row>
    <row r="21" spans="1:23" ht="11.1" customHeight="1" outlineLevel="2" x14ac:dyDescent="0.2">
      <c r="A21" s="9" t="s">
        <v>35</v>
      </c>
      <c r="B21" s="9" t="s">
        <v>9</v>
      </c>
      <c r="C21" s="9"/>
      <c r="D21" s="5"/>
      <c r="E21" s="5"/>
      <c r="F21" s="5">
        <v>1.3420000000000001</v>
      </c>
      <c r="G21" s="5">
        <v>-1.3420000000000001</v>
      </c>
      <c r="H21" s="16">
        <v>0</v>
      </c>
      <c r="M21" s="7">
        <f t="shared" si="3"/>
        <v>0.26840000000000003</v>
      </c>
      <c r="N21" s="19"/>
      <c r="O21" s="19"/>
      <c r="Q21" s="7">
        <f t="shared" si="4"/>
        <v>-5</v>
      </c>
      <c r="R21" s="7">
        <f t="shared" si="5"/>
        <v>-5</v>
      </c>
      <c r="S21" s="7">
        <v>0</v>
      </c>
      <c r="T21" s="7">
        <v>0</v>
      </c>
      <c r="U21" s="7">
        <v>0</v>
      </c>
      <c r="W21" s="7">
        <f t="shared" si="6"/>
        <v>0</v>
      </c>
    </row>
    <row r="22" spans="1:23" ht="11.1" customHeight="1" outlineLevel="2" x14ac:dyDescent="0.2">
      <c r="A22" s="9" t="s">
        <v>36</v>
      </c>
      <c r="B22" s="9" t="s">
        <v>9</v>
      </c>
      <c r="C22" s="9"/>
      <c r="D22" s="5">
        <v>315.95699999999999</v>
      </c>
      <c r="E22" s="5"/>
      <c r="F22" s="5">
        <v>97.677000000000007</v>
      </c>
      <c r="G22" s="5">
        <v>199.33699999999999</v>
      </c>
      <c r="H22" s="16">
        <f>VLOOKUP(A22,[1]TDSheet!$A:$H,8,0)</f>
        <v>1</v>
      </c>
      <c r="M22" s="7">
        <f t="shared" si="3"/>
        <v>19.535400000000003</v>
      </c>
      <c r="N22" s="19">
        <v>40</v>
      </c>
      <c r="O22" s="19"/>
      <c r="Q22" s="7">
        <f t="shared" si="4"/>
        <v>12.251451211646547</v>
      </c>
      <c r="R22" s="7">
        <f t="shared" si="5"/>
        <v>10.203886278243596</v>
      </c>
      <c r="S22" s="7">
        <f>VLOOKUP(A22,[1]TDSheet!$A:$T,20,0)</f>
        <v>24.7166</v>
      </c>
      <c r="T22" s="7">
        <f>VLOOKUP(A22,[1]TDSheet!$A:$U,21,0)</f>
        <v>30.6144</v>
      </c>
      <c r="U22" s="7">
        <f>VLOOKUP(A22,[1]TDSheet!$A:$M,13,0)</f>
        <v>18.794999999999998</v>
      </c>
      <c r="W22" s="7">
        <f t="shared" si="6"/>
        <v>40</v>
      </c>
    </row>
    <row r="23" spans="1:23" ht="11.1" customHeight="1" outlineLevel="2" x14ac:dyDescent="0.2">
      <c r="A23" s="9" t="s">
        <v>37</v>
      </c>
      <c r="B23" s="9" t="s">
        <v>9</v>
      </c>
      <c r="C23" s="9"/>
      <c r="D23" s="5">
        <v>211.946</v>
      </c>
      <c r="E23" s="5">
        <v>45.137999999999998</v>
      </c>
      <c r="F23" s="5">
        <v>63.774000000000001</v>
      </c>
      <c r="G23" s="5">
        <v>176.994</v>
      </c>
      <c r="H23" s="16">
        <f>VLOOKUP(A23,[1]TDSheet!$A:$H,8,0)</f>
        <v>1</v>
      </c>
      <c r="M23" s="7">
        <f t="shared" si="3"/>
        <v>12.754799999999999</v>
      </c>
      <c r="N23" s="19"/>
      <c r="O23" s="19"/>
      <c r="Q23" s="7">
        <f t="shared" si="4"/>
        <v>13.87665819926616</v>
      </c>
      <c r="R23" s="7">
        <f t="shared" si="5"/>
        <v>13.87665819926616</v>
      </c>
      <c r="S23" s="7">
        <f>VLOOKUP(A23,[1]TDSheet!$A:$T,20,0)</f>
        <v>27.4146</v>
      </c>
      <c r="T23" s="7">
        <f>VLOOKUP(A23,[1]TDSheet!$A:$U,21,0)</f>
        <v>22.2742</v>
      </c>
      <c r="U23" s="7">
        <f>VLOOKUP(A23,[1]TDSheet!$A:$M,13,0)</f>
        <v>19.147200000000002</v>
      </c>
      <c r="W23" s="7">
        <f t="shared" si="6"/>
        <v>0</v>
      </c>
    </row>
    <row r="24" spans="1:23" ht="11.1" customHeight="1" outlineLevel="2" x14ac:dyDescent="0.2">
      <c r="A24" s="9" t="s">
        <v>45</v>
      </c>
      <c r="B24" s="9" t="s">
        <v>21</v>
      </c>
      <c r="C24" s="18" t="str">
        <f>VLOOKUP(A24,[1]TDSheet!$A:$C,3,0)</f>
        <v>Нояб</v>
      </c>
      <c r="D24" s="5">
        <v>349</v>
      </c>
      <c r="E24" s="5">
        <v>270</v>
      </c>
      <c r="F24" s="5">
        <v>244</v>
      </c>
      <c r="G24" s="5">
        <v>317</v>
      </c>
      <c r="H24" s="16">
        <f>VLOOKUP(A24,[1]TDSheet!$A:$H,8,0)</f>
        <v>0.4</v>
      </c>
      <c r="M24" s="7">
        <f t="shared" si="3"/>
        <v>48.8</v>
      </c>
      <c r="N24" s="19">
        <v>240</v>
      </c>
      <c r="O24" s="19"/>
      <c r="Q24" s="7">
        <f t="shared" si="4"/>
        <v>11.41393442622951</v>
      </c>
      <c r="R24" s="7">
        <f t="shared" si="5"/>
        <v>6.4959016393442628</v>
      </c>
      <c r="S24" s="7">
        <f>VLOOKUP(A24,[1]TDSheet!$A:$T,20,0)</f>
        <v>79.2</v>
      </c>
      <c r="T24" s="7">
        <f>VLOOKUP(A24,[1]TDSheet!$A:$U,21,0)</f>
        <v>43.6</v>
      </c>
      <c r="U24" s="7">
        <f>VLOOKUP(A24,[1]TDSheet!$A:$M,13,0)</f>
        <v>46.2</v>
      </c>
      <c r="W24" s="7">
        <f t="shared" si="6"/>
        <v>96</v>
      </c>
    </row>
    <row r="25" spans="1:23" ht="11.1" customHeight="1" outlineLevel="2" x14ac:dyDescent="0.2">
      <c r="A25" s="9" t="s">
        <v>46</v>
      </c>
      <c r="B25" s="9" t="s">
        <v>21</v>
      </c>
      <c r="C25" s="18" t="str">
        <f>VLOOKUP(A25,[1]TDSheet!$A:$C,3,0)</f>
        <v>Нояб</v>
      </c>
      <c r="D25" s="5">
        <v>48</v>
      </c>
      <c r="E25" s="5"/>
      <c r="F25" s="5">
        <v>43</v>
      </c>
      <c r="G25" s="5"/>
      <c r="H25" s="16">
        <f>VLOOKUP(A25,[1]TDSheet!$A:$H,8,0)</f>
        <v>0.4</v>
      </c>
      <c r="M25" s="7">
        <f t="shared" si="3"/>
        <v>8.6</v>
      </c>
      <c r="N25" s="19">
        <v>60</v>
      </c>
      <c r="O25" s="19"/>
      <c r="Q25" s="7">
        <f t="shared" si="4"/>
        <v>6.9767441860465116</v>
      </c>
      <c r="R25" s="7">
        <f t="shared" si="5"/>
        <v>0</v>
      </c>
      <c r="S25" s="7">
        <f>VLOOKUP(A25,[1]TDSheet!$A:$T,20,0)</f>
        <v>0.8</v>
      </c>
      <c r="T25" s="7">
        <f>VLOOKUP(A25,[1]TDSheet!$A:$U,21,0)</f>
        <v>-1.4</v>
      </c>
      <c r="U25" s="7">
        <f>VLOOKUP(A25,[1]TDSheet!$A:$M,13,0)</f>
        <v>-0.4</v>
      </c>
      <c r="W25" s="7">
        <f t="shared" si="6"/>
        <v>24</v>
      </c>
    </row>
    <row r="26" spans="1:23" ht="11.1" customHeight="1" outlineLevel="2" x14ac:dyDescent="0.2">
      <c r="A26" s="9" t="s">
        <v>47</v>
      </c>
      <c r="B26" s="9" t="s">
        <v>21</v>
      </c>
      <c r="C26" s="18" t="str">
        <f>VLOOKUP(A26,[1]TDSheet!$A:$C,3,0)</f>
        <v>Нояб</v>
      </c>
      <c r="D26" s="5"/>
      <c r="E26" s="5">
        <v>150</v>
      </c>
      <c r="F26" s="5">
        <v>-1</v>
      </c>
      <c r="G26" s="5">
        <v>148</v>
      </c>
      <c r="H26" s="16">
        <f>VLOOKUP(A26,[1]TDSheet!$A:$H,8,0)</f>
        <v>0.4</v>
      </c>
      <c r="M26" s="7">
        <f t="shared" si="3"/>
        <v>-0.2</v>
      </c>
      <c r="N26" s="21">
        <v>50</v>
      </c>
      <c r="O26" s="19"/>
      <c r="Q26" s="7">
        <f t="shared" si="4"/>
        <v>-990</v>
      </c>
      <c r="R26" s="7">
        <f t="shared" si="5"/>
        <v>-740</v>
      </c>
      <c r="S26" s="7">
        <f>VLOOKUP(A26,[1]TDSheet!$A:$T,20,0)</f>
        <v>53.2</v>
      </c>
      <c r="T26" s="7">
        <f>VLOOKUP(A26,[1]TDSheet!$A:$U,21,0)</f>
        <v>0.6</v>
      </c>
      <c r="U26" s="7">
        <f>VLOOKUP(A26,[1]TDSheet!$A:$M,13,0)</f>
        <v>21</v>
      </c>
      <c r="W26" s="7">
        <f t="shared" si="6"/>
        <v>20</v>
      </c>
    </row>
    <row r="27" spans="1:23" ht="11.1" customHeight="1" outlineLevel="2" x14ac:dyDescent="0.2">
      <c r="A27" s="9" t="s">
        <v>48</v>
      </c>
      <c r="B27" s="9" t="s">
        <v>21</v>
      </c>
      <c r="C27" s="18" t="str">
        <f>VLOOKUP(A27,[1]TDSheet!$A:$C,3,0)</f>
        <v>Нояб</v>
      </c>
      <c r="D27" s="5">
        <v>36</v>
      </c>
      <c r="E27" s="5">
        <v>54</v>
      </c>
      <c r="F27" s="5">
        <v>12</v>
      </c>
      <c r="G27" s="5">
        <v>42</v>
      </c>
      <c r="H27" s="16">
        <f>VLOOKUP(A27,[1]TDSheet!$A:$H,8,0)</f>
        <v>0.4</v>
      </c>
      <c r="M27" s="7">
        <f t="shared" si="3"/>
        <v>2.4</v>
      </c>
      <c r="N27" s="19"/>
      <c r="O27" s="19"/>
      <c r="Q27" s="7">
        <f t="shared" si="4"/>
        <v>17.5</v>
      </c>
      <c r="R27" s="7">
        <f t="shared" si="5"/>
        <v>17.5</v>
      </c>
      <c r="S27" s="7">
        <f>VLOOKUP(A27,[1]TDSheet!$A:$T,20,0)</f>
        <v>3.8</v>
      </c>
      <c r="T27" s="7">
        <f>VLOOKUP(A27,[1]TDSheet!$A:$U,21,0)</f>
        <v>4.2</v>
      </c>
      <c r="U27" s="7">
        <f>VLOOKUP(A27,[1]TDSheet!$A:$M,13,0)</f>
        <v>7.6</v>
      </c>
      <c r="V27" s="20" t="str">
        <f>VLOOKUP(A27,[1]TDSheet!$A:$V,22,0)</f>
        <v>акция/вывод</v>
      </c>
      <c r="W27" s="7">
        <f t="shared" si="6"/>
        <v>0</v>
      </c>
    </row>
    <row r="28" spans="1:23" ht="11.1" customHeight="1" outlineLevel="2" x14ac:dyDescent="0.2">
      <c r="A28" s="9" t="s">
        <v>12</v>
      </c>
      <c r="B28" s="9" t="s">
        <v>9</v>
      </c>
      <c r="C28" s="18" t="str">
        <f>VLOOKUP(A28,[1]TDSheet!$A:$C,3,0)</f>
        <v>Нояб</v>
      </c>
      <c r="D28" s="5">
        <v>32.412999999999997</v>
      </c>
      <c r="E28" s="5">
        <v>53.65</v>
      </c>
      <c r="F28" s="5">
        <v>24.302</v>
      </c>
      <c r="G28" s="5">
        <v>55.014000000000003</v>
      </c>
      <c r="H28" s="16">
        <f>VLOOKUP(A28,[1]TDSheet!$A:$H,8,0)</f>
        <v>1</v>
      </c>
      <c r="M28" s="7">
        <f t="shared" si="3"/>
        <v>4.8604000000000003</v>
      </c>
      <c r="N28" s="19">
        <v>5</v>
      </c>
      <c r="O28" s="19"/>
      <c r="Q28" s="7">
        <f t="shared" si="4"/>
        <v>12.34754341206485</v>
      </c>
      <c r="R28" s="7">
        <f t="shared" si="5"/>
        <v>11.318821496173154</v>
      </c>
      <c r="S28" s="7">
        <f>VLOOKUP(A28,[1]TDSheet!$A:$T,20,0)</f>
        <v>10.4712</v>
      </c>
      <c r="T28" s="7">
        <f>VLOOKUP(A28,[1]TDSheet!$A:$U,21,0)</f>
        <v>3.2191999999999998</v>
      </c>
      <c r="U28" s="7">
        <f>VLOOKUP(A28,[1]TDSheet!$A:$M,13,0)</f>
        <v>0.53760000000000008</v>
      </c>
      <c r="W28" s="7">
        <f t="shared" si="6"/>
        <v>5</v>
      </c>
    </row>
    <row r="29" spans="1:23" ht="11.1" customHeight="1" outlineLevel="2" x14ac:dyDescent="0.2">
      <c r="A29" s="9" t="s">
        <v>13</v>
      </c>
      <c r="B29" s="9" t="s">
        <v>9</v>
      </c>
      <c r="C29" s="18" t="str">
        <f>VLOOKUP(A29,[1]TDSheet!$A:$C,3,0)</f>
        <v>Нояб</v>
      </c>
      <c r="D29" s="5">
        <v>239.30199999999999</v>
      </c>
      <c r="E29" s="5">
        <v>173.63399999999999</v>
      </c>
      <c r="F29" s="5">
        <v>145.34899999999999</v>
      </c>
      <c r="G29" s="5">
        <v>263.315</v>
      </c>
      <c r="H29" s="16">
        <f>VLOOKUP(A29,[1]TDSheet!$A:$H,8,0)</f>
        <v>1</v>
      </c>
      <c r="M29" s="7">
        <f t="shared" si="3"/>
        <v>29.069799999999997</v>
      </c>
      <c r="N29" s="19">
        <v>100</v>
      </c>
      <c r="O29" s="19"/>
      <c r="Q29" s="7">
        <f t="shared" si="4"/>
        <v>12.498022002215359</v>
      </c>
      <c r="R29" s="7">
        <f t="shared" si="5"/>
        <v>9.058025855011044</v>
      </c>
      <c r="S29" s="7">
        <f>VLOOKUP(A29,[1]TDSheet!$A:$T,20,0)</f>
        <v>27.157799999999998</v>
      </c>
      <c r="T29" s="7">
        <f>VLOOKUP(A29,[1]TDSheet!$A:$U,21,0)</f>
        <v>29.356000000000002</v>
      </c>
      <c r="U29" s="7">
        <f>VLOOKUP(A29,[1]TDSheet!$A:$M,13,0)</f>
        <v>30.706200000000003</v>
      </c>
      <c r="W29" s="7">
        <f t="shared" si="6"/>
        <v>100</v>
      </c>
    </row>
    <row r="30" spans="1:23" ht="11.1" customHeight="1" outlineLevel="2" x14ac:dyDescent="0.2">
      <c r="A30" s="9" t="s">
        <v>14</v>
      </c>
      <c r="B30" s="9" t="s">
        <v>9</v>
      </c>
      <c r="C30" s="18" t="str">
        <f>VLOOKUP(A30,[1]TDSheet!$A:$C,3,0)</f>
        <v>Нояб</v>
      </c>
      <c r="D30" s="5">
        <v>55.954999999999998</v>
      </c>
      <c r="E30" s="5">
        <v>60.043999999999997</v>
      </c>
      <c r="F30" s="5">
        <v>23.869</v>
      </c>
      <c r="G30" s="5">
        <v>81.25</v>
      </c>
      <c r="H30" s="16">
        <f>VLOOKUP(A30,[1]TDSheet!$A:$H,8,0)</f>
        <v>1</v>
      </c>
      <c r="M30" s="7">
        <f t="shared" si="3"/>
        <v>4.7737999999999996</v>
      </c>
      <c r="N30" s="19"/>
      <c r="O30" s="19"/>
      <c r="Q30" s="7">
        <f t="shared" si="4"/>
        <v>17.01998407976874</v>
      </c>
      <c r="R30" s="7">
        <f t="shared" si="5"/>
        <v>17.01998407976874</v>
      </c>
      <c r="S30" s="7">
        <f>VLOOKUP(A30,[1]TDSheet!$A:$T,20,0)</f>
        <v>8.702</v>
      </c>
      <c r="T30" s="7">
        <f>VLOOKUP(A30,[1]TDSheet!$A:$U,21,0)</f>
        <v>2.3899999999999997</v>
      </c>
      <c r="U30" s="7">
        <f>VLOOKUP(A30,[1]TDSheet!$A:$M,13,0)</f>
        <v>0.56319999999999992</v>
      </c>
      <c r="W30" s="7">
        <f t="shared" si="6"/>
        <v>0</v>
      </c>
    </row>
    <row r="31" spans="1:23" ht="11.1" customHeight="1" outlineLevel="2" x14ac:dyDescent="0.2">
      <c r="A31" s="9" t="s">
        <v>38</v>
      </c>
      <c r="B31" s="9" t="s">
        <v>9</v>
      </c>
      <c r="C31" s="9"/>
      <c r="D31" s="5">
        <v>60.174999999999997</v>
      </c>
      <c r="E31" s="5"/>
      <c r="F31" s="5">
        <v>1.51</v>
      </c>
      <c r="G31" s="5">
        <v>52.703000000000003</v>
      </c>
      <c r="H31" s="16">
        <f>VLOOKUP(A31,[1]TDSheet!$A:$H,8,0)</f>
        <v>1</v>
      </c>
      <c r="M31" s="7">
        <f t="shared" si="3"/>
        <v>0.30199999999999999</v>
      </c>
      <c r="N31" s="19"/>
      <c r="O31" s="19"/>
      <c r="Q31" s="7">
        <f t="shared" si="4"/>
        <v>174.51324503311261</v>
      </c>
      <c r="R31" s="7">
        <f t="shared" si="5"/>
        <v>174.51324503311261</v>
      </c>
      <c r="S31" s="7">
        <f>VLOOKUP(A31,[1]TDSheet!$A:$T,20,0)</f>
        <v>0.59840000000000004</v>
      </c>
      <c r="T31" s="7">
        <f>VLOOKUP(A31,[1]TDSheet!$A:$U,21,0)</f>
        <v>0</v>
      </c>
      <c r="U31" s="7">
        <f>VLOOKUP(A31,[1]TDSheet!$A:$M,13,0)</f>
        <v>0</v>
      </c>
      <c r="W31" s="7">
        <f t="shared" si="6"/>
        <v>0</v>
      </c>
    </row>
    <row r="32" spans="1:23" ht="11.1" customHeight="1" outlineLevel="2" x14ac:dyDescent="0.2">
      <c r="A32" s="9" t="s">
        <v>39</v>
      </c>
      <c r="B32" s="9" t="s">
        <v>9</v>
      </c>
      <c r="C32" s="9"/>
      <c r="D32" s="5">
        <v>-4.4999999999999998E-2</v>
      </c>
      <c r="E32" s="5">
        <v>144.56100000000001</v>
      </c>
      <c r="F32" s="5">
        <v>5.3730000000000002</v>
      </c>
      <c r="G32" s="5">
        <v>139.143</v>
      </c>
      <c r="H32" s="16">
        <f>VLOOKUP(A32,[1]TDSheet!$A:$H,8,0)</f>
        <v>1</v>
      </c>
      <c r="M32" s="7">
        <f t="shared" si="3"/>
        <v>1.0746</v>
      </c>
      <c r="N32" s="19"/>
      <c r="O32" s="19"/>
      <c r="Q32" s="7">
        <f t="shared" si="4"/>
        <v>129.48352875488553</v>
      </c>
      <c r="R32" s="7">
        <f t="shared" si="5"/>
        <v>129.48352875488553</v>
      </c>
      <c r="S32" s="7">
        <f>VLOOKUP(A32,[1]TDSheet!$A:$T,20,0)</f>
        <v>16.9346</v>
      </c>
      <c r="T32" s="7">
        <f>VLOOKUP(A32,[1]TDSheet!$A:$U,21,0)</f>
        <v>0.7742</v>
      </c>
      <c r="U32" s="7">
        <f>VLOOKUP(A32,[1]TDSheet!$A:$M,13,0)</f>
        <v>19.301400000000001</v>
      </c>
      <c r="W32" s="7">
        <f t="shared" si="6"/>
        <v>0</v>
      </c>
    </row>
    <row r="33" spans="1:23" ht="11.1" customHeight="1" outlineLevel="2" x14ac:dyDescent="0.2">
      <c r="A33" s="9" t="s">
        <v>49</v>
      </c>
      <c r="B33" s="9" t="s">
        <v>21</v>
      </c>
      <c r="C33" s="18" t="str">
        <f>VLOOKUP(A33,[1]TDSheet!$A:$C,3,0)</f>
        <v>Нояб</v>
      </c>
      <c r="D33" s="5">
        <v>176</v>
      </c>
      <c r="E33" s="5">
        <v>42</v>
      </c>
      <c r="F33" s="5">
        <v>172</v>
      </c>
      <c r="G33" s="5">
        <v>26</v>
      </c>
      <c r="H33" s="16">
        <f>VLOOKUP(A33,[1]TDSheet!$A:$H,8,0)</f>
        <v>0.4</v>
      </c>
      <c r="M33" s="7">
        <f t="shared" si="3"/>
        <v>34.4</v>
      </c>
      <c r="N33" s="19">
        <v>200</v>
      </c>
      <c r="O33" s="19"/>
      <c r="Q33" s="7">
        <f t="shared" si="4"/>
        <v>6.5697674418604652</v>
      </c>
      <c r="R33" s="7">
        <f t="shared" si="5"/>
        <v>0.7558139534883721</v>
      </c>
      <c r="S33" s="7">
        <f>VLOOKUP(A33,[1]TDSheet!$A:$T,20,0)</f>
        <v>2.6</v>
      </c>
      <c r="T33" s="7">
        <f>VLOOKUP(A33,[1]TDSheet!$A:$U,21,0)</f>
        <v>23.8</v>
      </c>
      <c r="U33" s="7">
        <f>VLOOKUP(A33,[1]TDSheet!$A:$M,13,0)</f>
        <v>3.2</v>
      </c>
      <c r="V33" s="20" t="str">
        <f>VLOOKUP(A33,[1]TDSheet!$A:$V,22,0)</f>
        <v>акция/вывод</v>
      </c>
      <c r="W33" s="7">
        <f t="shared" si="6"/>
        <v>80</v>
      </c>
    </row>
    <row r="34" spans="1:23" ht="21.95" customHeight="1" outlineLevel="2" x14ac:dyDescent="0.2">
      <c r="A34" s="9" t="s">
        <v>50</v>
      </c>
      <c r="B34" s="9" t="s">
        <v>21</v>
      </c>
      <c r="C34" s="9"/>
      <c r="D34" s="5"/>
      <c r="E34" s="5">
        <v>54</v>
      </c>
      <c r="F34" s="5"/>
      <c r="G34" s="5">
        <v>54</v>
      </c>
      <c r="H34" s="16">
        <v>0.42</v>
      </c>
      <c r="M34" s="7">
        <f t="shared" si="3"/>
        <v>0</v>
      </c>
      <c r="N34" s="19"/>
      <c r="O34" s="19"/>
      <c r="Q34" s="7" t="e">
        <f t="shared" si="4"/>
        <v>#DIV/0!</v>
      </c>
      <c r="R34" s="7" t="e">
        <f t="shared" si="5"/>
        <v>#DIV/0!</v>
      </c>
      <c r="S34" s="7">
        <v>0</v>
      </c>
      <c r="T34" s="7">
        <v>0</v>
      </c>
      <c r="U34" s="7">
        <v>0</v>
      </c>
      <c r="V34" s="22" t="s">
        <v>71</v>
      </c>
      <c r="W34" s="7">
        <f t="shared" si="6"/>
        <v>0</v>
      </c>
    </row>
    <row r="35" spans="1:23" ht="21.95" customHeight="1" outlineLevel="2" x14ac:dyDescent="0.2">
      <c r="A35" s="9" t="s">
        <v>51</v>
      </c>
      <c r="B35" s="9" t="s">
        <v>21</v>
      </c>
      <c r="C35" s="18" t="str">
        <f>VLOOKUP(A35,[1]TDSheet!$A:$C,3,0)</f>
        <v>Нояб</v>
      </c>
      <c r="D35" s="5">
        <v>149</v>
      </c>
      <c r="E35" s="5">
        <v>102</v>
      </c>
      <c r="F35" s="5">
        <v>88</v>
      </c>
      <c r="G35" s="5">
        <v>143</v>
      </c>
      <c r="H35" s="16">
        <f>VLOOKUP(A35,[1]TDSheet!$A:$H,8,0)</f>
        <v>0.4</v>
      </c>
      <c r="M35" s="7">
        <f t="shared" si="3"/>
        <v>17.600000000000001</v>
      </c>
      <c r="N35" s="19">
        <v>70</v>
      </c>
      <c r="O35" s="19"/>
      <c r="Q35" s="7">
        <f t="shared" si="4"/>
        <v>12.102272727272727</v>
      </c>
      <c r="R35" s="7">
        <f t="shared" si="5"/>
        <v>8.125</v>
      </c>
      <c r="S35" s="7">
        <f>VLOOKUP(A35,[1]TDSheet!$A:$T,20,0)</f>
        <v>3.6</v>
      </c>
      <c r="T35" s="7">
        <f>VLOOKUP(A35,[1]TDSheet!$A:$U,21,0)</f>
        <v>18.2</v>
      </c>
      <c r="U35" s="7">
        <f>VLOOKUP(A35,[1]TDSheet!$A:$M,13,0)</f>
        <v>19</v>
      </c>
      <c r="V35" s="20" t="str">
        <f>VLOOKUP(A35,[1]TDSheet!$A:$V,22,0)</f>
        <v>акция/вывод</v>
      </c>
      <c r="W35" s="7">
        <f t="shared" si="6"/>
        <v>28</v>
      </c>
    </row>
    <row r="36" spans="1:23" ht="21.95" customHeight="1" outlineLevel="2" x14ac:dyDescent="0.2">
      <c r="A36" s="9" t="s">
        <v>15</v>
      </c>
      <c r="B36" s="9" t="s">
        <v>9</v>
      </c>
      <c r="C36" s="18" t="str">
        <f>VLOOKUP(A36,[1]TDSheet!$A:$C,3,0)</f>
        <v>Нояб</v>
      </c>
      <c r="D36" s="5">
        <v>53.601999999999997</v>
      </c>
      <c r="E36" s="5">
        <v>64.510000000000005</v>
      </c>
      <c r="F36" s="5">
        <v>33.442999999999998</v>
      </c>
      <c r="G36" s="5">
        <v>75.247</v>
      </c>
      <c r="H36" s="16">
        <f>VLOOKUP(A36,[1]TDSheet!$A:$H,8,0)</f>
        <v>1</v>
      </c>
      <c r="M36" s="7">
        <f t="shared" si="3"/>
        <v>6.6885999999999992</v>
      </c>
      <c r="N36" s="19">
        <v>10</v>
      </c>
      <c r="O36" s="19"/>
      <c r="Q36" s="7">
        <f t="shared" si="4"/>
        <v>12.745118559937806</v>
      </c>
      <c r="R36" s="7">
        <f t="shared" si="5"/>
        <v>11.250037377029575</v>
      </c>
      <c r="S36" s="7">
        <f>VLOOKUP(A36,[1]TDSheet!$A:$T,20,0)</f>
        <v>11.413599999999999</v>
      </c>
      <c r="T36" s="7">
        <f>VLOOKUP(A36,[1]TDSheet!$A:$U,21,0)</f>
        <v>4.8284000000000002</v>
      </c>
      <c r="U36" s="7">
        <f>VLOOKUP(A36,[1]TDSheet!$A:$M,13,0)</f>
        <v>1.0668</v>
      </c>
      <c r="V36" s="20" t="str">
        <f>VLOOKUP(A36,[1]TDSheet!$A:$V,22,0)</f>
        <v>акция/вывод</v>
      </c>
      <c r="W36" s="7">
        <f t="shared" si="6"/>
        <v>10</v>
      </c>
    </row>
    <row r="37" spans="1:23" ht="21.95" customHeight="1" outlineLevel="2" x14ac:dyDescent="0.2">
      <c r="A37" s="9" t="s">
        <v>16</v>
      </c>
      <c r="B37" s="9" t="s">
        <v>9</v>
      </c>
      <c r="C37" s="18" t="str">
        <f>VLOOKUP(A37,[1]TDSheet!$A:$C,3,0)</f>
        <v>Нояб</v>
      </c>
      <c r="D37" s="5">
        <v>21.838999999999999</v>
      </c>
      <c r="E37" s="5">
        <v>10.771000000000001</v>
      </c>
      <c r="F37" s="5">
        <v>5.431</v>
      </c>
      <c r="G37" s="5">
        <v>10.771000000000001</v>
      </c>
      <c r="H37" s="16">
        <f>VLOOKUP(A37,[1]TDSheet!$A:$H,8,0)</f>
        <v>1</v>
      </c>
      <c r="M37" s="7">
        <f t="shared" si="3"/>
        <v>1.0862000000000001</v>
      </c>
      <c r="N37" s="19">
        <v>5</v>
      </c>
      <c r="O37" s="19"/>
      <c r="Q37" s="7">
        <f t="shared" si="4"/>
        <v>14.519425520162033</v>
      </c>
      <c r="R37" s="7">
        <f t="shared" si="5"/>
        <v>9.916221690296446</v>
      </c>
      <c r="S37" s="7">
        <f>VLOOKUP(A37,[1]TDSheet!$A:$T,20,0)</f>
        <v>2.7427999999999999</v>
      </c>
      <c r="T37" s="7">
        <f>VLOOKUP(A37,[1]TDSheet!$A:$U,21,0)</f>
        <v>1.3704000000000001</v>
      </c>
      <c r="U37" s="7">
        <f>VLOOKUP(A37,[1]TDSheet!$A:$M,13,0)</f>
        <v>0.27300000000000002</v>
      </c>
      <c r="V37" s="20" t="str">
        <f>VLOOKUP(A37,[1]TDSheet!$A:$V,22,0)</f>
        <v>акция/вывод</v>
      </c>
      <c r="W37" s="7">
        <f t="shared" si="6"/>
        <v>5</v>
      </c>
    </row>
    <row r="38" spans="1:23" ht="11.1" customHeight="1" outlineLevel="2" x14ac:dyDescent="0.2">
      <c r="A38" s="9" t="s">
        <v>52</v>
      </c>
      <c r="B38" s="9" t="s">
        <v>21</v>
      </c>
      <c r="C38" s="18" t="str">
        <f>VLOOKUP(A38,[1]TDSheet!$A:$C,3,0)</f>
        <v>Нояб</v>
      </c>
      <c r="D38" s="5">
        <v>240</v>
      </c>
      <c r="E38" s="5"/>
      <c r="F38" s="5">
        <v>176</v>
      </c>
      <c r="G38" s="5">
        <v>45</v>
      </c>
      <c r="H38" s="16">
        <f>VLOOKUP(A38,[1]TDSheet!$A:$H,8,0)</f>
        <v>0.4</v>
      </c>
      <c r="M38" s="7">
        <f t="shared" si="3"/>
        <v>35.200000000000003</v>
      </c>
      <c r="N38" s="19">
        <v>250</v>
      </c>
      <c r="O38" s="19"/>
      <c r="Q38" s="7">
        <f t="shared" si="4"/>
        <v>8.3806818181818183</v>
      </c>
      <c r="R38" s="7">
        <f t="shared" si="5"/>
        <v>1.2784090909090908</v>
      </c>
      <c r="S38" s="7">
        <f>VLOOKUP(A38,[1]TDSheet!$A:$T,20,0)</f>
        <v>2.4</v>
      </c>
      <c r="T38" s="7">
        <f>VLOOKUP(A38,[1]TDSheet!$A:$U,21,0)</f>
        <v>32.200000000000003</v>
      </c>
      <c r="U38" s="7">
        <f>VLOOKUP(A38,[1]TDSheet!$A:$M,13,0)</f>
        <v>10.199999999999999</v>
      </c>
      <c r="V38" s="20" t="str">
        <f>VLOOKUP(A38,[1]TDSheet!$A:$V,22,0)</f>
        <v>акция/вывод</v>
      </c>
      <c r="W38" s="7">
        <f t="shared" si="6"/>
        <v>100</v>
      </c>
    </row>
    <row r="39" spans="1:23" ht="11.1" customHeight="1" outlineLevel="2" x14ac:dyDescent="0.2">
      <c r="A39" s="9" t="s">
        <v>53</v>
      </c>
      <c r="B39" s="9" t="s">
        <v>21</v>
      </c>
      <c r="C39" s="18" t="str">
        <f>VLOOKUP(A39,[1]TDSheet!$A:$C,3,0)</f>
        <v>Нояб</v>
      </c>
      <c r="D39" s="5">
        <v>210</v>
      </c>
      <c r="E39" s="5"/>
      <c r="F39" s="5">
        <v>140</v>
      </c>
      <c r="G39" s="5">
        <v>49</v>
      </c>
      <c r="H39" s="16">
        <f>VLOOKUP(A39,[1]TDSheet!$A:$H,8,0)</f>
        <v>0.4</v>
      </c>
      <c r="M39" s="7">
        <f t="shared" si="3"/>
        <v>28</v>
      </c>
      <c r="N39" s="19">
        <v>210</v>
      </c>
      <c r="O39" s="19"/>
      <c r="Q39" s="7">
        <f t="shared" si="4"/>
        <v>9.25</v>
      </c>
      <c r="R39" s="7">
        <f t="shared" si="5"/>
        <v>1.75</v>
      </c>
      <c r="S39" s="7">
        <f>VLOOKUP(A39,[1]TDSheet!$A:$T,20,0)</f>
        <v>1.8</v>
      </c>
      <c r="T39" s="7">
        <f>VLOOKUP(A39,[1]TDSheet!$A:$U,21,0)</f>
        <v>28.2</v>
      </c>
      <c r="U39" s="7">
        <f>VLOOKUP(A39,[1]TDSheet!$A:$M,13,0)</f>
        <v>13.8</v>
      </c>
      <c r="V39" s="20" t="str">
        <f>VLOOKUP(A39,[1]TDSheet!$A:$V,22,0)</f>
        <v>акция/вывод</v>
      </c>
      <c r="W39" s="7">
        <f t="shared" si="6"/>
        <v>84</v>
      </c>
    </row>
    <row r="40" spans="1:23" ht="11.1" customHeight="1" outlineLevel="2" x14ac:dyDescent="0.2">
      <c r="A40" s="9" t="s">
        <v>54</v>
      </c>
      <c r="B40" s="9" t="s">
        <v>21</v>
      </c>
      <c r="C40" s="18" t="str">
        <f>VLOOKUP(A40,[1]TDSheet!$A:$C,3,0)</f>
        <v>Нояб</v>
      </c>
      <c r="D40" s="5">
        <v>73</v>
      </c>
      <c r="E40" s="5">
        <v>48</v>
      </c>
      <c r="F40" s="5">
        <v>70</v>
      </c>
      <c r="G40" s="5">
        <v>43</v>
      </c>
      <c r="H40" s="16">
        <f>VLOOKUP(A40,[1]TDSheet!$A:$H,8,0)</f>
        <v>0.4</v>
      </c>
      <c r="M40" s="7">
        <f t="shared" si="3"/>
        <v>14</v>
      </c>
      <c r="N40" s="19">
        <v>100</v>
      </c>
      <c r="O40" s="19"/>
      <c r="Q40" s="7">
        <f t="shared" si="4"/>
        <v>10.214285714285714</v>
      </c>
      <c r="R40" s="7">
        <f t="shared" si="5"/>
        <v>3.0714285714285716</v>
      </c>
      <c r="S40" s="7">
        <f>VLOOKUP(A40,[1]TDSheet!$A:$T,20,0)</f>
        <v>1</v>
      </c>
      <c r="T40" s="7">
        <f>VLOOKUP(A40,[1]TDSheet!$A:$U,21,0)</f>
        <v>9.6</v>
      </c>
      <c r="U40" s="7">
        <f>VLOOKUP(A40,[1]TDSheet!$A:$M,13,0)</f>
        <v>9</v>
      </c>
      <c r="V40" s="20" t="str">
        <f>VLOOKUP(A40,[1]TDSheet!$A:$V,22,0)</f>
        <v>акция/вывод</v>
      </c>
      <c r="W40" s="7">
        <f t="shared" si="6"/>
        <v>40</v>
      </c>
    </row>
    <row r="41" spans="1:23" ht="11.1" customHeight="1" outlineLevel="2" x14ac:dyDescent="0.2">
      <c r="A41" s="9" t="s">
        <v>40</v>
      </c>
      <c r="B41" s="9" t="s">
        <v>9</v>
      </c>
      <c r="C41" s="9"/>
      <c r="D41" s="5">
        <v>116.45099999999999</v>
      </c>
      <c r="E41" s="5">
        <v>78.421999999999997</v>
      </c>
      <c r="F41" s="5">
        <v>81.837000000000003</v>
      </c>
      <c r="G41" s="5">
        <v>93.65</v>
      </c>
      <c r="H41" s="16">
        <f>VLOOKUP(A41,[1]TDSheet!$A:$H,8,0)</f>
        <v>1</v>
      </c>
      <c r="M41" s="7">
        <f t="shared" si="3"/>
        <v>16.3674</v>
      </c>
      <c r="N41" s="19">
        <v>100</v>
      </c>
      <c r="O41" s="19"/>
      <c r="Q41" s="7">
        <f t="shared" si="4"/>
        <v>11.831445434216798</v>
      </c>
      <c r="R41" s="7">
        <f t="shared" si="5"/>
        <v>5.721739555457801</v>
      </c>
      <c r="S41" s="7">
        <f>VLOOKUP(A41,[1]TDSheet!$A:$T,20,0)</f>
        <v>13.2834</v>
      </c>
      <c r="T41" s="7">
        <f>VLOOKUP(A41,[1]TDSheet!$A:$U,21,0)</f>
        <v>13.528600000000001</v>
      </c>
      <c r="U41" s="7">
        <f>VLOOKUP(A41,[1]TDSheet!$A:$M,13,0)</f>
        <v>14.386199999999999</v>
      </c>
      <c r="W41" s="7">
        <f t="shared" si="6"/>
        <v>100</v>
      </c>
    </row>
    <row r="42" spans="1:23" ht="11.1" customHeight="1" outlineLevel="2" x14ac:dyDescent="0.2">
      <c r="A42" s="9" t="s">
        <v>41</v>
      </c>
      <c r="B42" s="9" t="s">
        <v>9</v>
      </c>
      <c r="C42" s="9"/>
      <c r="D42" s="5">
        <v>90.343999999999994</v>
      </c>
      <c r="E42" s="5">
        <v>78.320999999999998</v>
      </c>
      <c r="F42" s="5">
        <v>69.281000000000006</v>
      </c>
      <c r="G42" s="5">
        <v>80.033000000000001</v>
      </c>
      <c r="H42" s="16">
        <f>VLOOKUP(A42,[1]TDSheet!$A:$H,8,0)</f>
        <v>1</v>
      </c>
      <c r="M42" s="7">
        <f t="shared" si="3"/>
        <v>13.856200000000001</v>
      </c>
      <c r="N42" s="19">
        <v>90</v>
      </c>
      <c r="O42" s="19"/>
      <c r="Q42" s="7">
        <f t="shared" si="4"/>
        <v>12.271257631962587</v>
      </c>
      <c r="R42" s="7">
        <f t="shared" si="5"/>
        <v>5.7759703237539872</v>
      </c>
      <c r="S42" s="7">
        <f>VLOOKUP(A42,[1]TDSheet!$A:$T,20,0)</f>
        <v>16.665600000000001</v>
      </c>
      <c r="T42" s="7">
        <f>VLOOKUP(A42,[1]TDSheet!$A:$U,21,0)</f>
        <v>10.407</v>
      </c>
      <c r="U42" s="7">
        <f>VLOOKUP(A42,[1]TDSheet!$A:$M,13,0)</f>
        <v>12.059999999999999</v>
      </c>
      <c r="W42" s="7">
        <f t="shared" si="6"/>
        <v>90</v>
      </c>
    </row>
    <row r="43" spans="1:23" ht="11.1" customHeight="1" outlineLevel="2" x14ac:dyDescent="0.2">
      <c r="A43" s="9" t="s">
        <v>20</v>
      </c>
      <c r="B43" s="9" t="s">
        <v>21</v>
      </c>
      <c r="C43" s="9"/>
      <c r="D43" s="5">
        <v>116</v>
      </c>
      <c r="E43" s="5">
        <v>104</v>
      </c>
      <c r="F43" s="5">
        <v>52</v>
      </c>
      <c r="G43" s="5">
        <v>149</v>
      </c>
      <c r="H43" s="16">
        <f>VLOOKUP(A43,[1]TDSheet!$A:$H,8,0)</f>
        <v>0.4</v>
      </c>
      <c r="M43" s="7">
        <f t="shared" si="3"/>
        <v>10.4</v>
      </c>
      <c r="N43" s="19"/>
      <c r="O43" s="19"/>
      <c r="Q43" s="7">
        <f t="shared" si="4"/>
        <v>14.326923076923077</v>
      </c>
      <c r="R43" s="7">
        <f t="shared" si="5"/>
        <v>14.326923076923077</v>
      </c>
      <c r="S43" s="7">
        <f>VLOOKUP(A43,[1]TDSheet!$A:$T,20,0)</f>
        <v>15.8</v>
      </c>
      <c r="T43" s="7">
        <f>VLOOKUP(A43,[1]TDSheet!$A:$U,21,0)</f>
        <v>13.6</v>
      </c>
      <c r="U43" s="7">
        <f>VLOOKUP(A43,[1]TDSheet!$A:$M,13,0)</f>
        <v>15.8</v>
      </c>
      <c r="W43" s="7">
        <f t="shared" si="6"/>
        <v>0</v>
      </c>
    </row>
    <row r="44" spans="1:23" ht="11.1" customHeight="1" outlineLevel="2" x14ac:dyDescent="0.2">
      <c r="A44" s="9" t="s">
        <v>22</v>
      </c>
      <c r="B44" s="9" t="s">
        <v>21</v>
      </c>
      <c r="C44" s="9"/>
      <c r="D44" s="5">
        <v>80</v>
      </c>
      <c r="E44" s="5">
        <v>160</v>
      </c>
      <c r="F44" s="5">
        <v>71</v>
      </c>
      <c r="G44" s="5">
        <v>158</v>
      </c>
      <c r="H44" s="16">
        <f>VLOOKUP(A44,[1]TDSheet!$A:$H,8,0)</f>
        <v>0.33</v>
      </c>
      <c r="M44" s="7">
        <f t="shared" si="3"/>
        <v>14.2</v>
      </c>
      <c r="N44" s="19">
        <v>25</v>
      </c>
      <c r="O44" s="19"/>
      <c r="Q44" s="7">
        <f t="shared" si="4"/>
        <v>12.887323943661972</v>
      </c>
      <c r="R44" s="7">
        <f t="shared" si="5"/>
        <v>11.126760563380282</v>
      </c>
      <c r="S44" s="7">
        <f>VLOOKUP(A44,[1]TDSheet!$A:$T,20,0)</f>
        <v>20.399999999999999</v>
      </c>
      <c r="T44" s="7">
        <f>VLOOKUP(A44,[1]TDSheet!$A:$U,21,0)</f>
        <v>15</v>
      </c>
      <c r="U44" s="7">
        <f>VLOOKUP(A44,[1]TDSheet!$A:$M,13,0)</f>
        <v>21.8</v>
      </c>
      <c r="W44" s="7">
        <f t="shared" si="6"/>
        <v>8.25</v>
      </c>
    </row>
    <row r="45" spans="1:23" ht="11.1" customHeight="1" outlineLevel="2" x14ac:dyDescent="0.2">
      <c r="A45" s="9" t="s">
        <v>42</v>
      </c>
      <c r="B45" s="9" t="s">
        <v>9</v>
      </c>
      <c r="C45" s="9"/>
      <c r="D45" s="5">
        <v>-0.879</v>
      </c>
      <c r="E45" s="5">
        <v>0.879</v>
      </c>
      <c r="F45" s="5"/>
      <c r="G45" s="5"/>
      <c r="H45" s="16">
        <f>VLOOKUP(A45,[1]TDSheet!$A:$H,8,0)</f>
        <v>0</v>
      </c>
      <c r="M45" s="7">
        <f t="shared" si="3"/>
        <v>0</v>
      </c>
      <c r="N45" s="19"/>
      <c r="O45" s="19"/>
      <c r="Q45" s="7" t="e">
        <f t="shared" si="4"/>
        <v>#DIV/0!</v>
      </c>
      <c r="R45" s="7" t="e">
        <f t="shared" si="5"/>
        <v>#DIV/0!</v>
      </c>
      <c r="S45" s="7">
        <f>VLOOKUP(A45,[1]TDSheet!$A:$T,20,0)</f>
        <v>7.2080000000000002</v>
      </c>
      <c r="T45" s="7">
        <f>VLOOKUP(A45,[1]TDSheet!$A:$U,21,0)</f>
        <v>4.9264000000000001</v>
      </c>
      <c r="U45" s="7">
        <f>VLOOKUP(A45,[1]TDSheet!$A:$M,13,0)</f>
        <v>4.5718000000000005</v>
      </c>
      <c r="W45" s="7">
        <f t="shared" si="6"/>
        <v>0</v>
      </c>
    </row>
    <row r="46" spans="1:23" ht="21.95" customHeight="1" outlineLevel="2" x14ac:dyDescent="0.2">
      <c r="A46" s="9" t="s">
        <v>17</v>
      </c>
      <c r="B46" s="9" t="s">
        <v>9</v>
      </c>
      <c r="C46" s="9"/>
      <c r="D46" s="5">
        <v>-1.33</v>
      </c>
      <c r="E46" s="5">
        <v>1.33</v>
      </c>
      <c r="F46" s="5"/>
      <c r="G46" s="5"/>
      <c r="H46" s="16">
        <f>VLOOKUP(A46,[1]TDSheet!$A:$H,8,0)</f>
        <v>0</v>
      </c>
      <c r="M46" s="7">
        <f t="shared" si="3"/>
        <v>0</v>
      </c>
      <c r="N46" s="19"/>
      <c r="O46" s="19"/>
      <c r="Q46" s="7" t="e">
        <f t="shared" si="4"/>
        <v>#DIV/0!</v>
      </c>
      <c r="R46" s="7" t="e">
        <f t="shared" si="5"/>
        <v>#DIV/0!</v>
      </c>
      <c r="S46" s="7">
        <f>VLOOKUP(A46,[1]TDSheet!$A:$T,20,0)</f>
        <v>4.1516000000000002</v>
      </c>
      <c r="T46" s="7">
        <f>VLOOKUP(A46,[1]TDSheet!$A:$U,21,0)</f>
        <v>2.3205999999999998</v>
      </c>
      <c r="U46" s="7">
        <f>VLOOKUP(A46,[1]TDSheet!$A:$M,13,0)</f>
        <v>0.52679999999999993</v>
      </c>
      <c r="W46" s="7">
        <f t="shared" si="6"/>
        <v>0</v>
      </c>
    </row>
    <row r="47" spans="1:23" ht="11.1" customHeight="1" outlineLevel="2" x14ac:dyDescent="0.2">
      <c r="A47" s="9" t="s">
        <v>18</v>
      </c>
      <c r="B47" s="9" t="s">
        <v>9</v>
      </c>
      <c r="C47" s="9"/>
      <c r="D47" s="5">
        <v>-4.07</v>
      </c>
      <c r="E47" s="5"/>
      <c r="F47" s="5"/>
      <c r="G47" s="5">
        <v>-4.07</v>
      </c>
      <c r="H47" s="16">
        <f>VLOOKUP(A47,[1]TDSheet!$A:$H,8,0)</f>
        <v>0</v>
      </c>
      <c r="M47" s="7">
        <f t="shared" si="3"/>
        <v>0</v>
      </c>
      <c r="N47" s="19"/>
      <c r="O47" s="19"/>
      <c r="Q47" s="7" t="e">
        <f t="shared" si="4"/>
        <v>#DIV/0!</v>
      </c>
      <c r="R47" s="7" t="e">
        <f t="shared" si="5"/>
        <v>#DIV/0!</v>
      </c>
      <c r="S47" s="7">
        <f>VLOOKUP(A47,[1]TDSheet!$A:$T,20,0)</f>
        <v>16.472000000000001</v>
      </c>
      <c r="T47" s="7">
        <f>VLOOKUP(A47,[1]TDSheet!$A:$U,21,0)</f>
        <v>4.5828000000000007</v>
      </c>
      <c r="U47" s="7">
        <f>VLOOKUP(A47,[1]TDSheet!$A:$M,13,0)</f>
        <v>3.2654000000000005</v>
      </c>
      <c r="W47" s="7">
        <f t="shared" si="6"/>
        <v>0</v>
      </c>
    </row>
    <row r="48" spans="1:23" ht="11.1" customHeight="1" outlineLevel="2" x14ac:dyDescent="0.2">
      <c r="A48" s="9" t="s">
        <v>43</v>
      </c>
      <c r="B48" s="9" t="s">
        <v>9</v>
      </c>
      <c r="C48" s="9"/>
      <c r="D48" s="5">
        <v>-8.76</v>
      </c>
      <c r="E48" s="5"/>
      <c r="F48" s="5"/>
      <c r="G48" s="23">
        <v>-8.76</v>
      </c>
      <c r="H48" s="16">
        <f>VLOOKUP(A48,[1]TDSheet!$A:$H,8,0)</f>
        <v>0</v>
      </c>
      <c r="M48" s="7">
        <f t="shared" si="3"/>
        <v>0</v>
      </c>
      <c r="N48" s="19"/>
      <c r="O48" s="19"/>
      <c r="Q48" s="7" t="e">
        <f t="shared" si="4"/>
        <v>#DIV/0!</v>
      </c>
      <c r="R48" s="7" t="e">
        <f t="shared" si="5"/>
        <v>#DIV/0!</v>
      </c>
      <c r="S48" s="7">
        <f>VLOOKUP(A48,[1]TDSheet!$A:$T,20,0)</f>
        <v>0</v>
      </c>
      <c r="T48" s="7">
        <f>VLOOKUP(A48,[1]TDSheet!$A:$U,21,0)</f>
        <v>0</v>
      </c>
      <c r="U48" s="7">
        <f>VLOOKUP(A48,[1]TDSheet!$A:$M,13,0)</f>
        <v>1.9263999999999999</v>
      </c>
      <c r="W48" s="7">
        <f t="shared" si="6"/>
        <v>0</v>
      </c>
    </row>
    <row r="49" spans="1:23" ht="11.1" customHeight="1" outlineLevel="2" x14ac:dyDescent="0.2">
      <c r="A49" s="9" t="s">
        <v>44</v>
      </c>
      <c r="B49" s="9" t="s">
        <v>9</v>
      </c>
      <c r="C49" s="9"/>
      <c r="D49" s="5">
        <v>-3.476</v>
      </c>
      <c r="E49" s="5"/>
      <c r="F49" s="5"/>
      <c r="G49" s="23">
        <v>-3.476</v>
      </c>
      <c r="H49" s="16">
        <f>VLOOKUP(A49,[1]TDSheet!$A:$H,8,0)</f>
        <v>0</v>
      </c>
      <c r="M49" s="7">
        <f t="shared" si="3"/>
        <v>0</v>
      </c>
      <c r="N49" s="19"/>
      <c r="O49" s="19"/>
      <c r="Q49" s="7" t="e">
        <f t="shared" si="4"/>
        <v>#DIV/0!</v>
      </c>
      <c r="R49" s="7" t="e">
        <f t="shared" si="5"/>
        <v>#DIV/0!</v>
      </c>
      <c r="S49" s="7">
        <f>VLOOKUP(A49,[1]TDSheet!$A:$T,20,0)</f>
        <v>0</v>
      </c>
      <c r="T49" s="7">
        <f>VLOOKUP(A49,[1]TDSheet!$A:$U,21,0)</f>
        <v>0</v>
      </c>
      <c r="U49" s="7">
        <f>VLOOKUP(A49,[1]TDSheet!$A:$M,13,0)</f>
        <v>2.9531999999999998</v>
      </c>
      <c r="W49" s="7">
        <f t="shared" si="6"/>
        <v>0</v>
      </c>
    </row>
    <row r="50" spans="1:23" ht="11.1" customHeight="1" outlineLevel="2" x14ac:dyDescent="0.2">
      <c r="A50" s="9" t="s">
        <v>19</v>
      </c>
      <c r="B50" s="9" t="s">
        <v>9</v>
      </c>
      <c r="C50" s="9"/>
      <c r="D50" s="5">
        <v>-3.94</v>
      </c>
      <c r="E50" s="5">
        <v>3.94</v>
      </c>
      <c r="F50" s="5"/>
      <c r="G50" s="5"/>
      <c r="H50" s="16">
        <f>VLOOKUP(A50,[1]TDSheet!$A:$H,8,0)</f>
        <v>0</v>
      </c>
      <c r="M50" s="7">
        <f t="shared" si="3"/>
        <v>0</v>
      </c>
      <c r="N50" s="19"/>
      <c r="O50" s="19"/>
      <c r="Q50" s="7" t="e">
        <f t="shared" si="4"/>
        <v>#DIV/0!</v>
      </c>
      <c r="R50" s="7" t="e">
        <f t="shared" si="5"/>
        <v>#DIV/0!</v>
      </c>
      <c r="S50" s="7">
        <f>VLOOKUP(A50,[1]TDSheet!$A:$T,20,0)</f>
        <v>0</v>
      </c>
      <c r="T50" s="7">
        <f>VLOOKUP(A50,[1]TDSheet!$A:$U,21,0)</f>
        <v>0</v>
      </c>
      <c r="U50" s="7">
        <f>VLOOKUP(A50,[1]TDSheet!$A:$M,13,0)</f>
        <v>0.78800000000000003</v>
      </c>
      <c r="W50" s="7">
        <f t="shared" si="6"/>
        <v>0</v>
      </c>
    </row>
  </sheetData>
  <autoFilter ref="A3:W50" xr:uid="{4F871EA1-F977-44BA-B6D3-5156F78849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2023-11-09T08:38:38Z</dcterms:modified>
</cp:coreProperties>
</file>