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Администратор\Desktop\Новое Время\Договора\МКД Трейд\Заказы\Заказы для Планеров 09.11.2023\"/>
    </mc:Choice>
  </mc:AlternateContent>
  <bookViews>
    <workbookView xWindow="0" yWindow="0" windowWidth="20490" windowHeight="6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H267" i="2" l="1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J267" i="2"/>
  <c r="I267" i="2"/>
  <c r="H267" i="2"/>
  <c r="G267" i="2"/>
  <c r="F267" i="2"/>
  <c r="E267" i="2"/>
  <c r="D267" i="2"/>
  <c r="C267" i="2"/>
  <c r="B267" i="2"/>
  <c r="V259" i="2"/>
  <c r="V258" i="2"/>
  <c r="V260" i="2" s="1"/>
  <c r="V256" i="2"/>
  <c r="V255" i="2"/>
  <c r="X254" i="2"/>
  <c r="W254" i="2"/>
  <c r="X253" i="2"/>
  <c r="W253" i="2"/>
  <c r="X252" i="2"/>
  <c r="W252" i="2"/>
  <c r="X251" i="2"/>
  <c r="W251" i="2"/>
  <c r="X250" i="2"/>
  <c r="W250" i="2"/>
  <c r="X249" i="2"/>
  <c r="X255" i="2" s="1"/>
  <c r="W249" i="2"/>
  <c r="W255" i="2" s="1"/>
  <c r="X248" i="2"/>
  <c r="W248" i="2"/>
  <c r="X247" i="2"/>
  <c r="W247" i="2"/>
  <c r="X246" i="2"/>
  <c r="W246" i="2"/>
  <c r="W256" i="2" s="1"/>
  <c r="W244" i="2"/>
  <c r="V244" i="2"/>
  <c r="W243" i="2"/>
  <c r="V243" i="2"/>
  <c r="X242" i="2"/>
  <c r="X243" i="2" s="1"/>
  <c r="W242" i="2"/>
  <c r="X241" i="2"/>
  <c r="W241" i="2"/>
  <c r="X240" i="2"/>
  <c r="W240" i="2"/>
  <c r="V238" i="2"/>
  <c r="V237" i="2"/>
  <c r="X236" i="2"/>
  <c r="X237" i="2" s="1"/>
  <c r="W236" i="2"/>
  <c r="W238" i="2" s="1"/>
  <c r="V234" i="2"/>
  <c r="V233" i="2"/>
  <c r="X232" i="2"/>
  <c r="X233" i="2" s="1"/>
  <c r="W232" i="2"/>
  <c r="W234" i="2" s="1"/>
  <c r="W228" i="2"/>
  <c r="V228" i="2"/>
  <c r="X227" i="2"/>
  <c r="W227" i="2"/>
  <c r="V227" i="2"/>
  <c r="X226" i="2"/>
  <c r="W226" i="2"/>
  <c r="N226" i="2"/>
  <c r="V223" i="2"/>
  <c r="X222" i="2"/>
  <c r="V222" i="2"/>
  <c r="X221" i="2"/>
  <c r="W221" i="2"/>
  <c r="W223" i="2" s="1"/>
  <c r="N221" i="2"/>
  <c r="W217" i="2"/>
  <c r="V217" i="2"/>
  <c r="W216" i="2"/>
  <c r="V216" i="2"/>
  <c r="X215" i="2"/>
  <c r="X216" i="2" s="1"/>
  <c r="W215" i="2"/>
  <c r="N215" i="2"/>
  <c r="W211" i="2"/>
  <c r="V211" i="2"/>
  <c r="X210" i="2"/>
  <c r="W210" i="2"/>
  <c r="V210" i="2"/>
  <c r="X209" i="2"/>
  <c r="W209" i="2"/>
  <c r="N209" i="2"/>
  <c r="X208" i="2"/>
  <c r="W208" i="2"/>
  <c r="N208" i="2"/>
  <c r="W205" i="2"/>
  <c r="V205" i="2"/>
  <c r="W204" i="2"/>
  <c r="V204" i="2"/>
  <c r="X203" i="2"/>
  <c r="X204" i="2" s="1"/>
  <c r="W203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200" i="2" s="1"/>
  <c r="N195" i="2"/>
  <c r="W192" i="2"/>
  <c r="V192" i="2"/>
  <c r="W191" i="2"/>
  <c r="V191" i="2"/>
  <c r="X190" i="2"/>
  <c r="X191" i="2" s="1"/>
  <c r="W190" i="2"/>
  <c r="V187" i="2"/>
  <c r="V186" i="2"/>
  <c r="X185" i="2"/>
  <c r="X186" i="2" s="1"/>
  <c r="W185" i="2"/>
  <c r="W187" i="2" s="1"/>
  <c r="N185" i="2"/>
  <c r="W181" i="2"/>
  <c r="V181" i="2"/>
  <c r="X180" i="2"/>
  <c r="V180" i="2"/>
  <c r="X179" i="2"/>
  <c r="W179" i="2"/>
  <c r="W180" i="2" s="1"/>
  <c r="V176" i="2"/>
  <c r="V175" i="2"/>
  <c r="X174" i="2"/>
  <c r="X175" i="2" s="1"/>
  <c r="W174" i="2"/>
  <c r="W176" i="2" s="1"/>
  <c r="N174" i="2"/>
  <c r="V171" i="2"/>
  <c r="V170" i="2"/>
  <c r="X169" i="2"/>
  <c r="X170" i="2" s="1"/>
  <c r="W169" i="2"/>
  <c r="N169" i="2"/>
  <c r="X168" i="2"/>
  <c r="W168" i="2"/>
  <c r="N168" i="2"/>
  <c r="W164" i="2"/>
  <c r="V164" i="2"/>
  <c r="W163" i="2"/>
  <c r="V163" i="2"/>
  <c r="X162" i="2"/>
  <c r="W162" i="2"/>
  <c r="N162" i="2"/>
  <c r="X161" i="2"/>
  <c r="X163" i="2" s="1"/>
  <c r="W161" i="2"/>
  <c r="N161" i="2"/>
  <c r="W159" i="2"/>
  <c r="V159" i="2"/>
  <c r="V158" i="2"/>
  <c r="X157" i="2"/>
  <c r="W157" i="2"/>
  <c r="N157" i="2"/>
  <c r="X156" i="2"/>
  <c r="W156" i="2"/>
  <c r="N156" i="2"/>
  <c r="X155" i="2"/>
  <c r="W155" i="2"/>
  <c r="N155" i="2"/>
  <c r="X154" i="2"/>
  <c r="X158" i="2" s="1"/>
  <c r="W154" i="2"/>
  <c r="W158" i="2" s="1"/>
  <c r="N154" i="2"/>
  <c r="V151" i="2"/>
  <c r="V150" i="2"/>
  <c r="X149" i="2"/>
  <c r="X150" i="2" s="1"/>
  <c r="W149" i="2"/>
  <c r="W151" i="2" s="1"/>
  <c r="N149" i="2"/>
  <c r="W146" i="2"/>
  <c r="V146" i="2"/>
  <c r="X145" i="2"/>
  <c r="W145" i="2"/>
  <c r="V145" i="2"/>
  <c r="X144" i="2"/>
  <c r="W144" i="2"/>
  <c r="N144" i="2"/>
  <c r="W142" i="2"/>
  <c r="V142" i="2"/>
  <c r="X141" i="2"/>
  <c r="W141" i="2"/>
  <c r="V141" i="2"/>
  <c r="X140" i="2"/>
  <c r="W140" i="2"/>
  <c r="N140" i="2"/>
  <c r="V136" i="2"/>
  <c r="V135" i="2"/>
  <c r="X134" i="2"/>
  <c r="X135" i="2" s="1"/>
  <c r="W134" i="2"/>
  <c r="W136" i="2" s="1"/>
  <c r="N134" i="2"/>
  <c r="W131" i="2"/>
  <c r="V131" i="2"/>
  <c r="W130" i="2"/>
  <c r="V130" i="2"/>
  <c r="X129" i="2"/>
  <c r="W129" i="2"/>
  <c r="N129" i="2"/>
  <c r="X128" i="2"/>
  <c r="X130" i="2" s="1"/>
  <c r="W128" i="2"/>
  <c r="N128" i="2"/>
  <c r="V125" i="2"/>
  <c r="X124" i="2"/>
  <c r="V124" i="2"/>
  <c r="X123" i="2"/>
  <c r="W123" i="2"/>
  <c r="W124" i="2" s="1"/>
  <c r="N123" i="2"/>
  <c r="W120" i="2"/>
  <c r="V120" i="2"/>
  <c r="W119" i="2"/>
  <c r="V119" i="2"/>
  <c r="X118" i="2"/>
  <c r="W118" i="2"/>
  <c r="N118" i="2"/>
  <c r="X117" i="2"/>
  <c r="W117" i="2"/>
  <c r="N117" i="2"/>
  <c r="X116" i="2"/>
  <c r="W116" i="2"/>
  <c r="X115" i="2"/>
  <c r="X119" i="2" s="1"/>
  <c r="W115" i="2"/>
  <c r="N115" i="2"/>
  <c r="W112" i="2"/>
  <c r="V112" i="2"/>
  <c r="X111" i="2"/>
  <c r="W111" i="2"/>
  <c r="V111" i="2"/>
  <c r="X110" i="2"/>
  <c r="W110" i="2"/>
  <c r="N110" i="2"/>
  <c r="W107" i="2"/>
  <c r="V107" i="2"/>
  <c r="W106" i="2"/>
  <c r="V106" i="2"/>
  <c r="X105" i="2"/>
  <c r="W105" i="2"/>
  <c r="N105" i="2"/>
  <c r="X104" i="2"/>
  <c r="X106" i="2" s="1"/>
  <c r="W104" i="2"/>
  <c r="N104" i="2"/>
  <c r="V101" i="2"/>
  <c r="V100" i="2"/>
  <c r="X99" i="2"/>
  <c r="W99" i="2"/>
  <c r="X98" i="2"/>
  <c r="W98" i="2"/>
  <c r="X97" i="2"/>
  <c r="X100" i="2" s="1"/>
  <c r="W97" i="2"/>
  <c r="X96" i="2"/>
  <c r="W96" i="2"/>
  <c r="W101" i="2" s="1"/>
  <c r="V93" i="2"/>
  <c r="W92" i="2"/>
  <c r="V92" i="2"/>
  <c r="X91" i="2"/>
  <c r="W91" i="2"/>
  <c r="N91" i="2"/>
  <c r="X90" i="2"/>
  <c r="W90" i="2"/>
  <c r="N90" i="2"/>
  <c r="X89" i="2"/>
  <c r="X92" i="2" s="1"/>
  <c r="W89" i="2"/>
  <c r="W93" i="2" s="1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X85" i="2" s="1"/>
  <c r="W81" i="2"/>
  <c r="W85" i="2" s="1"/>
  <c r="N81" i="2"/>
  <c r="X80" i="2"/>
  <c r="W80" i="2"/>
  <c r="N80" i="2"/>
  <c r="X79" i="2"/>
  <c r="W79" i="2"/>
  <c r="N79" i="2"/>
  <c r="X78" i="2"/>
  <c r="W78" i="2"/>
  <c r="W86" i="2" s="1"/>
  <c r="N78" i="2"/>
  <c r="W75" i="2"/>
  <c r="V75" i="2"/>
  <c r="V74" i="2"/>
  <c r="X73" i="2"/>
  <c r="W73" i="2"/>
  <c r="N73" i="2"/>
  <c r="X72" i="2"/>
  <c r="X74" i="2" s="1"/>
  <c r="W72" i="2"/>
  <c r="W74" i="2" s="1"/>
  <c r="N72" i="2"/>
  <c r="W69" i="2"/>
  <c r="V69" i="2"/>
  <c r="X68" i="2"/>
  <c r="W68" i="2"/>
  <c r="V68" i="2"/>
  <c r="X67" i="2"/>
  <c r="W67" i="2"/>
  <c r="N67" i="2"/>
  <c r="V64" i="2"/>
  <c r="V63" i="2"/>
  <c r="X62" i="2"/>
  <c r="X63" i="2" s="1"/>
  <c r="W62" i="2"/>
  <c r="X61" i="2"/>
  <c r="W61" i="2"/>
  <c r="W64" i="2" s="1"/>
  <c r="V58" i="2"/>
  <c r="V57" i="2"/>
  <c r="X56" i="2"/>
  <c r="W56" i="2"/>
  <c r="N56" i="2"/>
  <c r="X55" i="2"/>
  <c r="W55" i="2"/>
  <c r="X54" i="2"/>
  <c r="W54" i="2"/>
  <c r="X53" i="2"/>
  <c r="W53" i="2"/>
  <c r="N53" i="2"/>
  <c r="X52" i="2"/>
  <c r="W52" i="2"/>
  <c r="X51" i="2"/>
  <c r="W51" i="2"/>
  <c r="X50" i="2"/>
  <c r="X57" i="2" s="1"/>
  <c r="W50" i="2"/>
  <c r="W58" i="2" s="1"/>
  <c r="N50" i="2"/>
  <c r="V47" i="2"/>
  <c r="X46" i="2"/>
  <c r="V46" i="2"/>
  <c r="X45" i="2"/>
  <c r="W45" i="2"/>
  <c r="N45" i="2"/>
  <c r="X44" i="2"/>
  <c r="W44" i="2"/>
  <c r="W47" i="2" s="1"/>
  <c r="N44" i="2"/>
  <c r="W41" i="2"/>
  <c r="V41" i="2"/>
  <c r="V40" i="2"/>
  <c r="X39" i="2"/>
  <c r="W39" i="2"/>
  <c r="N39" i="2"/>
  <c r="X38" i="2"/>
  <c r="W38" i="2"/>
  <c r="N38" i="2"/>
  <c r="X37" i="2"/>
  <c r="X40" i="2" s="1"/>
  <c r="W37" i="2"/>
  <c r="W40" i="2" s="1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X23" i="2"/>
  <c r="W23" i="2"/>
  <c r="V23" i="2"/>
  <c r="X22" i="2"/>
  <c r="W22" i="2"/>
  <c r="W259" i="2" s="1"/>
  <c r="N22" i="2"/>
  <c r="H10" i="2"/>
  <c r="A9" i="2"/>
  <c r="F10" i="2" s="1"/>
  <c r="D7" i="2"/>
  <c r="O6" i="2"/>
  <c r="N2" i="2"/>
  <c r="W125" i="2" l="1"/>
  <c r="V257" i="2"/>
  <c r="V261" i="2"/>
  <c r="W171" i="2"/>
  <c r="X262" i="2"/>
  <c r="H9" i="2"/>
  <c r="W24" i="2"/>
  <c r="W63" i="2"/>
  <c r="W100" i="2"/>
  <c r="W237" i="2"/>
  <c r="J9" i="2"/>
  <c r="W175" i="2"/>
  <c r="A10" i="2"/>
  <c r="W135" i="2"/>
  <c r="W222" i="2"/>
  <c r="W57" i="2"/>
  <c r="F9" i="2"/>
  <c r="W186" i="2"/>
  <c r="W199" i="2"/>
  <c r="W32" i="2"/>
  <c r="W261" i="2" s="1"/>
  <c r="W150" i="2"/>
  <c r="W46" i="2"/>
  <c r="W170" i="2"/>
  <c r="W233" i="2"/>
  <c r="W258" i="2"/>
  <c r="W260" i="2" s="1"/>
  <c r="W257" i="2" l="1"/>
  <c r="C270" i="2"/>
  <c r="B270" i="2"/>
  <c r="A270" i="2"/>
</calcChain>
</file>

<file path=xl/sharedStrings.xml><?xml version="1.0" encoding="utf-8"?>
<sst xmlns="http://schemas.openxmlformats.org/spreadsheetml/2006/main" count="1333" uniqueCount="355">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</sst>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1" zoomScaleNormal="100" zoomScaleSheetLayoutView="100" workbookViewId="0">
      <selection activeCell="V123" sqref="V1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3" t="s">
        <v>29</v>
      </c>
      <c r="E1" s="163"/>
      <c r="F1" s="163"/>
      <c r="G1" s="14" t="s">
        <v>70</v>
      </c>
      <c r="H1" s="163" t="s">
        <v>50</v>
      </c>
      <c r="I1" s="163"/>
      <c r="J1" s="163"/>
      <c r="K1" s="163"/>
      <c r="L1" s="163"/>
      <c r="M1" s="163"/>
      <c r="N1" s="163"/>
      <c r="O1" s="163"/>
      <c r="P1" s="164" t="s">
        <v>71</v>
      </c>
      <c r="Q1" s="165"/>
      <c r="R1" s="16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6"/>
      <c r="O3" s="166"/>
      <c r="P3" s="166"/>
      <c r="Q3" s="166"/>
      <c r="R3" s="166"/>
      <c r="S3" s="166"/>
      <c r="T3" s="166"/>
      <c r="U3" s="16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67" t="s">
        <v>8</v>
      </c>
      <c r="B5" s="167"/>
      <c r="C5" s="167"/>
      <c r="D5" s="168"/>
      <c r="E5" s="168"/>
      <c r="F5" s="169" t="s">
        <v>14</v>
      </c>
      <c r="G5" s="169"/>
      <c r="H5" s="168"/>
      <c r="I5" s="168"/>
      <c r="J5" s="168"/>
      <c r="K5" s="168"/>
      <c r="L5" s="168"/>
      <c r="N5" s="27" t="s">
        <v>4</v>
      </c>
      <c r="O5" s="170">
        <v>45228</v>
      </c>
      <c r="P5" s="170"/>
      <c r="R5" s="171" t="s">
        <v>3</v>
      </c>
      <c r="S5" s="172"/>
      <c r="T5" s="173" t="s">
        <v>341</v>
      </c>
      <c r="U5" s="174"/>
      <c r="Z5" s="60"/>
      <c r="AA5" s="60"/>
      <c r="AB5" s="60"/>
    </row>
    <row r="6" spans="1:29" s="17" customFormat="1" ht="24" customHeight="1" x14ac:dyDescent="0.2">
      <c r="A6" s="167" t="s">
        <v>1</v>
      </c>
      <c r="B6" s="167"/>
      <c r="C6" s="167"/>
      <c r="D6" s="175" t="s">
        <v>78</v>
      </c>
      <c r="E6" s="175"/>
      <c r="F6" s="175"/>
      <c r="G6" s="175"/>
      <c r="H6" s="175"/>
      <c r="I6" s="175"/>
      <c r="J6" s="175"/>
      <c r="K6" s="175"/>
      <c r="L6" s="175"/>
      <c r="N6" s="27" t="s">
        <v>30</v>
      </c>
      <c r="O6" s="176" t="str">
        <f>IF(O5=0," ",CHOOSE(WEEKDAY(O5,2),"Понедельник","Вторник","Среда","Четверг","Пятница","Суббота","Воскресенье"))</f>
        <v>Воскресенье</v>
      </c>
      <c r="P6" s="176"/>
      <c r="R6" s="177" t="s">
        <v>5</v>
      </c>
      <c r="S6" s="178"/>
      <c r="T6" s="179" t="s">
        <v>72</v>
      </c>
      <c r="U6" s="18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6"/>
      <c r="L7" s="187"/>
      <c r="N7" s="29"/>
      <c r="O7" s="49"/>
      <c r="P7" s="49"/>
      <c r="R7" s="177"/>
      <c r="S7" s="178"/>
      <c r="T7" s="181"/>
      <c r="U7" s="182"/>
      <c r="Z7" s="60"/>
      <c r="AA7" s="60"/>
      <c r="AB7" s="60"/>
    </row>
    <row r="8" spans="1:29" s="17" customFormat="1" ht="25.5" customHeight="1" x14ac:dyDescent="0.2">
      <c r="A8" s="188" t="s">
        <v>61</v>
      </c>
      <c r="B8" s="188"/>
      <c r="C8" s="188"/>
      <c r="D8" s="189" t="s">
        <v>79</v>
      </c>
      <c r="E8" s="189"/>
      <c r="F8" s="189"/>
      <c r="G8" s="189"/>
      <c r="H8" s="189"/>
      <c r="I8" s="189"/>
      <c r="J8" s="189"/>
      <c r="K8" s="189"/>
      <c r="L8" s="189"/>
      <c r="N8" s="27" t="s">
        <v>11</v>
      </c>
      <c r="O8" s="190">
        <v>0.33333333333333331</v>
      </c>
      <c r="P8" s="190"/>
      <c r="R8" s="177"/>
      <c r="S8" s="178"/>
      <c r="T8" s="181"/>
      <c r="U8" s="182"/>
      <c r="Z8" s="60"/>
      <c r="AA8" s="60"/>
      <c r="AB8" s="60"/>
    </row>
    <row r="9" spans="1:29" s="17" customFormat="1" ht="39.950000000000003" customHeight="1" x14ac:dyDescent="0.2">
      <c r="A9" s="1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192" t="s">
        <v>49</v>
      </c>
      <c r="E9" s="193"/>
      <c r="F9" s="1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194" t="str">
        <f>IF(AND($A$9="Тип доверенности/получателя при получении в адресе перегруза:",$D$9="Разовая доверенность"),"Введите ФИО","")</f>
        <v/>
      </c>
      <c r="I9" s="194"/>
      <c r="J9" s="1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4"/>
      <c r="L9" s="194"/>
      <c r="N9" s="31" t="s">
        <v>15</v>
      </c>
      <c r="O9" s="170"/>
      <c r="P9" s="170"/>
      <c r="R9" s="177"/>
      <c r="S9" s="178"/>
      <c r="T9" s="183"/>
      <c r="U9" s="18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192"/>
      <c r="E10" s="193"/>
      <c r="F10" s="1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195" t="str">
        <f>IFERROR(VLOOKUP($D$10,Proxy,2,FALSE),"")</f>
        <v/>
      </c>
      <c r="I10" s="195"/>
      <c r="J10" s="195"/>
      <c r="K10" s="195"/>
      <c r="L10" s="195"/>
      <c r="N10" s="31" t="s">
        <v>35</v>
      </c>
      <c r="O10" s="190"/>
      <c r="P10" s="190"/>
      <c r="S10" s="29" t="s">
        <v>12</v>
      </c>
      <c r="T10" s="196" t="s">
        <v>73</v>
      </c>
      <c r="U10" s="1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0"/>
      <c r="P11" s="190"/>
      <c r="S11" s="29" t="s">
        <v>31</v>
      </c>
      <c r="T11" s="198" t="s">
        <v>58</v>
      </c>
      <c r="U11" s="198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199" t="s">
        <v>74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N12" s="27" t="s">
        <v>33</v>
      </c>
      <c r="O12" s="200"/>
      <c r="P12" s="200"/>
      <c r="Q12" s="28"/>
      <c r="R12"/>
      <c r="S12" s="29" t="s">
        <v>49</v>
      </c>
      <c r="T12" s="201"/>
      <c r="U12" s="201"/>
      <c r="V12"/>
      <c r="Z12" s="60"/>
      <c r="AA12" s="60"/>
      <c r="AB12" s="60"/>
    </row>
    <row r="13" spans="1:29" s="17" customFormat="1" ht="23.25" customHeight="1" x14ac:dyDescent="0.2">
      <c r="A13" s="199" t="s">
        <v>75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31"/>
      <c r="N13" s="31" t="s">
        <v>34</v>
      </c>
      <c r="O13" s="198"/>
      <c r="P13" s="19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199" t="s">
        <v>76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2" t="s">
        <v>77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/>
      <c r="N15" s="203" t="s">
        <v>64</v>
      </c>
      <c r="O15" s="203"/>
      <c r="P15" s="203"/>
      <c r="Q15" s="203"/>
      <c r="R15" s="2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4"/>
      <c r="O16" s="204"/>
      <c r="P16" s="204"/>
      <c r="Q16" s="204"/>
      <c r="R16" s="2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6" t="s">
        <v>62</v>
      </c>
      <c r="B17" s="206" t="s">
        <v>52</v>
      </c>
      <c r="C17" s="207" t="s">
        <v>51</v>
      </c>
      <c r="D17" s="206" t="s">
        <v>53</v>
      </c>
      <c r="E17" s="206"/>
      <c r="F17" s="206" t="s">
        <v>24</v>
      </c>
      <c r="G17" s="206" t="s">
        <v>27</v>
      </c>
      <c r="H17" s="206" t="s">
        <v>25</v>
      </c>
      <c r="I17" s="206" t="s">
        <v>26</v>
      </c>
      <c r="J17" s="208" t="s">
        <v>16</v>
      </c>
      <c r="K17" s="208" t="s">
        <v>69</v>
      </c>
      <c r="L17" s="208" t="s">
        <v>2</v>
      </c>
      <c r="M17" s="206" t="s">
        <v>28</v>
      </c>
      <c r="N17" s="206" t="s">
        <v>17</v>
      </c>
      <c r="O17" s="206"/>
      <c r="P17" s="206"/>
      <c r="Q17" s="206"/>
      <c r="R17" s="206"/>
      <c r="S17" s="205" t="s">
        <v>59</v>
      </c>
      <c r="T17" s="206"/>
      <c r="U17" s="206" t="s">
        <v>6</v>
      </c>
      <c r="V17" s="206" t="s">
        <v>44</v>
      </c>
      <c r="W17" s="210" t="s">
        <v>57</v>
      </c>
      <c r="X17" s="206" t="s">
        <v>18</v>
      </c>
      <c r="Y17" s="212" t="s">
        <v>63</v>
      </c>
      <c r="Z17" s="212" t="s">
        <v>19</v>
      </c>
      <c r="AA17" s="213" t="s">
        <v>60</v>
      </c>
      <c r="AB17" s="214"/>
      <c r="AC17" s="215"/>
      <c r="AD17" s="219"/>
      <c r="BA17" s="220" t="s">
        <v>67</v>
      </c>
    </row>
    <row r="18" spans="1:53" ht="14.25" customHeight="1" x14ac:dyDescent="0.2">
      <c r="A18" s="206"/>
      <c r="B18" s="206"/>
      <c r="C18" s="207"/>
      <c r="D18" s="206"/>
      <c r="E18" s="206"/>
      <c r="F18" s="206" t="s">
        <v>20</v>
      </c>
      <c r="G18" s="206" t="s">
        <v>21</v>
      </c>
      <c r="H18" s="206" t="s">
        <v>22</v>
      </c>
      <c r="I18" s="206" t="s">
        <v>22</v>
      </c>
      <c r="J18" s="209"/>
      <c r="K18" s="209"/>
      <c r="L18" s="209"/>
      <c r="M18" s="206"/>
      <c r="N18" s="206"/>
      <c r="O18" s="206"/>
      <c r="P18" s="206"/>
      <c r="Q18" s="206"/>
      <c r="R18" s="206"/>
      <c r="S18" s="36" t="s">
        <v>47</v>
      </c>
      <c r="T18" s="36" t="s">
        <v>46</v>
      </c>
      <c r="U18" s="206"/>
      <c r="V18" s="206"/>
      <c r="W18" s="211"/>
      <c r="X18" s="206"/>
      <c r="Y18" s="212"/>
      <c r="Z18" s="212"/>
      <c r="AA18" s="216"/>
      <c r="AB18" s="217"/>
      <c r="AC18" s="218"/>
      <c r="AD18" s="219"/>
      <c r="BA18" s="220"/>
    </row>
    <row r="19" spans="1:53" ht="27.75" customHeight="1" x14ac:dyDescent="0.2">
      <c r="A19" s="221" t="s">
        <v>80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55"/>
      <c r="Z19" s="55"/>
    </row>
    <row r="20" spans="1:53" ht="16.5" customHeight="1" x14ac:dyDescent="0.25">
      <c r="A20" s="222" t="s">
        <v>80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66"/>
      <c r="Z20" s="66"/>
    </row>
    <row r="21" spans="1:53" ht="14.25" customHeight="1" x14ac:dyDescent="0.25">
      <c r="A21" s="223" t="s">
        <v>81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67"/>
      <c r="Z21" s="67"/>
    </row>
    <row r="22" spans="1:53" ht="27" customHeight="1" x14ac:dyDescent="0.25">
      <c r="A22" s="64" t="s">
        <v>82</v>
      </c>
      <c r="B22" s="64" t="s">
        <v>83</v>
      </c>
      <c r="C22" s="37">
        <v>4301070826</v>
      </c>
      <c r="D22" s="224">
        <v>4607111035752</v>
      </c>
      <c r="E22" s="22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90</v>
      </c>
      <c r="N22" s="22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6"/>
      <c r="P22" s="226"/>
      <c r="Q22" s="226"/>
      <c r="R22" s="22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2"/>
      <c r="N23" s="228" t="s">
        <v>43</v>
      </c>
      <c r="O23" s="229"/>
      <c r="P23" s="229"/>
      <c r="Q23" s="229"/>
      <c r="R23" s="229"/>
      <c r="S23" s="229"/>
      <c r="T23" s="230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228" t="s">
        <v>43</v>
      </c>
      <c r="O24" s="229"/>
      <c r="P24" s="229"/>
      <c r="Q24" s="229"/>
      <c r="R24" s="229"/>
      <c r="S24" s="229"/>
      <c r="T24" s="230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1" t="s">
        <v>48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55"/>
      <c r="Z25" s="55"/>
    </row>
    <row r="26" spans="1:53" ht="16.5" customHeight="1" x14ac:dyDescent="0.25">
      <c r="A26" s="222" t="s">
        <v>86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66"/>
      <c r="Z26" s="66"/>
    </row>
    <row r="27" spans="1:53" ht="14.25" customHeight="1" x14ac:dyDescent="0.25">
      <c r="A27" s="223" t="s">
        <v>87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224">
        <v>4607111036520</v>
      </c>
      <c r="E28" s="22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6"/>
      <c r="P28" s="226"/>
      <c r="Q28" s="226"/>
      <c r="R28" s="22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224">
        <v>4607111036605</v>
      </c>
      <c r="E29" s="22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6"/>
      <c r="P29" s="226"/>
      <c r="Q29" s="226"/>
      <c r="R29" s="227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224">
        <v>4607111036537</v>
      </c>
      <c r="E30" s="22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6"/>
      <c r="P30" s="226"/>
      <c r="Q30" s="226"/>
      <c r="R30" s="227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224">
        <v>4607111036599</v>
      </c>
      <c r="E31" s="22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6"/>
      <c r="P31" s="226"/>
      <c r="Q31" s="226"/>
      <c r="R31" s="227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2"/>
      <c r="N32" s="228" t="s">
        <v>43</v>
      </c>
      <c r="O32" s="229"/>
      <c r="P32" s="229"/>
      <c r="Q32" s="229"/>
      <c r="R32" s="229"/>
      <c r="S32" s="229"/>
      <c r="T32" s="230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2"/>
      <c r="N33" s="228" t="s">
        <v>43</v>
      </c>
      <c r="O33" s="229"/>
      <c r="P33" s="229"/>
      <c r="Q33" s="229"/>
      <c r="R33" s="229"/>
      <c r="S33" s="229"/>
      <c r="T33" s="230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22" t="s">
        <v>98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66"/>
      <c r="Z34" s="66"/>
    </row>
    <row r="35" spans="1:53" ht="14.25" customHeight="1" x14ac:dyDescent="0.25">
      <c r="A35" s="223" t="s">
        <v>81</v>
      </c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224">
        <v>4607111036285</v>
      </c>
      <c r="E36" s="22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3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6"/>
      <c r="P36" s="226"/>
      <c r="Q36" s="226"/>
      <c r="R36" s="227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224">
        <v>4607111036308</v>
      </c>
      <c r="E37" s="22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38" t="s">
        <v>103</v>
      </c>
      <c r="O37" s="226"/>
      <c r="P37" s="226"/>
      <c r="Q37" s="226"/>
      <c r="R37" s="227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224">
        <v>4607111036315</v>
      </c>
      <c r="E38" s="22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3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6"/>
      <c r="P38" s="226"/>
      <c r="Q38" s="226"/>
      <c r="R38" s="22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224">
        <v>4607111036292</v>
      </c>
      <c r="E39" s="22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6"/>
      <c r="P39" s="226"/>
      <c r="Q39" s="226"/>
      <c r="R39" s="227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228" t="s">
        <v>43</v>
      </c>
      <c r="O40" s="229"/>
      <c r="P40" s="229"/>
      <c r="Q40" s="229"/>
      <c r="R40" s="229"/>
      <c r="S40" s="229"/>
      <c r="T40" s="230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2"/>
      <c r="N41" s="228" t="s">
        <v>43</v>
      </c>
      <c r="O41" s="229"/>
      <c r="P41" s="229"/>
      <c r="Q41" s="229"/>
      <c r="R41" s="229"/>
      <c r="S41" s="229"/>
      <c r="T41" s="230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22" t="s">
        <v>108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6"/>
      <c r="Z42" s="66"/>
    </row>
    <row r="43" spans="1:53" ht="14.25" customHeight="1" x14ac:dyDescent="0.25">
      <c r="A43" s="223" t="s">
        <v>109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224">
        <v>4607111037053</v>
      </c>
      <c r="E44" s="22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6"/>
      <c r="P44" s="226"/>
      <c r="Q44" s="226"/>
      <c r="R44" s="227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4301190015</v>
      </c>
      <c r="D45" s="224">
        <v>4607111037060</v>
      </c>
      <c r="E45" s="22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226"/>
      <c r="P45" s="226"/>
      <c r="Q45" s="226"/>
      <c r="R45" s="227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2"/>
      <c r="N46" s="228" t="s">
        <v>43</v>
      </c>
      <c r="O46" s="229"/>
      <c r="P46" s="229"/>
      <c r="Q46" s="229"/>
      <c r="R46" s="229"/>
      <c r="S46" s="229"/>
      <c r="T46" s="230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2"/>
      <c r="N47" s="228" t="s">
        <v>43</v>
      </c>
      <c r="O47" s="229"/>
      <c r="P47" s="229"/>
      <c r="Q47" s="229"/>
      <c r="R47" s="229"/>
      <c r="S47" s="229"/>
      <c r="T47" s="230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22" t="s">
        <v>115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6"/>
      <c r="Z48" s="66"/>
    </row>
    <row r="49" spans="1:53" ht="14.25" customHeight="1" x14ac:dyDescent="0.25">
      <c r="A49" s="223" t="s">
        <v>81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4301070935</v>
      </c>
      <c r="D50" s="224">
        <v>4607111037190</v>
      </c>
      <c r="E50" s="22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4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226"/>
      <c r="P50" s="226"/>
      <c r="Q50" s="226"/>
      <c r="R50" s="227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118</v>
      </c>
      <c r="B51" s="64" t="s">
        <v>119</v>
      </c>
      <c r="C51" s="37">
        <v>4301070972</v>
      </c>
      <c r="D51" s="224">
        <v>4607111037183</v>
      </c>
      <c r="E51" s="224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4" t="s">
        <v>120</v>
      </c>
      <c r="O51" s="226"/>
      <c r="P51" s="226"/>
      <c r="Q51" s="226"/>
      <c r="R51" s="227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224">
        <v>4607111037091</v>
      </c>
      <c r="E52" s="224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45" t="s">
        <v>123</v>
      </c>
      <c r="O52" s="226"/>
      <c r="P52" s="226"/>
      <c r="Q52" s="226"/>
      <c r="R52" s="227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124</v>
      </c>
      <c r="B53" s="64" t="s">
        <v>125</v>
      </c>
      <c r="C53" s="37">
        <v>4301070944</v>
      </c>
      <c r="D53" s="224">
        <v>4607111036902</v>
      </c>
      <c r="E53" s="224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150</v>
      </c>
      <c r="N53" s="246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226"/>
      <c r="P53" s="226"/>
      <c r="Q53" s="226"/>
      <c r="R53" s="227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126</v>
      </c>
      <c r="C54" s="37">
        <v>4301070971</v>
      </c>
      <c r="D54" s="224">
        <v>4607111036902</v>
      </c>
      <c r="E54" s="224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85</v>
      </c>
      <c r="L54" s="39" t="s">
        <v>84</v>
      </c>
      <c r="M54" s="38">
        <v>180</v>
      </c>
      <c r="N54" s="247" t="s">
        <v>127</v>
      </c>
      <c r="O54" s="226"/>
      <c r="P54" s="226"/>
      <c r="Q54" s="226"/>
      <c r="R54" s="22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224">
        <v>4607111036858</v>
      </c>
      <c r="E55" s="224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85</v>
      </c>
      <c r="L55" s="39" t="s">
        <v>84</v>
      </c>
      <c r="M55" s="38">
        <v>180</v>
      </c>
      <c r="N55" s="248" t="s">
        <v>130</v>
      </c>
      <c r="O55" s="226"/>
      <c r="P55" s="226"/>
      <c r="Q55" s="226"/>
      <c r="R55" s="22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4301070909</v>
      </c>
      <c r="D56" s="224">
        <v>4607111036889</v>
      </c>
      <c r="E56" s="224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85</v>
      </c>
      <c r="L56" s="39" t="s">
        <v>84</v>
      </c>
      <c r="M56" s="38">
        <v>150</v>
      </c>
      <c r="N56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226"/>
      <c r="P56" s="226"/>
      <c r="Q56" s="226"/>
      <c r="R56" s="227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231"/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2"/>
      <c r="N57" s="228" t="s">
        <v>43</v>
      </c>
      <c r="O57" s="229"/>
      <c r="P57" s="229"/>
      <c r="Q57" s="229"/>
      <c r="R57" s="229"/>
      <c r="S57" s="229"/>
      <c r="T57" s="230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231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2"/>
      <c r="N58" s="228" t="s">
        <v>43</v>
      </c>
      <c r="O58" s="229"/>
      <c r="P58" s="229"/>
      <c r="Q58" s="229"/>
      <c r="R58" s="229"/>
      <c r="S58" s="229"/>
      <c r="T58" s="230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222" t="s">
        <v>133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66"/>
      <c r="Z59" s="66"/>
    </row>
    <row r="60" spans="1:53" ht="14.25" customHeight="1" x14ac:dyDescent="0.25">
      <c r="A60" s="223" t="s">
        <v>81</v>
      </c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67"/>
      <c r="Z60" s="67"/>
    </row>
    <row r="61" spans="1:53" ht="27" customHeight="1" x14ac:dyDescent="0.25">
      <c r="A61" s="64" t="s">
        <v>134</v>
      </c>
      <c r="B61" s="64" t="s">
        <v>135</v>
      </c>
      <c r="C61" s="37">
        <v>4301070977</v>
      </c>
      <c r="D61" s="224">
        <v>4607111037411</v>
      </c>
      <c r="E61" s="224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84</v>
      </c>
      <c r="M61" s="38">
        <v>180</v>
      </c>
      <c r="N61" s="250" t="s">
        <v>136</v>
      </c>
      <c r="O61" s="226"/>
      <c r="P61" s="226"/>
      <c r="Q61" s="226"/>
      <c r="R61" s="22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138</v>
      </c>
      <c r="B62" s="64" t="s">
        <v>139</v>
      </c>
      <c r="C62" s="37">
        <v>4301070981</v>
      </c>
      <c r="D62" s="224">
        <v>4607111036728</v>
      </c>
      <c r="E62" s="224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85</v>
      </c>
      <c r="L62" s="39" t="s">
        <v>84</v>
      </c>
      <c r="M62" s="38">
        <v>180</v>
      </c>
      <c r="N62" s="251" t="s">
        <v>140</v>
      </c>
      <c r="O62" s="226"/>
      <c r="P62" s="226"/>
      <c r="Q62" s="226"/>
      <c r="R62" s="227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2"/>
      <c r="N63" s="228" t="s">
        <v>43</v>
      </c>
      <c r="O63" s="229"/>
      <c r="P63" s="229"/>
      <c r="Q63" s="229"/>
      <c r="R63" s="229"/>
      <c r="S63" s="229"/>
      <c r="T63" s="230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231"/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2"/>
      <c r="N64" s="228" t="s">
        <v>43</v>
      </c>
      <c r="O64" s="229"/>
      <c r="P64" s="229"/>
      <c r="Q64" s="229"/>
      <c r="R64" s="229"/>
      <c r="S64" s="229"/>
      <c r="T64" s="230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222" t="s">
        <v>141</v>
      </c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66"/>
      <c r="Z65" s="66"/>
    </row>
    <row r="66" spans="1:53" ht="14.25" customHeight="1" x14ac:dyDescent="0.25">
      <c r="A66" s="223" t="s">
        <v>142</v>
      </c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67"/>
      <c r="Z66" s="67"/>
    </row>
    <row r="67" spans="1:53" ht="27" customHeight="1" x14ac:dyDescent="0.25">
      <c r="A67" s="64" t="s">
        <v>143</v>
      </c>
      <c r="B67" s="64" t="s">
        <v>144</v>
      </c>
      <c r="C67" s="37">
        <v>4301135113</v>
      </c>
      <c r="D67" s="224">
        <v>4607111033659</v>
      </c>
      <c r="E67" s="224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91</v>
      </c>
      <c r="L67" s="39" t="s">
        <v>84</v>
      </c>
      <c r="M67" s="38">
        <v>180</v>
      </c>
      <c r="N67" s="25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226"/>
      <c r="P67" s="226"/>
      <c r="Q67" s="226"/>
      <c r="R67" s="227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90</v>
      </c>
    </row>
    <row r="68" spans="1:53" x14ac:dyDescent="0.2">
      <c r="A68" s="231"/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2"/>
      <c r="N68" s="228" t="s">
        <v>43</v>
      </c>
      <c r="O68" s="229"/>
      <c r="P68" s="229"/>
      <c r="Q68" s="229"/>
      <c r="R68" s="229"/>
      <c r="S68" s="229"/>
      <c r="T68" s="230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231"/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2"/>
      <c r="N69" s="228" t="s">
        <v>43</v>
      </c>
      <c r="O69" s="229"/>
      <c r="P69" s="229"/>
      <c r="Q69" s="229"/>
      <c r="R69" s="229"/>
      <c r="S69" s="229"/>
      <c r="T69" s="230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222" t="s">
        <v>145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66"/>
      <c r="Z70" s="66"/>
    </row>
    <row r="71" spans="1:53" ht="14.25" customHeight="1" x14ac:dyDescent="0.25">
      <c r="A71" s="223" t="s">
        <v>146</v>
      </c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67"/>
      <c r="Z71" s="67"/>
    </row>
    <row r="72" spans="1:53" ht="27" customHeight="1" x14ac:dyDescent="0.25">
      <c r="A72" s="64" t="s">
        <v>147</v>
      </c>
      <c r="B72" s="64" t="s">
        <v>148</v>
      </c>
      <c r="C72" s="37">
        <v>4301131012</v>
      </c>
      <c r="D72" s="224">
        <v>4607111034137</v>
      </c>
      <c r="E72" s="22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226"/>
      <c r="P72" s="226"/>
      <c r="Q72" s="226"/>
      <c r="R72" s="227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ht="27" customHeight="1" x14ac:dyDescent="0.25">
      <c r="A73" s="64" t="s">
        <v>149</v>
      </c>
      <c r="B73" s="64" t="s">
        <v>150</v>
      </c>
      <c r="C73" s="37">
        <v>4301131011</v>
      </c>
      <c r="D73" s="224">
        <v>4607111034120</v>
      </c>
      <c r="E73" s="224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91</v>
      </c>
      <c r="L73" s="39" t="s">
        <v>84</v>
      </c>
      <c r="M73" s="38">
        <v>180</v>
      </c>
      <c r="N73" s="25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226"/>
      <c r="P73" s="226"/>
      <c r="Q73" s="226"/>
      <c r="R73" s="227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90</v>
      </c>
    </row>
    <row r="74" spans="1:53" x14ac:dyDescent="0.2">
      <c r="A74" s="231"/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2"/>
      <c r="N74" s="228" t="s">
        <v>43</v>
      </c>
      <c r="O74" s="229"/>
      <c r="P74" s="229"/>
      <c r="Q74" s="229"/>
      <c r="R74" s="229"/>
      <c r="S74" s="229"/>
      <c r="T74" s="230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231"/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2"/>
      <c r="N75" s="228" t="s">
        <v>43</v>
      </c>
      <c r="O75" s="229"/>
      <c r="P75" s="229"/>
      <c r="Q75" s="229"/>
      <c r="R75" s="229"/>
      <c r="S75" s="229"/>
      <c r="T75" s="230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222" t="s">
        <v>151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66"/>
      <c r="Z76" s="66"/>
    </row>
    <row r="77" spans="1:53" ht="14.25" customHeight="1" x14ac:dyDescent="0.25">
      <c r="A77" s="223" t="s">
        <v>142</v>
      </c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67"/>
      <c r="Z77" s="67"/>
    </row>
    <row r="78" spans="1:53" ht="27" customHeight="1" x14ac:dyDescent="0.25">
      <c r="A78" s="64" t="s">
        <v>152</v>
      </c>
      <c r="B78" s="64" t="s">
        <v>153</v>
      </c>
      <c r="C78" s="37">
        <v>4301135121</v>
      </c>
      <c r="D78" s="224">
        <v>4607111036735</v>
      </c>
      <c r="E78" s="224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91</v>
      </c>
      <c r="L78" s="39" t="s">
        <v>84</v>
      </c>
      <c r="M78" s="38">
        <v>180</v>
      </c>
      <c r="N78" s="255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226"/>
      <c r="P78" s="226"/>
      <c r="Q78" s="226"/>
      <c r="R78" s="227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154</v>
      </c>
      <c r="B79" s="64" t="s">
        <v>155</v>
      </c>
      <c r="C79" s="37">
        <v>4301135053</v>
      </c>
      <c r="D79" s="224">
        <v>4607111036407</v>
      </c>
      <c r="E79" s="224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91</v>
      </c>
      <c r="L79" s="39" t="s">
        <v>84</v>
      </c>
      <c r="M79" s="38">
        <v>180</v>
      </c>
      <c r="N79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226"/>
      <c r="P79" s="226"/>
      <c r="Q79" s="226"/>
      <c r="R79" s="227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16.5" customHeight="1" x14ac:dyDescent="0.25">
      <c r="A80" s="64" t="s">
        <v>156</v>
      </c>
      <c r="B80" s="64" t="s">
        <v>157</v>
      </c>
      <c r="C80" s="37">
        <v>4301135122</v>
      </c>
      <c r="D80" s="224">
        <v>4607111033628</v>
      </c>
      <c r="E80" s="22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226"/>
      <c r="P80" s="226"/>
      <c r="Q80" s="226"/>
      <c r="R80" s="227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158</v>
      </c>
      <c r="B81" s="64" t="s">
        <v>159</v>
      </c>
      <c r="C81" s="37">
        <v>4301130400</v>
      </c>
      <c r="D81" s="224">
        <v>4607111033451</v>
      </c>
      <c r="E81" s="224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8">
        <v>180</v>
      </c>
      <c r="N81" s="25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226"/>
      <c r="P81" s="226"/>
      <c r="Q81" s="226"/>
      <c r="R81" s="227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160</v>
      </c>
      <c r="B82" s="64" t="s">
        <v>161</v>
      </c>
      <c r="C82" s="37">
        <v>4301135120</v>
      </c>
      <c r="D82" s="224">
        <v>4607111035141</v>
      </c>
      <c r="E82" s="22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5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226"/>
      <c r="P82" s="226"/>
      <c r="Q82" s="226"/>
      <c r="R82" s="227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ht="27" customHeight="1" x14ac:dyDescent="0.25">
      <c r="A83" s="64" t="s">
        <v>162</v>
      </c>
      <c r="B83" s="64" t="s">
        <v>163</v>
      </c>
      <c r="C83" s="37">
        <v>4301135111</v>
      </c>
      <c r="D83" s="224">
        <v>4607111035028</v>
      </c>
      <c r="E83" s="224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91</v>
      </c>
      <c r="L83" s="39" t="s">
        <v>84</v>
      </c>
      <c r="M83" s="38">
        <v>180</v>
      </c>
      <c r="N83" s="26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226"/>
      <c r="P83" s="226"/>
      <c r="Q83" s="226"/>
      <c r="R83" s="227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90</v>
      </c>
    </row>
    <row r="84" spans="1:53" ht="27" customHeight="1" x14ac:dyDescent="0.25">
      <c r="A84" s="64" t="s">
        <v>164</v>
      </c>
      <c r="B84" s="64" t="s">
        <v>165</v>
      </c>
      <c r="C84" s="37">
        <v>4301135109</v>
      </c>
      <c r="D84" s="224">
        <v>4607111033444</v>
      </c>
      <c r="E84" s="224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8">
        <v>180</v>
      </c>
      <c r="N84" s="26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226"/>
      <c r="P84" s="226"/>
      <c r="Q84" s="226"/>
      <c r="R84" s="227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90</v>
      </c>
    </row>
    <row r="85" spans="1:53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2"/>
      <c r="N85" s="228" t="s">
        <v>43</v>
      </c>
      <c r="O85" s="229"/>
      <c r="P85" s="229"/>
      <c r="Q85" s="229"/>
      <c r="R85" s="229"/>
      <c r="S85" s="229"/>
      <c r="T85" s="230"/>
      <c r="U85" s="43" t="s">
        <v>42</v>
      </c>
      <c r="V85" s="44">
        <f>IFERROR(SUM(V78:V84),"0")</f>
        <v>0</v>
      </c>
      <c r="W85" s="44">
        <f>IFERROR(SUM(W78:W84),"0")</f>
        <v>0</v>
      </c>
      <c r="X85" s="44">
        <f>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231"/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2"/>
      <c r="N86" s="228" t="s">
        <v>43</v>
      </c>
      <c r="O86" s="229"/>
      <c r="P86" s="229"/>
      <c r="Q86" s="229"/>
      <c r="R86" s="229"/>
      <c r="S86" s="229"/>
      <c r="T86" s="230"/>
      <c r="U86" s="43" t="s">
        <v>0</v>
      </c>
      <c r="V86" s="44">
        <f>IFERROR(SUMPRODUCT(V78:V84*H78:H84),"0")</f>
        <v>0</v>
      </c>
      <c r="W86" s="44">
        <f>IFERROR(SUMPRODUCT(W78:W84*H78:H84),"0")</f>
        <v>0</v>
      </c>
      <c r="X86" s="43"/>
      <c r="Y86" s="68"/>
      <c r="Z86" s="68"/>
    </row>
    <row r="87" spans="1:53" ht="16.5" customHeight="1" x14ac:dyDescent="0.25">
      <c r="A87" s="222" t="s">
        <v>166</v>
      </c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66"/>
      <c r="Z87" s="66"/>
    </row>
    <row r="88" spans="1:53" ht="14.25" customHeight="1" x14ac:dyDescent="0.25">
      <c r="A88" s="223" t="s">
        <v>166</v>
      </c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67"/>
      <c r="Z88" s="67"/>
    </row>
    <row r="89" spans="1:53" ht="27" customHeight="1" x14ac:dyDescent="0.25">
      <c r="A89" s="64" t="s">
        <v>167</v>
      </c>
      <c r="B89" s="64" t="s">
        <v>168</v>
      </c>
      <c r="C89" s="37">
        <v>4301136013</v>
      </c>
      <c r="D89" s="224">
        <v>4607025784012</v>
      </c>
      <c r="E89" s="224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91</v>
      </c>
      <c r="L89" s="39" t="s">
        <v>84</v>
      </c>
      <c r="M89" s="38">
        <v>180</v>
      </c>
      <c r="N89" s="26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226"/>
      <c r="P89" s="226"/>
      <c r="Q89" s="226"/>
      <c r="R89" s="227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t="27" customHeight="1" x14ac:dyDescent="0.25">
      <c r="A90" s="64" t="s">
        <v>169</v>
      </c>
      <c r="B90" s="64" t="s">
        <v>170</v>
      </c>
      <c r="C90" s="37">
        <v>4301136012</v>
      </c>
      <c r="D90" s="224">
        <v>4607025784319</v>
      </c>
      <c r="E90" s="224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91</v>
      </c>
      <c r="L90" s="39" t="s">
        <v>84</v>
      </c>
      <c r="M90" s="38">
        <v>180</v>
      </c>
      <c r="N90" s="26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226"/>
      <c r="P90" s="226"/>
      <c r="Q90" s="226"/>
      <c r="R90" s="227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IFERROR(IF(V90="","",V90*0.01788),"")</f>
        <v>0</v>
      </c>
      <c r="Y90" s="69" t="s">
        <v>49</v>
      </c>
      <c r="Z90" s="70" t="s">
        <v>49</v>
      </c>
      <c r="AD90" s="74"/>
      <c r="BA90" s="107" t="s">
        <v>90</v>
      </c>
    </row>
    <row r="91" spans="1:53" ht="16.5" customHeight="1" x14ac:dyDescent="0.25">
      <c r="A91" s="64" t="s">
        <v>171</v>
      </c>
      <c r="B91" s="64" t="s">
        <v>172</v>
      </c>
      <c r="C91" s="37">
        <v>4301136014</v>
      </c>
      <c r="D91" s="224">
        <v>4607111035370</v>
      </c>
      <c r="E91" s="224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85</v>
      </c>
      <c r="L91" s="39" t="s">
        <v>84</v>
      </c>
      <c r="M91" s="38">
        <v>180</v>
      </c>
      <c r="N91" s="26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226"/>
      <c r="P91" s="226"/>
      <c r="Q91" s="226"/>
      <c r="R91" s="227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90</v>
      </c>
    </row>
    <row r="92" spans="1:53" x14ac:dyDescent="0.2">
      <c r="A92" s="231"/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2"/>
      <c r="N92" s="228" t="s">
        <v>43</v>
      </c>
      <c r="O92" s="229"/>
      <c r="P92" s="229"/>
      <c r="Q92" s="229"/>
      <c r="R92" s="229"/>
      <c r="S92" s="229"/>
      <c r="T92" s="230"/>
      <c r="U92" s="43" t="s">
        <v>42</v>
      </c>
      <c r="V92" s="44">
        <f>IFERROR(SUM(V89:V91),"0")</f>
        <v>0</v>
      </c>
      <c r="W92" s="44">
        <f>IFERROR(SUM(W89:W91),"0")</f>
        <v>0</v>
      </c>
      <c r="X92" s="44">
        <f>IFERROR(IF(X89="",0,X89),"0")+IFERROR(IF(X90="",0,X90),"0")+IFERROR(IF(X91="",0,X91),"0")</f>
        <v>0</v>
      </c>
      <c r="Y92" s="68"/>
      <c r="Z92" s="68"/>
    </row>
    <row r="93" spans="1:53" x14ac:dyDescent="0.2">
      <c r="A93" s="231"/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2"/>
      <c r="N93" s="228" t="s">
        <v>43</v>
      </c>
      <c r="O93" s="229"/>
      <c r="P93" s="229"/>
      <c r="Q93" s="229"/>
      <c r="R93" s="229"/>
      <c r="S93" s="229"/>
      <c r="T93" s="230"/>
      <c r="U93" s="43" t="s">
        <v>0</v>
      </c>
      <c r="V93" s="44">
        <f>IFERROR(SUMPRODUCT(V89:V91*H89:H91),"0")</f>
        <v>0</v>
      </c>
      <c r="W93" s="44">
        <f>IFERROR(SUMPRODUCT(W89:W91*H89:H91),"0")</f>
        <v>0</v>
      </c>
      <c r="X93" s="43"/>
      <c r="Y93" s="68"/>
      <c r="Z93" s="68"/>
    </row>
    <row r="94" spans="1:53" ht="16.5" customHeight="1" x14ac:dyDescent="0.25">
      <c r="A94" s="222" t="s">
        <v>173</v>
      </c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66"/>
      <c r="Z94" s="66"/>
    </row>
    <row r="95" spans="1:53" ht="14.25" customHeight="1" x14ac:dyDescent="0.25">
      <c r="A95" s="223" t="s">
        <v>81</v>
      </c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67"/>
      <c r="Z95" s="67"/>
    </row>
    <row r="96" spans="1:53" ht="27" customHeight="1" x14ac:dyDescent="0.25">
      <c r="A96" s="64" t="s">
        <v>174</v>
      </c>
      <c r="B96" s="64" t="s">
        <v>175</v>
      </c>
      <c r="C96" s="37">
        <v>4301070975</v>
      </c>
      <c r="D96" s="224">
        <v>4607111033970</v>
      </c>
      <c r="E96" s="224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65" t="s">
        <v>176</v>
      </c>
      <c r="O96" s="226"/>
      <c r="P96" s="226"/>
      <c r="Q96" s="226"/>
      <c r="R96" s="227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177</v>
      </c>
      <c r="B97" s="64" t="s">
        <v>178</v>
      </c>
      <c r="C97" s="37">
        <v>4301070976</v>
      </c>
      <c r="D97" s="224">
        <v>4607111034144</v>
      </c>
      <c r="E97" s="224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66" t="s">
        <v>179</v>
      </c>
      <c r="O97" s="226"/>
      <c r="P97" s="226"/>
      <c r="Q97" s="226"/>
      <c r="R97" s="227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180</v>
      </c>
      <c r="B98" s="64" t="s">
        <v>181</v>
      </c>
      <c r="C98" s="37">
        <v>4301070973</v>
      </c>
      <c r="D98" s="224">
        <v>4607111033987</v>
      </c>
      <c r="E98" s="224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8">
        <v>180</v>
      </c>
      <c r="N98" s="267" t="s">
        <v>182</v>
      </c>
      <c r="O98" s="226"/>
      <c r="P98" s="226"/>
      <c r="Q98" s="226"/>
      <c r="R98" s="227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183</v>
      </c>
      <c r="B99" s="64" t="s">
        <v>184</v>
      </c>
      <c r="C99" s="37">
        <v>4301070974</v>
      </c>
      <c r="D99" s="224">
        <v>4607111034151</v>
      </c>
      <c r="E99" s="224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8">
        <v>180</v>
      </c>
      <c r="N99" s="268" t="s">
        <v>185</v>
      </c>
      <c r="O99" s="226"/>
      <c r="P99" s="226"/>
      <c r="Q99" s="226"/>
      <c r="R99" s="227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231"/>
      <c r="B100" s="231"/>
      <c r="C100" s="231"/>
      <c r="D100" s="231"/>
      <c r="E100" s="231"/>
      <c r="F100" s="231"/>
      <c r="G100" s="231"/>
      <c r="H100" s="231"/>
      <c r="I100" s="231"/>
      <c r="J100" s="231"/>
      <c r="K100" s="231"/>
      <c r="L100" s="231"/>
      <c r="M100" s="232"/>
      <c r="N100" s="228" t="s">
        <v>43</v>
      </c>
      <c r="O100" s="229"/>
      <c r="P100" s="229"/>
      <c r="Q100" s="229"/>
      <c r="R100" s="229"/>
      <c r="S100" s="229"/>
      <c r="T100" s="230"/>
      <c r="U100" s="43" t="s">
        <v>42</v>
      </c>
      <c r="V100" s="44">
        <f>IFERROR(SUM(V96:V99),"0")</f>
        <v>0</v>
      </c>
      <c r="W100" s="44">
        <f>IFERROR(SUM(W96:W99),"0")</f>
        <v>0</v>
      </c>
      <c r="X100" s="44">
        <f>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231"/>
      <c r="B101" s="231"/>
      <c r="C101" s="231"/>
      <c r="D101" s="231"/>
      <c r="E101" s="231"/>
      <c r="F101" s="231"/>
      <c r="G101" s="231"/>
      <c r="H101" s="231"/>
      <c r="I101" s="231"/>
      <c r="J101" s="231"/>
      <c r="K101" s="231"/>
      <c r="L101" s="231"/>
      <c r="M101" s="232"/>
      <c r="N101" s="228" t="s">
        <v>43</v>
      </c>
      <c r="O101" s="229"/>
      <c r="P101" s="229"/>
      <c r="Q101" s="229"/>
      <c r="R101" s="229"/>
      <c r="S101" s="229"/>
      <c r="T101" s="230"/>
      <c r="U101" s="43" t="s">
        <v>0</v>
      </c>
      <c r="V101" s="44">
        <f>IFERROR(SUMPRODUCT(V96:V99*H96:H99),"0")</f>
        <v>0</v>
      </c>
      <c r="W101" s="44">
        <f>IFERROR(SUMPRODUCT(W96:W99*H96:H99),"0")</f>
        <v>0</v>
      </c>
      <c r="X101" s="43"/>
      <c r="Y101" s="68"/>
      <c r="Z101" s="68"/>
    </row>
    <row r="102" spans="1:53" ht="16.5" customHeight="1" x14ac:dyDescent="0.25">
      <c r="A102" s="222" t="s">
        <v>186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66"/>
      <c r="Z102" s="66"/>
    </row>
    <row r="103" spans="1:53" ht="14.25" customHeight="1" x14ac:dyDescent="0.25">
      <c r="A103" s="223" t="s">
        <v>142</v>
      </c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67"/>
      <c r="Z103" s="67"/>
    </row>
    <row r="104" spans="1:53" ht="27" customHeight="1" x14ac:dyDescent="0.25">
      <c r="A104" s="64" t="s">
        <v>187</v>
      </c>
      <c r="B104" s="64" t="s">
        <v>188</v>
      </c>
      <c r="C104" s="37">
        <v>4301135162</v>
      </c>
      <c r="D104" s="224">
        <v>4607111034014</v>
      </c>
      <c r="E104" s="224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6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226"/>
      <c r="P104" s="226"/>
      <c r="Q104" s="226"/>
      <c r="R104" s="227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90</v>
      </c>
    </row>
    <row r="105" spans="1:53" ht="27" customHeight="1" x14ac:dyDescent="0.25">
      <c r="A105" s="64" t="s">
        <v>189</v>
      </c>
      <c r="B105" s="64" t="s">
        <v>190</v>
      </c>
      <c r="C105" s="37">
        <v>4301135117</v>
      </c>
      <c r="D105" s="224">
        <v>4607111033994</v>
      </c>
      <c r="E105" s="224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91</v>
      </c>
      <c r="L105" s="39" t="s">
        <v>84</v>
      </c>
      <c r="M105" s="38">
        <v>180</v>
      </c>
      <c r="N105" s="27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226"/>
      <c r="P105" s="226"/>
      <c r="Q105" s="226"/>
      <c r="R105" s="227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90</v>
      </c>
    </row>
    <row r="106" spans="1:53" x14ac:dyDescent="0.2">
      <c r="A106" s="231"/>
      <c r="B106" s="231"/>
      <c r="C106" s="231"/>
      <c r="D106" s="231"/>
      <c r="E106" s="231"/>
      <c r="F106" s="231"/>
      <c r="G106" s="231"/>
      <c r="H106" s="231"/>
      <c r="I106" s="231"/>
      <c r="J106" s="231"/>
      <c r="K106" s="231"/>
      <c r="L106" s="231"/>
      <c r="M106" s="232"/>
      <c r="N106" s="228" t="s">
        <v>43</v>
      </c>
      <c r="O106" s="229"/>
      <c r="P106" s="229"/>
      <c r="Q106" s="229"/>
      <c r="R106" s="229"/>
      <c r="S106" s="229"/>
      <c r="T106" s="230"/>
      <c r="U106" s="43" t="s">
        <v>42</v>
      </c>
      <c r="V106" s="44">
        <f>IFERROR(SUM(V104:V105),"0")</f>
        <v>0</v>
      </c>
      <c r="W106" s="44">
        <f>IFERROR(SUM(W104:W105),"0")</f>
        <v>0</v>
      </c>
      <c r="X106" s="44">
        <f>IFERROR(IF(X104="",0,X104),"0")+IFERROR(IF(X105="",0,X105),"0")</f>
        <v>0</v>
      </c>
      <c r="Y106" s="68"/>
      <c r="Z106" s="68"/>
    </row>
    <row r="107" spans="1:53" x14ac:dyDescent="0.2">
      <c r="A107" s="231"/>
      <c r="B107" s="231"/>
      <c r="C107" s="231"/>
      <c r="D107" s="231"/>
      <c r="E107" s="231"/>
      <c r="F107" s="231"/>
      <c r="G107" s="231"/>
      <c r="H107" s="231"/>
      <c r="I107" s="231"/>
      <c r="J107" s="231"/>
      <c r="K107" s="231"/>
      <c r="L107" s="231"/>
      <c r="M107" s="232"/>
      <c r="N107" s="228" t="s">
        <v>43</v>
      </c>
      <c r="O107" s="229"/>
      <c r="P107" s="229"/>
      <c r="Q107" s="229"/>
      <c r="R107" s="229"/>
      <c r="S107" s="229"/>
      <c r="T107" s="230"/>
      <c r="U107" s="43" t="s">
        <v>0</v>
      </c>
      <c r="V107" s="44">
        <f>IFERROR(SUMPRODUCT(V104:V105*H104:H105),"0")</f>
        <v>0</v>
      </c>
      <c r="W107" s="44">
        <f>IFERROR(SUMPRODUCT(W104:W105*H104:H105),"0")</f>
        <v>0</v>
      </c>
      <c r="X107" s="43"/>
      <c r="Y107" s="68"/>
      <c r="Z107" s="68"/>
    </row>
    <row r="108" spans="1:53" ht="16.5" customHeight="1" x14ac:dyDescent="0.25">
      <c r="A108" s="222" t="s">
        <v>191</v>
      </c>
      <c r="B108" s="222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66"/>
      <c r="Z108" s="66"/>
    </row>
    <row r="109" spans="1:53" ht="14.25" customHeight="1" x14ac:dyDescent="0.25">
      <c r="A109" s="223" t="s">
        <v>142</v>
      </c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67"/>
      <c r="Z109" s="67"/>
    </row>
    <row r="110" spans="1:53" ht="16.5" customHeight="1" x14ac:dyDescent="0.25">
      <c r="A110" s="64" t="s">
        <v>192</v>
      </c>
      <c r="B110" s="64" t="s">
        <v>193</v>
      </c>
      <c r="C110" s="37">
        <v>4301135112</v>
      </c>
      <c r="D110" s="224">
        <v>4607111034199</v>
      </c>
      <c r="E110" s="224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91</v>
      </c>
      <c r="L110" s="39" t="s">
        <v>84</v>
      </c>
      <c r="M110" s="38">
        <v>180</v>
      </c>
      <c r="N110" s="27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226"/>
      <c r="P110" s="226"/>
      <c r="Q110" s="226"/>
      <c r="R110" s="227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90</v>
      </c>
    </row>
    <row r="111" spans="1:53" x14ac:dyDescent="0.2">
      <c r="A111" s="231"/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2"/>
      <c r="N111" s="228" t="s">
        <v>43</v>
      </c>
      <c r="O111" s="229"/>
      <c r="P111" s="229"/>
      <c r="Q111" s="229"/>
      <c r="R111" s="229"/>
      <c r="S111" s="229"/>
      <c r="T111" s="230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231"/>
      <c r="B112" s="231"/>
      <c r="C112" s="231"/>
      <c r="D112" s="231"/>
      <c r="E112" s="231"/>
      <c r="F112" s="231"/>
      <c r="G112" s="231"/>
      <c r="H112" s="231"/>
      <c r="I112" s="231"/>
      <c r="J112" s="231"/>
      <c r="K112" s="231"/>
      <c r="L112" s="231"/>
      <c r="M112" s="232"/>
      <c r="N112" s="228" t="s">
        <v>43</v>
      </c>
      <c r="O112" s="229"/>
      <c r="P112" s="229"/>
      <c r="Q112" s="229"/>
      <c r="R112" s="229"/>
      <c r="S112" s="229"/>
      <c r="T112" s="230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222" t="s">
        <v>194</v>
      </c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66"/>
      <c r="Z113" s="66"/>
    </row>
    <row r="114" spans="1:53" ht="14.25" customHeight="1" x14ac:dyDescent="0.25">
      <c r="A114" s="223" t="s">
        <v>142</v>
      </c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67"/>
      <c r="Z114" s="67"/>
    </row>
    <row r="115" spans="1:53" ht="27" customHeight="1" x14ac:dyDescent="0.25">
      <c r="A115" s="64" t="s">
        <v>195</v>
      </c>
      <c r="B115" s="64" t="s">
        <v>196</v>
      </c>
      <c r="C115" s="37">
        <v>4301130006</v>
      </c>
      <c r="D115" s="224">
        <v>4607111034670</v>
      </c>
      <c r="E115" s="224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7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226"/>
      <c r="P115" s="226"/>
      <c r="Q115" s="226"/>
      <c r="R115" s="227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197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198</v>
      </c>
      <c r="B116" s="64" t="s">
        <v>199</v>
      </c>
      <c r="C116" s="37">
        <v>4301130003</v>
      </c>
      <c r="D116" s="224">
        <v>4607111034687</v>
      </c>
      <c r="E116" s="224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91</v>
      </c>
      <c r="L116" s="39" t="s">
        <v>84</v>
      </c>
      <c r="M116" s="38">
        <v>180</v>
      </c>
      <c r="N116" s="273" t="s">
        <v>200</v>
      </c>
      <c r="O116" s="226"/>
      <c r="P116" s="226"/>
      <c r="Q116" s="226"/>
      <c r="R116" s="227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197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201</v>
      </c>
      <c r="B117" s="64" t="s">
        <v>202</v>
      </c>
      <c r="C117" s="37">
        <v>4301135115</v>
      </c>
      <c r="D117" s="224">
        <v>4607111034380</v>
      </c>
      <c r="E117" s="224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7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226"/>
      <c r="P117" s="226"/>
      <c r="Q117" s="226"/>
      <c r="R117" s="227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90</v>
      </c>
    </row>
    <row r="118" spans="1:53" ht="27" customHeight="1" x14ac:dyDescent="0.25">
      <c r="A118" s="64" t="s">
        <v>203</v>
      </c>
      <c r="B118" s="64" t="s">
        <v>204</v>
      </c>
      <c r="C118" s="37">
        <v>4301135114</v>
      </c>
      <c r="D118" s="224">
        <v>4607111034397</v>
      </c>
      <c r="E118" s="224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91</v>
      </c>
      <c r="L118" s="39" t="s">
        <v>84</v>
      </c>
      <c r="M118" s="38">
        <v>180</v>
      </c>
      <c r="N118" s="27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226"/>
      <c r="P118" s="226"/>
      <c r="Q118" s="226"/>
      <c r="R118" s="227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90</v>
      </c>
    </row>
    <row r="119" spans="1:53" x14ac:dyDescent="0.2">
      <c r="A119" s="231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2"/>
      <c r="N119" s="228" t="s">
        <v>43</v>
      </c>
      <c r="O119" s="229"/>
      <c r="P119" s="229"/>
      <c r="Q119" s="229"/>
      <c r="R119" s="229"/>
      <c r="S119" s="229"/>
      <c r="T119" s="230"/>
      <c r="U119" s="43" t="s">
        <v>42</v>
      </c>
      <c r="V119" s="44">
        <f>IFERROR(SUM(V115:V118),"0")</f>
        <v>0</v>
      </c>
      <c r="W119" s="44">
        <f>IFERROR(SUM(W115:W118),"0")</f>
        <v>0</v>
      </c>
      <c r="X119" s="44">
        <f>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231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2"/>
      <c r="N120" s="228" t="s">
        <v>43</v>
      </c>
      <c r="O120" s="229"/>
      <c r="P120" s="229"/>
      <c r="Q120" s="229"/>
      <c r="R120" s="229"/>
      <c r="S120" s="229"/>
      <c r="T120" s="230"/>
      <c r="U120" s="43" t="s">
        <v>0</v>
      </c>
      <c r="V120" s="44">
        <f>IFERROR(SUMPRODUCT(V115:V118*H115:H118),"0")</f>
        <v>0</v>
      </c>
      <c r="W120" s="44">
        <f>IFERROR(SUMPRODUCT(W115:W118*H115:H118),"0")</f>
        <v>0</v>
      </c>
      <c r="X120" s="43"/>
      <c r="Y120" s="68"/>
      <c r="Z120" s="68"/>
    </row>
    <row r="121" spans="1:53" ht="16.5" customHeight="1" x14ac:dyDescent="0.25">
      <c r="A121" s="222" t="s">
        <v>205</v>
      </c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66"/>
      <c r="Z121" s="66"/>
    </row>
    <row r="122" spans="1:53" ht="14.25" customHeight="1" x14ac:dyDescent="0.25">
      <c r="A122" s="223" t="s">
        <v>142</v>
      </c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67"/>
      <c r="Z122" s="67"/>
    </row>
    <row r="123" spans="1:53" ht="27" customHeight="1" x14ac:dyDescent="0.25">
      <c r="A123" s="64" t="s">
        <v>206</v>
      </c>
      <c r="B123" s="64" t="s">
        <v>207</v>
      </c>
      <c r="C123" s="37">
        <v>4301135134</v>
      </c>
      <c r="D123" s="224">
        <v>4607111035806</v>
      </c>
      <c r="E123" s="224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91</v>
      </c>
      <c r="L123" s="39" t="s">
        <v>84</v>
      </c>
      <c r="M123" s="38">
        <v>180</v>
      </c>
      <c r="N123" s="27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226"/>
      <c r="P123" s="226"/>
      <c r="Q123" s="226"/>
      <c r="R123" s="227"/>
      <c r="S123" s="40" t="s">
        <v>49</v>
      </c>
      <c r="T123" s="40" t="s">
        <v>49</v>
      </c>
      <c r="U123" s="41" t="s">
        <v>42</v>
      </c>
      <c r="V123" s="59">
        <v>4</v>
      </c>
      <c r="W123" s="56">
        <f>IFERROR(IF(V123="","",V123),"")</f>
        <v>4</v>
      </c>
      <c r="X123" s="42">
        <f>IFERROR(IF(V123="","",V123*0.01788),"")</f>
        <v>7.152E-2</v>
      </c>
      <c r="Y123" s="69" t="s">
        <v>49</v>
      </c>
      <c r="Z123" s="70" t="s">
        <v>49</v>
      </c>
      <c r="AD123" s="74"/>
      <c r="BA123" s="120" t="s">
        <v>90</v>
      </c>
    </row>
    <row r="124" spans="1:53" x14ac:dyDescent="0.2">
      <c r="A124" s="231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2"/>
      <c r="N124" s="228" t="s">
        <v>43</v>
      </c>
      <c r="O124" s="229"/>
      <c r="P124" s="229"/>
      <c r="Q124" s="229"/>
      <c r="R124" s="229"/>
      <c r="S124" s="229"/>
      <c r="T124" s="230"/>
      <c r="U124" s="43" t="s">
        <v>42</v>
      </c>
      <c r="V124" s="44">
        <f>IFERROR(SUM(V123:V123),"0")</f>
        <v>4</v>
      </c>
      <c r="W124" s="44">
        <f>IFERROR(SUM(W123:W123),"0")</f>
        <v>4</v>
      </c>
      <c r="X124" s="44">
        <f>IFERROR(IF(X123="",0,X123),"0")</f>
        <v>7.152E-2</v>
      </c>
      <c r="Y124" s="68"/>
      <c r="Z124" s="68"/>
    </row>
    <row r="125" spans="1:53" x14ac:dyDescent="0.2">
      <c r="A125" s="231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2"/>
      <c r="N125" s="228" t="s">
        <v>43</v>
      </c>
      <c r="O125" s="229"/>
      <c r="P125" s="229"/>
      <c r="Q125" s="229"/>
      <c r="R125" s="229"/>
      <c r="S125" s="229"/>
      <c r="T125" s="230"/>
      <c r="U125" s="43" t="s">
        <v>0</v>
      </c>
      <c r="V125" s="44">
        <f>IFERROR(SUMPRODUCT(V123:V123*H123:H123),"0")</f>
        <v>12</v>
      </c>
      <c r="W125" s="44">
        <f>IFERROR(SUMPRODUCT(W123:W123*H123:H123),"0")</f>
        <v>12</v>
      </c>
      <c r="X125" s="43"/>
      <c r="Y125" s="68"/>
      <c r="Z125" s="68"/>
    </row>
    <row r="126" spans="1:53" ht="16.5" customHeight="1" x14ac:dyDescent="0.25">
      <c r="A126" s="222" t="s">
        <v>208</v>
      </c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66"/>
      <c r="Z126" s="66"/>
    </row>
    <row r="127" spans="1:53" ht="14.25" customHeight="1" x14ac:dyDescent="0.25">
      <c r="A127" s="223" t="s">
        <v>209</v>
      </c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67"/>
      <c r="Z127" s="67"/>
    </row>
    <row r="128" spans="1:53" ht="27" customHeight="1" x14ac:dyDescent="0.25">
      <c r="A128" s="64" t="s">
        <v>210</v>
      </c>
      <c r="B128" s="64" t="s">
        <v>211</v>
      </c>
      <c r="C128" s="37">
        <v>4301070768</v>
      </c>
      <c r="D128" s="224">
        <v>4607111035639</v>
      </c>
      <c r="E128" s="224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212</v>
      </c>
      <c r="L128" s="39" t="s">
        <v>84</v>
      </c>
      <c r="M128" s="38">
        <v>180</v>
      </c>
      <c r="N128" s="27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226"/>
      <c r="P128" s="226"/>
      <c r="Q128" s="226"/>
      <c r="R128" s="227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ht="27" customHeight="1" x14ac:dyDescent="0.25">
      <c r="A129" s="64" t="s">
        <v>213</v>
      </c>
      <c r="B129" s="64" t="s">
        <v>214</v>
      </c>
      <c r="C129" s="37">
        <v>4301070797</v>
      </c>
      <c r="D129" s="224">
        <v>4607111035646</v>
      </c>
      <c r="E129" s="224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215</v>
      </c>
      <c r="L129" s="39" t="s">
        <v>84</v>
      </c>
      <c r="M129" s="38">
        <v>180</v>
      </c>
      <c r="N129" s="2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226"/>
      <c r="P129" s="226"/>
      <c r="Q129" s="226"/>
      <c r="R129" s="227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90</v>
      </c>
    </row>
    <row r="130" spans="1:53" x14ac:dyDescent="0.2">
      <c r="A130" s="231"/>
      <c r="B130" s="231"/>
      <c r="C130" s="231"/>
      <c r="D130" s="231"/>
      <c r="E130" s="231"/>
      <c r="F130" s="231"/>
      <c r="G130" s="231"/>
      <c r="H130" s="231"/>
      <c r="I130" s="231"/>
      <c r="J130" s="231"/>
      <c r="K130" s="231"/>
      <c r="L130" s="231"/>
      <c r="M130" s="232"/>
      <c r="N130" s="228" t="s">
        <v>43</v>
      </c>
      <c r="O130" s="229"/>
      <c r="P130" s="229"/>
      <c r="Q130" s="229"/>
      <c r="R130" s="229"/>
      <c r="S130" s="229"/>
      <c r="T130" s="230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231"/>
      <c r="B131" s="231"/>
      <c r="C131" s="231"/>
      <c r="D131" s="231"/>
      <c r="E131" s="231"/>
      <c r="F131" s="231"/>
      <c r="G131" s="231"/>
      <c r="H131" s="231"/>
      <c r="I131" s="231"/>
      <c r="J131" s="231"/>
      <c r="K131" s="231"/>
      <c r="L131" s="231"/>
      <c r="M131" s="232"/>
      <c r="N131" s="228" t="s">
        <v>43</v>
      </c>
      <c r="O131" s="229"/>
      <c r="P131" s="229"/>
      <c r="Q131" s="229"/>
      <c r="R131" s="229"/>
      <c r="S131" s="229"/>
      <c r="T131" s="230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222" t="s">
        <v>216</v>
      </c>
      <c r="B132" s="222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66"/>
      <c r="Z132" s="66"/>
    </row>
    <row r="133" spans="1:53" ht="14.25" customHeight="1" x14ac:dyDescent="0.25">
      <c r="A133" s="223" t="s">
        <v>142</v>
      </c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67"/>
      <c r="Z133" s="67"/>
    </row>
    <row r="134" spans="1:53" ht="27" customHeight="1" x14ac:dyDescent="0.25">
      <c r="A134" s="64" t="s">
        <v>217</v>
      </c>
      <c r="B134" s="64" t="s">
        <v>218</v>
      </c>
      <c r="C134" s="37">
        <v>4301135026</v>
      </c>
      <c r="D134" s="224">
        <v>4607111036124</v>
      </c>
      <c r="E134" s="224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85</v>
      </c>
      <c r="L134" s="39" t="s">
        <v>84</v>
      </c>
      <c r="M134" s="38">
        <v>180</v>
      </c>
      <c r="N134" s="27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226"/>
      <c r="P134" s="226"/>
      <c r="Q134" s="226"/>
      <c r="R134" s="227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90</v>
      </c>
    </row>
    <row r="135" spans="1:53" x14ac:dyDescent="0.2">
      <c r="A135" s="231"/>
      <c r="B135" s="231"/>
      <c r="C135" s="231"/>
      <c r="D135" s="231"/>
      <c r="E135" s="231"/>
      <c r="F135" s="231"/>
      <c r="G135" s="231"/>
      <c r="H135" s="231"/>
      <c r="I135" s="231"/>
      <c r="J135" s="231"/>
      <c r="K135" s="231"/>
      <c r="L135" s="231"/>
      <c r="M135" s="232"/>
      <c r="N135" s="228" t="s">
        <v>43</v>
      </c>
      <c r="O135" s="229"/>
      <c r="P135" s="229"/>
      <c r="Q135" s="229"/>
      <c r="R135" s="229"/>
      <c r="S135" s="229"/>
      <c r="T135" s="230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x14ac:dyDescent="0.2">
      <c r="A136" s="231"/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2"/>
      <c r="N136" s="228" t="s">
        <v>43</v>
      </c>
      <c r="O136" s="229"/>
      <c r="P136" s="229"/>
      <c r="Q136" s="229"/>
      <c r="R136" s="229"/>
      <c r="S136" s="229"/>
      <c r="T136" s="230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">
      <c r="A137" s="221" t="s">
        <v>219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55"/>
      <c r="Z137" s="55"/>
    </row>
    <row r="138" spans="1:53" ht="16.5" customHeight="1" x14ac:dyDescent="0.25">
      <c r="A138" s="222" t="s">
        <v>220</v>
      </c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66"/>
      <c r="Z138" s="66"/>
    </row>
    <row r="139" spans="1:53" ht="14.25" customHeight="1" x14ac:dyDescent="0.25">
      <c r="A139" s="223" t="s">
        <v>146</v>
      </c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67"/>
      <c r="Z139" s="67"/>
    </row>
    <row r="140" spans="1:53" ht="27" customHeight="1" x14ac:dyDescent="0.25">
      <c r="A140" s="64" t="s">
        <v>221</v>
      </c>
      <c r="B140" s="64" t="s">
        <v>222</v>
      </c>
      <c r="C140" s="37">
        <v>4301131018</v>
      </c>
      <c r="D140" s="224">
        <v>4607111037930</v>
      </c>
      <c r="E140" s="224"/>
      <c r="F140" s="63">
        <v>1.8</v>
      </c>
      <c r="G140" s="38">
        <v>1</v>
      </c>
      <c r="H140" s="63">
        <v>1.8</v>
      </c>
      <c r="I140" s="63">
        <v>1.915</v>
      </c>
      <c r="J140" s="38">
        <v>234</v>
      </c>
      <c r="K140" s="38" t="s">
        <v>137</v>
      </c>
      <c r="L140" s="39" t="s">
        <v>84</v>
      </c>
      <c r="M140" s="38">
        <v>180</v>
      </c>
      <c r="N140" s="28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226"/>
      <c r="P140" s="226"/>
      <c r="Q140" s="226"/>
      <c r="R140" s="227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IFERROR(IF(V140="","",V140*0.00502),"")</f>
        <v>0</v>
      </c>
      <c r="Y140" s="69" t="s">
        <v>49</v>
      </c>
      <c r="Z140" s="70" t="s">
        <v>49</v>
      </c>
      <c r="AD140" s="74"/>
      <c r="BA140" s="124" t="s">
        <v>90</v>
      </c>
    </row>
    <row r="141" spans="1:53" x14ac:dyDescent="0.2">
      <c r="A141" s="231"/>
      <c r="B141" s="231"/>
      <c r="C141" s="231"/>
      <c r="D141" s="231"/>
      <c r="E141" s="231"/>
      <c r="F141" s="231"/>
      <c r="G141" s="231"/>
      <c r="H141" s="231"/>
      <c r="I141" s="231"/>
      <c r="J141" s="231"/>
      <c r="K141" s="231"/>
      <c r="L141" s="231"/>
      <c r="M141" s="232"/>
      <c r="N141" s="228" t="s">
        <v>43</v>
      </c>
      <c r="O141" s="229"/>
      <c r="P141" s="229"/>
      <c r="Q141" s="229"/>
      <c r="R141" s="229"/>
      <c r="S141" s="229"/>
      <c r="T141" s="230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231"/>
      <c r="B142" s="231"/>
      <c r="C142" s="231"/>
      <c r="D142" s="231"/>
      <c r="E142" s="231"/>
      <c r="F142" s="231"/>
      <c r="G142" s="231"/>
      <c r="H142" s="231"/>
      <c r="I142" s="231"/>
      <c r="J142" s="231"/>
      <c r="K142" s="231"/>
      <c r="L142" s="231"/>
      <c r="M142" s="232"/>
      <c r="N142" s="228" t="s">
        <v>43</v>
      </c>
      <c r="O142" s="229"/>
      <c r="P142" s="229"/>
      <c r="Q142" s="229"/>
      <c r="R142" s="229"/>
      <c r="S142" s="229"/>
      <c r="T142" s="230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4.25" customHeight="1" x14ac:dyDescent="0.25">
      <c r="A143" s="223" t="s">
        <v>142</v>
      </c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67"/>
      <c r="Z143" s="67"/>
    </row>
    <row r="144" spans="1:53" ht="27" customHeight="1" x14ac:dyDescent="0.25">
      <c r="A144" s="64" t="s">
        <v>223</v>
      </c>
      <c r="B144" s="64" t="s">
        <v>224</v>
      </c>
      <c r="C144" s="37">
        <v>4301135177</v>
      </c>
      <c r="D144" s="224">
        <v>4607111037862</v>
      </c>
      <c r="E144" s="224"/>
      <c r="F144" s="63">
        <v>1.8</v>
      </c>
      <c r="G144" s="38">
        <v>1</v>
      </c>
      <c r="H144" s="63">
        <v>1.8</v>
      </c>
      <c r="I144" s="63">
        <v>1.9119999999999999</v>
      </c>
      <c r="J144" s="38">
        <v>234</v>
      </c>
      <c r="K144" s="38" t="s">
        <v>137</v>
      </c>
      <c r="L144" s="39" t="s">
        <v>84</v>
      </c>
      <c r="M144" s="38">
        <v>180</v>
      </c>
      <c r="N144" s="28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226"/>
      <c r="P144" s="226"/>
      <c r="Q144" s="226"/>
      <c r="R144" s="227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IFERROR(IF(V144="","",V144*0.00502),"")</f>
        <v>0</v>
      </c>
      <c r="Y144" s="69" t="s">
        <v>49</v>
      </c>
      <c r="Z144" s="70" t="s">
        <v>49</v>
      </c>
      <c r="AD144" s="74"/>
      <c r="BA144" s="125" t="s">
        <v>90</v>
      </c>
    </row>
    <row r="145" spans="1:53" x14ac:dyDescent="0.2">
      <c r="A145" s="231"/>
      <c r="B145" s="231"/>
      <c r="C145" s="231"/>
      <c r="D145" s="231"/>
      <c r="E145" s="231"/>
      <c r="F145" s="231"/>
      <c r="G145" s="231"/>
      <c r="H145" s="231"/>
      <c r="I145" s="231"/>
      <c r="J145" s="231"/>
      <c r="K145" s="231"/>
      <c r="L145" s="231"/>
      <c r="M145" s="232"/>
      <c r="N145" s="228" t="s">
        <v>43</v>
      </c>
      <c r="O145" s="229"/>
      <c r="P145" s="229"/>
      <c r="Q145" s="229"/>
      <c r="R145" s="229"/>
      <c r="S145" s="229"/>
      <c r="T145" s="230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x14ac:dyDescent="0.2">
      <c r="A146" s="231"/>
      <c r="B146" s="231"/>
      <c r="C146" s="231"/>
      <c r="D146" s="231"/>
      <c r="E146" s="231"/>
      <c r="F146" s="231"/>
      <c r="G146" s="231"/>
      <c r="H146" s="231"/>
      <c r="I146" s="231"/>
      <c r="J146" s="231"/>
      <c r="K146" s="231"/>
      <c r="L146" s="231"/>
      <c r="M146" s="232"/>
      <c r="N146" s="228" t="s">
        <v>43</v>
      </c>
      <c r="O146" s="229"/>
      <c r="P146" s="229"/>
      <c r="Q146" s="229"/>
      <c r="R146" s="229"/>
      <c r="S146" s="229"/>
      <c r="T146" s="230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25">
      <c r="A147" s="222" t="s">
        <v>225</v>
      </c>
      <c r="B147" s="222"/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66"/>
      <c r="Z147" s="66"/>
    </row>
    <row r="148" spans="1:53" ht="14.25" customHeight="1" x14ac:dyDescent="0.25">
      <c r="A148" s="223" t="s">
        <v>209</v>
      </c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67"/>
      <c r="Z148" s="67"/>
    </row>
    <row r="149" spans="1:53" ht="16.5" customHeight="1" x14ac:dyDescent="0.25">
      <c r="A149" s="64" t="s">
        <v>226</v>
      </c>
      <c r="B149" s="64" t="s">
        <v>227</v>
      </c>
      <c r="C149" s="37">
        <v>4301071010</v>
      </c>
      <c r="D149" s="224">
        <v>4607111037701</v>
      </c>
      <c r="E149" s="224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85</v>
      </c>
      <c r="L149" s="39" t="s">
        <v>84</v>
      </c>
      <c r="M149" s="38">
        <v>180</v>
      </c>
      <c r="N149" s="28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226"/>
      <c r="P149" s="226"/>
      <c r="Q149" s="226"/>
      <c r="R149" s="227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6" t="s">
        <v>90</v>
      </c>
    </row>
    <row r="150" spans="1:53" x14ac:dyDescent="0.2">
      <c r="A150" s="231"/>
      <c r="B150" s="231"/>
      <c r="C150" s="231"/>
      <c r="D150" s="231"/>
      <c r="E150" s="231"/>
      <c r="F150" s="231"/>
      <c r="G150" s="231"/>
      <c r="H150" s="231"/>
      <c r="I150" s="231"/>
      <c r="J150" s="231"/>
      <c r="K150" s="231"/>
      <c r="L150" s="231"/>
      <c r="M150" s="232"/>
      <c r="N150" s="228" t="s">
        <v>43</v>
      </c>
      <c r="O150" s="229"/>
      <c r="P150" s="229"/>
      <c r="Q150" s="229"/>
      <c r="R150" s="229"/>
      <c r="S150" s="229"/>
      <c r="T150" s="230"/>
      <c r="U150" s="43" t="s">
        <v>42</v>
      </c>
      <c r="V150" s="44">
        <f>IFERROR(SUM(V149:V149),"0")</f>
        <v>0</v>
      </c>
      <c r="W150" s="44">
        <f>IFERROR(SUM(W149:W149),"0")</f>
        <v>0</v>
      </c>
      <c r="X150" s="44">
        <f>IFERROR(IF(X149="",0,X149),"0")</f>
        <v>0</v>
      </c>
      <c r="Y150" s="68"/>
      <c r="Z150" s="68"/>
    </row>
    <row r="151" spans="1:53" x14ac:dyDescent="0.2">
      <c r="A151" s="231"/>
      <c r="B151" s="231"/>
      <c r="C151" s="231"/>
      <c r="D151" s="231"/>
      <c r="E151" s="231"/>
      <c r="F151" s="231"/>
      <c r="G151" s="231"/>
      <c r="H151" s="231"/>
      <c r="I151" s="231"/>
      <c r="J151" s="231"/>
      <c r="K151" s="231"/>
      <c r="L151" s="231"/>
      <c r="M151" s="232"/>
      <c r="N151" s="228" t="s">
        <v>43</v>
      </c>
      <c r="O151" s="229"/>
      <c r="P151" s="229"/>
      <c r="Q151" s="229"/>
      <c r="R151" s="229"/>
      <c r="S151" s="229"/>
      <c r="T151" s="230"/>
      <c r="U151" s="43" t="s">
        <v>0</v>
      </c>
      <c r="V151" s="44">
        <f>IFERROR(SUMPRODUCT(V149:V149*H149:H149),"0")</f>
        <v>0</v>
      </c>
      <c r="W151" s="44">
        <f>IFERROR(SUMPRODUCT(W149:W149*H149:H149),"0")</f>
        <v>0</v>
      </c>
      <c r="X151" s="43"/>
      <c r="Y151" s="68"/>
      <c r="Z151" s="68"/>
    </row>
    <row r="152" spans="1:53" ht="16.5" customHeight="1" x14ac:dyDescent="0.25">
      <c r="A152" s="222" t="s">
        <v>228</v>
      </c>
      <c r="B152" s="222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66"/>
      <c r="Z152" s="66"/>
    </row>
    <row r="153" spans="1:53" ht="14.25" customHeight="1" x14ac:dyDescent="0.25">
      <c r="A153" s="223" t="s">
        <v>81</v>
      </c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  <c r="Y153" s="67"/>
      <c r="Z153" s="67"/>
    </row>
    <row r="154" spans="1:53" ht="16.5" customHeight="1" x14ac:dyDescent="0.25">
      <c r="A154" s="64" t="s">
        <v>229</v>
      </c>
      <c r="B154" s="64" t="s">
        <v>230</v>
      </c>
      <c r="C154" s="37">
        <v>4301070871</v>
      </c>
      <c r="D154" s="224">
        <v>4607111036384</v>
      </c>
      <c r="E154" s="224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85</v>
      </c>
      <c r="L154" s="39" t="s">
        <v>84</v>
      </c>
      <c r="M154" s="38">
        <v>90</v>
      </c>
      <c r="N154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226"/>
      <c r="P154" s="226"/>
      <c r="Q154" s="226"/>
      <c r="R154" s="227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27" t="s">
        <v>70</v>
      </c>
    </row>
    <row r="155" spans="1:53" ht="27" customHeight="1" x14ac:dyDescent="0.25">
      <c r="A155" s="64" t="s">
        <v>231</v>
      </c>
      <c r="B155" s="64" t="s">
        <v>232</v>
      </c>
      <c r="C155" s="37">
        <v>4301070858</v>
      </c>
      <c r="D155" s="224">
        <v>4607111036193</v>
      </c>
      <c r="E155" s="224"/>
      <c r="F155" s="63">
        <v>1</v>
      </c>
      <c r="G155" s="38">
        <v>5</v>
      </c>
      <c r="H155" s="63">
        <v>5</v>
      </c>
      <c r="I155" s="63">
        <v>5.2750000000000004</v>
      </c>
      <c r="J155" s="38">
        <v>144</v>
      </c>
      <c r="K155" s="38" t="s">
        <v>85</v>
      </c>
      <c r="L155" s="39" t="s">
        <v>84</v>
      </c>
      <c r="M155" s="38">
        <v>90</v>
      </c>
      <c r="N155" s="28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226"/>
      <c r="P155" s="226"/>
      <c r="Q155" s="226"/>
      <c r="R155" s="227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233</v>
      </c>
      <c r="B156" s="64" t="s">
        <v>234</v>
      </c>
      <c r="C156" s="37">
        <v>4301070827</v>
      </c>
      <c r="D156" s="224">
        <v>4607111036216</v>
      </c>
      <c r="E156" s="224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85</v>
      </c>
      <c r="L156" s="39" t="s">
        <v>84</v>
      </c>
      <c r="M156" s="38">
        <v>90</v>
      </c>
      <c r="N156" s="28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226"/>
      <c r="P156" s="226"/>
      <c r="Q156" s="226"/>
      <c r="R156" s="227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235</v>
      </c>
      <c r="B157" s="64" t="s">
        <v>236</v>
      </c>
      <c r="C157" s="37">
        <v>4301070911</v>
      </c>
      <c r="D157" s="224">
        <v>4607111036278</v>
      </c>
      <c r="E157" s="224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85</v>
      </c>
      <c r="L157" s="39" t="s">
        <v>84</v>
      </c>
      <c r="M157" s="38">
        <v>120</v>
      </c>
      <c r="N157" s="28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226"/>
      <c r="P157" s="226"/>
      <c r="Q157" s="226"/>
      <c r="R157" s="227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IFERROR(IF(V157="","",V157*0.0155),"")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x14ac:dyDescent="0.2">
      <c r="A158" s="231"/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2"/>
      <c r="N158" s="228" t="s">
        <v>43</v>
      </c>
      <c r="O158" s="229"/>
      <c r="P158" s="229"/>
      <c r="Q158" s="229"/>
      <c r="R158" s="229"/>
      <c r="S158" s="229"/>
      <c r="T158" s="230"/>
      <c r="U158" s="43" t="s">
        <v>42</v>
      </c>
      <c r="V158" s="44">
        <f>IFERROR(SUM(V154:V157),"0")</f>
        <v>0</v>
      </c>
      <c r="W158" s="44">
        <f>IFERROR(SUM(W154:W157),"0")</f>
        <v>0</v>
      </c>
      <c r="X158" s="44">
        <f>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231"/>
      <c r="B159" s="231"/>
      <c r="C159" s="231"/>
      <c r="D159" s="231"/>
      <c r="E159" s="231"/>
      <c r="F159" s="231"/>
      <c r="G159" s="231"/>
      <c r="H159" s="231"/>
      <c r="I159" s="231"/>
      <c r="J159" s="231"/>
      <c r="K159" s="231"/>
      <c r="L159" s="231"/>
      <c r="M159" s="232"/>
      <c r="N159" s="228" t="s">
        <v>43</v>
      </c>
      <c r="O159" s="229"/>
      <c r="P159" s="229"/>
      <c r="Q159" s="229"/>
      <c r="R159" s="229"/>
      <c r="S159" s="229"/>
      <c r="T159" s="230"/>
      <c r="U159" s="43" t="s">
        <v>0</v>
      </c>
      <c r="V159" s="44">
        <f>IFERROR(SUMPRODUCT(V154:V157*H154:H157),"0")</f>
        <v>0</v>
      </c>
      <c r="W159" s="44">
        <f>IFERROR(SUMPRODUCT(W154:W157*H154:H157),"0")</f>
        <v>0</v>
      </c>
      <c r="X159" s="43"/>
      <c r="Y159" s="68"/>
      <c r="Z159" s="68"/>
    </row>
    <row r="160" spans="1:53" ht="14.25" customHeight="1" x14ac:dyDescent="0.25">
      <c r="A160" s="223" t="s">
        <v>237</v>
      </c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67"/>
      <c r="Z160" s="67"/>
    </row>
    <row r="161" spans="1:53" ht="27" customHeight="1" x14ac:dyDescent="0.25">
      <c r="A161" s="64" t="s">
        <v>238</v>
      </c>
      <c r="B161" s="64" t="s">
        <v>239</v>
      </c>
      <c r="C161" s="37">
        <v>4301080153</v>
      </c>
      <c r="D161" s="224">
        <v>4607111036827</v>
      </c>
      <c r="E161" s="224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85</v>
      </c>
      <c r="L161" s="39" t="s">
        <v>84</v>
      </c>
      <c r="M161" s="38">
        <v>90</v>
      </c>
      <c r="N161" s="2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226"/>
      <c r="P161" s="226"/>
      <c r="Q161" s="226"/>
      <c r="R161" s="227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IFERROR(IF(V161="","",V161*0.00866),"")</f>
        <v>0</v>
      </c>
      <c r="Y161" s="69" t="s">
        <v>49</v>
      </c>
      <c r="Z161" s="70" t="s">
        <v>49</v>
      </c>
      <c r="AD161" s="74"/>
      <c r="BA161" s="131" t="s">
        <v>70</v>
      </c>
    </row>
    <row r="162" spans="1:53" ht="27" customHeight="1" x14ac:dyDescent="0.25">
      <c r="A162" s="64" t="s">
        <v>240</v>
      </c>
      <c r="B162" s="64" t="s">
        <v>241</v>
      </c>
      <c r="C162" s="37">
        <v>4301080154</v>
      </c>
      <c r="D162" s="224">
        <v>4607111036834</v>
      </c>
      <c r="E162" s="224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85</v>
      </c>
      <c r="L162" s="39" t="s">
        <v>84</v>
      </c>
      <c r="M162" s="38">
        <v>90</v>
      </c>
      <c r="N162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226"/>
      <c r="P162" s="226"/>
      <c r="Q162" s="226"/>
      <c r="R162" s="227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IFERROR(IF(V162="","",V162*0.00866),"")</f>
        <v>0</v>
      </c>
      <c r="Y162" s="69" t="s">
        <v>49</v>
      </c>
      <c r="Z162" s="70" t="s">
        <v>49</v>
      </c>
      <c r="AD162" s="74"/>
      <c r="BA162" s="132" t="s">
        <v>70</v>
      </c>
    </row>
    <row r="163" spans="1:53" x14ac:dyDescent="0.2">
      <c r="A163" s="231"/>
      <c r="B163" s="231"/>
      <c r="C163" s="231"/>
      <c r="D163" s="231"/>
      <c r="E163" s="231"/>
      <c r="F163" s="231"/>
      <c r="G163" s="231"/>
      <c r="H163" s="231"/>
      <c r="I163" s="231"/>
      <c r="J163" s="231"/>
      <c r="K163" s="231"/>
      <c r="L163" s="231"/>
      <c r="M163" s="232"/>
      <c r="N163" s="228" t="s">
        <v>43</v>
      </c>
      <c r="O163" s="229"/>
      <c r="P163" s="229"/>
      <c r="Q163" s="229"/>
      <c r="R163" s="229"/>
      <c r="S163" s="229"/>
      <c r="T163" s="230"/>
      <c r="U163" s="43" t="s">
        <v>42</v>
      </c>
      <c r="V163" s="44">
        <f>IFERROR(SUM(V161:V162),"0")</f>
        <v>0</v>
      </c>
      <c r="W163" s="44">
        <f>IFERROR(SUM(W161:W162),"0")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231"/>
      <c r="B164" s="231"/>
      <c r="C164" s="231"/>
      <c r="D164" s="231"/>
      <c r="E164" s="231"/>
      <c r="F164" s="231"/>
      <c r="G164" s="231"/>
      <c r="H164" s="231"/>
      <c r="I164" s="231"/>
      <c r="J164" s="231"/>
      <c r="K164" s="231"/>
      <c r="L164" s="231"/>
      <c r="M164" s="232"/>
      <c r="N164" s="228" t="s">
        <v>43</v>
      </c>
      <c r="O164" s="229"/>
      <c r="P164" s="229"/>
      <c r="Q164" s="229"/>
      <c r="R164" s="229"/>
      <c r="S164" s="229"/>
      <c r="T164" s="230"/>
      <c r="U164" s="43" t="s">
        <v>0</v>
      </c>
      <c r="V164" s="44">
        <f>IFERROR(SUMPRODUCT(V161:V162*H161:H162),"0")</f>
        <v>0</v>
      </c>
      <c r="W164" s="44">
        <f>IFERROR(SUMPRODUCT(W161:W162*H161:H162),"0")</f>
        <v>0</v>
      </c>
      <c r="X164" s="43"/>
      <c r="Y164" s="68"/>
      <c r="Z164" s="68"/>
    </row>
    <row r="165" spans="1:53" ht="27.75" customHeight="1" x14ac:dyDescent="0.2">
      <c r="A165" s="221" t="s">
        <v>242</v>
      </c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1"/>
      <c r="S165" s="221"/>
      <c r="T165" s="221"/>
      <c r="U165" s="221"/>
      <c r="V165" s="221"/>
      <c r="W165" s="221"/>
      <c r="X165" s="221"/>
      <c r="Y165" s="55"/>
      <c r="Z165" s="55"/>
    </row>
    <row r="166" spans="1:53" ht="16.5" customHeight="1" x14ac:dyDescent="0.25">
      <c r="A166" s="222" t="s">
        <v>243</v>
      </c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66"/>
      <c r="Z166" s="66"/>
    </row>
    <row r="167" spans="1:53" ht="14.25" customHeight="1" x14ac:dyDescent="0.25">
      <c r="A167" s="223" t="s">
        <v>87</v>
      </c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67"/>
      <c r="Z167" s="67"/>
    </row>
    <row r="168" spans="1:53" ht="16.5" customHeight="1" x14ac:dyDescent="0.25">
      <c r="A168" s="64" t="s">
        <v>244</v>
      </c>
      <c r="B168" s="64" t="s">
        <v>245</v>
      </c>
      <c r="C168" s="37">
        <v>4301132048</v>
      </c>
      <c r="D168" s="224">
        <v>4607111035721</v>
      </c>
      <c r="E168" s="224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8">
        <v>180</v>
      </c>
      <c r="N168" s="28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226"/>
      <c r="P168" s="226"/>
      <c r="Q168" s="226"/>
      <c r="R168" s="227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IFERROR(IF(V168="","",V168*0.01788),"")</f>
        <v>0</v>
      </c>
      <c r="Y168" s="69" t="s">
        <v>49</v>
      </c>
      <c r="Z168" s="70" t="s">
        <v>49</v>
      </c>
      <c r="AD168" s="74"/>
      <c r="BA168" s="133" t="s">
        <v>90</v>
      </c>
    </row>
    <row r="169" spans="1:53" ht="27" customHeight="1" x14ac:dyDescent="0.25">
      <c r="A169" s="64" t="s">
        <v>246</v>
      </c>
      <c r="B169" s="64" t="s">
        <v>247</v>
      </c>
      <c r="C169" s="37">
        <v>4301132046</v>
      </c>
      <c r="D169" s="224">
        <v>4607111035691</v>
      </c>
      <c r="E169" s="224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8">
        <v>180</v>
      </c>
      <c r="N169" s="29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226"/>
      <c r="P169" s="226"/>
      <c r="Q169" s="226"/>
      <c r="R169" s="227"/>
      <c r="S169" s="40" t="s">
        <v>49</v>
      </c>
      <c r="T169" s="40" t="s">
        <v>49</v>
      </c>
      <c r="U169" s="41" t="s">
        <v>42</v>
      </c>
      <c r="V169" s="59">
        <v>4</v>
      </c>
      <c r="W169" s="56">
        <f>IFERROR(IF(V169="","",V169),"")</f>
        <v>4</v>
      </c>
      <c r="X169" s="42">
        <f>IFERROR(IF(V169="","",V169*0.01788),"")</f>
        <v>7.152E-2</v>
      </c>
      <c r="Y169" s="69" t="s">
        <v>49</v>
      </c>
      <c r="Z169" s="70" t="s">
        <v>49</v>
      </c>
      <c r="AD169" s="74"/>
      <c r="BA169" s="134" t="s">
        <v>90</v>
      </c>
    </row>
    <row r="170" spans="1:53" x14ac:dyDescent="0.2">
      <c r="A170" s="231"/>
      <c r="B170" s="231"/>
      <c r="C170" s="231"/>
      <c r="D170" s="231"/>
      <c r="E170" s="231"/>
      <c r="F170" s="231"/>
      <c r="G170" s="231"/>
      <c r="H170" s="231"/>
      <c r="I170" s="231"/>
      <c r="J170" s="231"/>
      <c r="K170" s="231"/>
      <c r="L170" s="231"/>
      <c r="M170" s="232"/>
      <c r="N170" s="228" t="s">
        <v>43</v>
      </c>
      <c r="O170" s="229"/>
      <c r="P170" s="229"/>
      <c r="Q170" s="229"/>
      <c r="R170" s="229"/>
      <c r="S170" s="229"/>
      <c r="T170" s="230"/>
      <c r="U170" s="43" t="s">
        <v>42</v>
      </c>
      <c r="V170" s="44">
        <f>IFERROR(SUM(V168:V169),"0")</f>
        <v>4</v>
      </c>
      <c r="W170" s="44">
        <f>IFERROR(SUM(W168:W169),"0")</f>
        <v>4</v>
      </c>
      <c r="X170" s="44">
        <f>IFERROR(IF(X168="",0,X168),"0")+IFERROR(IF(X169="",0,X169),"0")</f>
        <v>7.152E-2</v>
      </c>
      <c r="Y170" s="68"/>
      <c r="Z170" s="68"/>
    </row>
    <row r="171" spans="1:53" x14ac:dyDescent="0.2">
      <c r="A171" s="231"/>
      <c r="B171" s="231"/>
      <c r="C171" s="231"/>
      <c r="D171" s="231"/>
      <c r="E171" s="231"/>
      <c r="F171" s="231"/>
      <c r="G171" s="231"/>
      <c r="H171" s="231"/>
      <c r="I171" s="231"/>
      <c r="J171" s="231"/>
      <c r="K171" s="231"/>
      <c r="L171" s="231"/>
      <c r="M171" s="232"/>
      <c r="N171" s="228" t="s">
        <v>43</v>
      </c>
      <c r="O171" s="229"/>
      <c r="P171" s="229"/>
      <c r="Q171" s="229"/>
      <c r="R171" s="229"/>
      <c r="S171" s="229"/>
      <c r="T171" s="230"/>
      <c r="U171" s="43" t="s">
        <v>0</v>
      </c>
      <c r="V171" s="44">
        <f>IFERROR(SUMPRODUCT(V168:V169*H168:H169),"0")</f>
        <v>12</v>
      </c>
      <c r="W171" s="44">
        <f>IFERROR(SUMPRODUCT(W168:W169*H168:H169),"0")</f>
        <v>12</v>
      </c>
      <c r="X171" s="43"/>
      <c r="Y171" s="68"/>
      <c r="Z171" s="68"/>
    </row>
    <row r="172" spans="1:53" ht="16.5" customHeight="1" x14ac:dyDescent="0.25">
      <c r="A172" s="222" t="s">
        <v>248</v>
      </c>
      <c r="B172" s="222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66"/>
      <c r="Z172" s="66"/>
    </row>
    <row r="173" spans="1:53" ht="14.25" customHeight="1" x14ac:dyDescent="0.25">
      <c r="A173" s="223" t="s">
        <v>248</v>
      </c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67"/>
      <c r="Z173" s="67"/>
    </row>
    <row r="174" spans="1:53" ht="27" customHeight="1" x14ac:dyDescent="0.25">
      <c r="A174" s="64" t="s">
        <v>249</v>
      </c>
      <c r="B174" s="64" t="s">
        <v>250</v>
      </c>
      <c r="C174" s="37">
        <v>4301133002</v>
      </c>
      <c r="D174" s="224">
        <v>4607111035783</v>
      </c>
      <c r="E174" s="224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215</v>
      </c>
      <c r="L174" s="39" t="s">
        <v>84</v>
      </c>
      <c r="M174" s="38">
        <v>180</v>
      </c>
      <c r="N174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226"/>
      <c r="P174" s="226"/>
      <c r="Q174" s="226"/>
      <c r="R174" s="227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IFERROR(IF(V174="","",V174*0.01157),"")</f>
        <v>0</v>
      </c>
      <c r="Y174" s="69" t="s">
        <v>49</v>
      </c>
      <c r="Z174" s="70" t="s">
        <v>49</v>
      </c>
      <c r="AD174" s="74"/>
      <c r="BA174" s="135" t="s">
        <v>90</v>
      </c>
    </row>
    <row r="175" spans="1:53" x14ac:dyDescent="0.2">
      <c r="A175" s="231"/>
      <c r="B175" s="231"/>
      <c r="C175" s="231"/>
      <c r="D175" s="231"/>
      <c r="E175" s="231"/>
      <c r="F175" s="231"/>
      <c r="G175" s="231"/>
      <c r="H175" s="231"/>
      <c r="I175" s="231"/>
      <c r="J175" s="231"/>
      <c r="K175" s="231"/>
      <c r="L175" s="231"/>
      <c r="M175" s="232"/>
      <c r="N175" s="228" t="s">
        <v>43</v>
      </c>
      <c r="O175" s="229"/>
      <c r="P175" s="229"/>
      <c r="Q175" s="229"/>
      <c r="R175" s="229"/>
      <c r="S175" s="229"/>
      <c r="T175" s="230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231"/>
      <c r="B176" s="231"/>
      <c r="C176" s="231"/>
      <c r="D176" s="231"/>
      <c r="E176" s="231"/>
      <c r="F176" s="231"/>
      <c r="G176" s="231"/>
      <c r="H176" s="231"/>
      <c r="I176" s="231"/>
      <c r="J176" s="231"/>
      <c r="K176" s="231"/>
      <c r="L176" s="231"/>
      <c r="M176" s="232"/>
      <c r="N176" s="228" t="s">
        <v>43</v>
      </c>
      <c r="O176" s="229"/>
      <c r="P176" s="229"/>
      <c r="Q176" s="229"/>
      <c r="R176" s="229"/>
      <c r="S176" s="229"/>
      <c r="T176" s="230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25">
      <c r="A177" s="222" t="s">
        <v>242</v>
      </c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66"/>
      <c r="Z177" s="66"/>
    </row>
    <row r="178" spans="1:53" ht="14.25" customHeight="1" x14ac:dyDescent="0.25">
      <c r="A178" s="223" t="s">
        <v>251</v>
      </c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67"/>
      <c r="Z178" s="67"/>
    </row>
    <row r="179" spans="1:53" ht="27" customHeight="1" x14ac:dyDescent="0.25">
      <c r="A179" s="64" t="s">
        <v>252</v>
      </c>
      <c r="B179" s="64" t="s">
        <v>253</v>
      </c>
      <c r="C179" s="37">
        <v>4301051319</v>
      </c>
      <c r="D179" s="224">
        <v>4680115881204</v>
      </c>
      <c r="E179" s="224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85</v>
      </c>
      <c r="L179" s="39" t="s">
        <v>256</v>
      </c>
      <c r="M179" s="38">
        <v>365</v>
      </c>
      <c r="N179" s="292" t="s">
        <v>254</v>
      </c>
      <c r="O179" s="226"/>
      <c r="P179" s="226"/>
      <c r="Q179" s="226"/>
      <c r="R179" s="227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IFERROR(IF(V179="","",V179*0.00753),"")</f>
        <v>0</v>
      </c>
      <c r="Y179" s="69" t="s">
        <v>49</v>
      </c>
      <c r="Z179" s="70" t="s">
        <v>49</v>
      </c>
      <c r="AD179" s="74"/>
      <c r="BA179" s="136" t="s">
        <v>255</v>
      </c>
    </row>
    <row r="180" spans="1:53" x14ac:dyDescent="0.2">
      <c r="A180" s="231"/>
      <c r="B180" s="231"/>
      <c r="C180" s="231"/>
      <c r="D180" s="231"/>
      <c r="E180" s="231"/>
      <c r="F180" s="231"/>
      <c r="G180" s="231"/>
      <c r="H180" s="231"/>
      <c r="I180" s="231"/>
      <c r="J180" s="231"/>
      <c r="K180" s="231"/>
      <c r="L180" s="231"/>
      <c r="M180" s="232"/>
      <c r="N180" s="228" t="s">
        <v>43</v>
      </c>
      <c r="O180" s="229"/>
      <c r="P180" s="229"/>
      <c r="Q180" s="229"/>
      <c r="R180" s="229"/>
      <c r="S180" s="229"/>
      <c r="T180" s="230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x14ac:dyDescent="0.2">
      <c r="A181" s="231"/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2"/>
      <c r="N181" s="228" t="s">
        <v>43</v>
      </c>
      <c r="O181" s="229"/>
      <c r="P181" s="229"/>
      <c r="Q181" s="229"/>
      <c r="R181" s="229"/>
      <c r="S181" s="229"/>
      <c r="T181" s="230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27.75" customHeight="1" x14ac:dyDescent="0.2">
      <c r="A182" s="221" t="s">
        <v>257</v>
      </c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  <c r="T182" s="221"/>
      <c r="U182" s="221"/>
      <c r="V182" s="221"/>
      <c r="W182" s="221"/>
      <c r="X182" s="221"/>
      <c r="Y182" s="55"/>
      <c r="Z182" s="55"/>
    </row>
    <row r="183" spans="1:53" ht="16.5" customHeight="1" x14ac:dyDescent="0.25">
      <c r="A183" s="222" t="s">
        <v>258</v>
      </c>
      <c r="B183" s="222"/>
      <c r="C183" s="222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66"/>
      <c r="Z183" s="66"/>
    </row>
    <row r="184" spans="1:53" ht="14.25" customHeight="1" x14ac:dyDescent="0.25">
      <c r="A184" s="223" t="s">
        <v>81</v>
      </c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67"/>
      <c r="Z184" s="67"/>
    </row>
    <row r="185" spans="1:53" ht="27" customHeight="1" x14ac:dyDescent="0.25">
      <c r="A185" s="64" t="s">
        <v>259</v>
      </c>
      <c r="B185" s="64" t="s">
        <v>260</v>
      </c>
      <c r="C185" s="37">
        <v>4301070948</v>
      </c>
      <c r="D185" s="224">
        <v>4607111037022</v>
      </c>
      <c r="E185" s="224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226"/>
      <c r="P185" s="226"/>
      <c r="Q185" s="226"/>
      <c r="R185" s="227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7" t="s">
        <v>70</v>
      </c>
    </row>
    <row r="186" spans="1:53" x14ac:dyDescent="0.2">
      <c r="A186" s="231"/>
      <c r="B186" s="231"/>
      <c r="C186" s="231"/>
      <c r="D186" s="231"/>
      <c r="E186" s="231"/>
      <c r="F186" s="231"/>
      <c r="G186" s="231"/>
      <c r="H186" s="231"/>
      <c r="I186" s="231"/>
      <c r="J186" s="231"/>
      <c r="K186" s="231"/>
      <c r="L186" s="231"/>
      <c r="M186" s="232"/>
      <c r="N186" s="228" t="s">
        <v>43</v>
      </c>
      <c r="O186" s="229"/>
      <c r="P186" s="229"/>
      <c r="Q186" s="229"/>
      <c r="R186" s="229"/>
      <c r="S186" s="229"/>
      <c r="T186" s="230"/>
      <c r="U186" s="43" t="s">
        <v>42</v>
      </c>
      <c r="V186" s="44">
        <f>IFERROR(SUM(V185:V185),"0")</f>
        <v>0</v>
      </c>
      <c r="W186" s="44">
        <f>IFERROR(SUM(W185:W185),"0")</f>
        <v>0</v>
      </c>
      <c r="X186" s="44">
        <f>IFERROR(IF(X185="",0,X185),"0")</f>
        <v>0</v>
      </c>
      <c r="Y186" s="68"/>
      <c r="Z186" s="68"/>
    </row>
    <row r="187" spans="1:53" x14ac:dyDescent="0.2">
      <c r="A187" s="231"/>
      <c r="B187" s="231"/>
      <c r="C187" s="231"/>
      <c r="D187" s="231"/>
      <c r="E187" s="231"/>
      <c r="F187" s="231"/>
      <c r="G187" s="231"/>
      <c r="H187" s="231"/>
      <c r="I187" s="231"/>
      <c r="J187" s="231"/>
      <c r="K187" s="231"/>
      <c r="L187" s="231"/>
      <c r="M187" s="232"/>
      <c r="N187" s="228" t="s">
        <v>43</v>
      </c>
      <c r="O187" s="229"/>
      <c r="P187" s="229"/>
      <c r="Q187" s="229"/>
      <c r="R187" s="229"/>
      <c r="S187" s="229"/>
      <c r="T187" s="230"/>
      <c r="U187" s="43" t="s">
        <v>0</v>
      </c>
      <c r="V187" s="44">
        <f>IFERROR(SUMPRODUCT(V185:V185*H185:H185),"0")</f>
        <v>0</v>
      </c>
      <c r="W187" s="44">
        <f>IFERROR(SUMPRODUCT(W185:W185*H185:H185),"0")</f>
        <v>0</v>
      </c>
      <c r="X187" s="43"/>
      <c r="Y187" s="68"/>
      <c r="Z187" s="68"/>
    </row>
    <row r="188" spans="1:53" ht="16.5" customHeight="1" x14ac:dyDescent="0.25">
      <c r="A188" s="222" t="s">
        <v>261</v>
      </c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66"/>
      <c r="Z188" s="66"/>
    </row>
    <row r="189" spans="1:53" ht="14.25" customHeight="1" x14ac:dyDescent="0.25">
      <c r="A189" s="223" t="s">
        <v>81</v>
      </c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67"/>
      <c r="Z189" s="67"/>
    </row>
    <row r="190" spans="1:53" ht="27" customHeight="1" x14ac:dyDescent="0.25">
      <c r="A190" s="64" t="s">
        <v>262</v>
      </c>
      <c r="B190" s="64" t="s">
        <v>263</v>
      </c>
      <c r="C190" s="37">
        <v>4301070966</v>
      </c>
      <c r="D190" s="224">
        <v>4607111038135</v>
      </c>
      <c r="E190" s="224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85</v>
      </c>
      <c r="L190" s="39" t="s">
        <v>84</v>
      </c>
      <c r="M190" s="38">
        <v>180</v>
      </c>
      <c r="N190" s="294" t="s">
        <v>264</v>
      </c>
      <c r="O190" s="226"/>
      <c r="P190" s="226"/>
      <c r="Q190" s="226"/>
      <c r="R190" s="227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265</v>
      </c>
      <c r="AD190" s="74"/>
      <c r="BA190" s="138" t="s">
        <v>70</v>
      </c>
    </row>
    <row r="191" spans="1:53" x14ac:dyDescent="0.2">
      <c r="A191" s="231"/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2"/>
      <c r="N191" s="228" t="s">
        <v>43</v>
      </c>
      <c r="O191" s="229"/>
      <c r="P191" s="229"/>
      <c r="Q191" s="229"/>
      <c r="R191" s="229"/>
      <c r="S191" s="229"/>
      <c r="T191" s="230"/>
      <c r="U191" s="43" t="s">
        <v>42</v>
      </c>
      <c r="V191" s="44">
        <f>IFERROR(SUM(V190:V190),"0")</f>
        <v>0</v>
      </c>
      <c r="W191" s="44">
        <f>IFERROR(SUM(W190:W190),"0")</f>
        <v>0</v>
      </c>
      <c r="X191" s="44">
        <f>IFERROR(IF(X190="",0,X190),"0")</f>
        <v>0</v>
      </c>
      <c r="Y191" s="68"/>
      <c r="Z191" s="68"/>
    </row>
    <row r="192" spans="1:53" x14ac:dyDescent="0.2">
      <c r="A192" s="231"/>
      <c r="B192" s="231"/>
      <c r="C192" s="231"/>
      <c r="D192" s="231"/>
      <c r="E192" s="231"/>
      <c r="F192" s="231"/>
      <c r="G192" s="231"/>
      <c r="H192" s="231"/>
      <c r="I192" s="231"/>
      <c r="J192" s="231"/>
      <c r="K192" s="231"/>
      <c r="L192" s="231"/>
      <c r="M192" s="232"/>
      <c r="N192" s="228" t="s">
        <v>43</v>
      </c>
      <c r="O192" s="229"/>
      <c r="P192" s="229"/>
      <c r="Q192" s="229"/>
      <c r="R192" s="229"/>
      <c r="S192" s="229"/>
      <c r="T192" s="230"/>
      <c r="U192" s="43" t="s">
        <v>0</v>
      </c>
      <c r="V192" s="44">
        <f>IFERROR(SUMPRODUCT(V190:V190*H190:H190),"0")</f>
        <v>0</v>
      </c>
      <c r="W192" s="44">
        <f>IFERROR(SUMPRODUCT(W190:W190*H190:H190),"0")</f>
        <v>0</v>
      </c>
      <c r="X192" s="43"/>
      <c r="Y192" s="68"/>
      <c r="Z192" s="68"/>
    </row>
    <row r="193" spans="1:53" ht="16.5" customHeight="1" x14ac:dyDescent="0.25">
      <c r="A193" s="222" t="s">
        <v>266</v>
      </c>
      <c r="B193" s="222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66"/>
      <c r="Z193" s="66"/>
    </row>
    <row r="194" spans="1:53" ht="14.25" customHeight="1" x14ac:dyDescent="0.25">
      <c r="A194" s="223" t="s">
        <v>81</v>
      </c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  <c r="Y194" s="67"/>
      <c r="Z194" s="67"/>
    </row>
    <row r="195" spans="1:53" ht="27" customHeight="1" x14ac:dyDescent="0.25">
      <c r="A195" s="64" t="s">
        <v>267</v>
      </c>
      <c r="B195" s="64" t="s">
        <v>268</v>
      </c>
      <c r="C195" s="37">
        <v>4301070915</v>
      </c>
      <c r="D195" s="224">
        <v>4607111035882</v>
      </c>
      <c r="E195" s="224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85</v>
      </c>
      <c r="L195" s="39" t="s">
        <v>84</v>
      </c>
      <c r="M195" s="38">
        <v>180</v>
      </c>
      <c r="N195" s="2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226"/>
      <c r="P195" s="226"/>
      <c r="Q195" s="226"/>
      <c r="R195" s="227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9" t="s">
        <v>70</v>
      </c>
    </row>
    <row r="196" spans="1:53" ht="27" customHeight="1" x14ac:dyDescent="0.25">
      <c r="A196" s="64" t="s">
        <v>269</v>
      </c>
      <c r="B196" s="64" t="s">
        <v>270</v>
      </c>
      <c r="C196" s="37">
        <v>4301070921</v>
      </c>
      <c r="D196" s="224">
        <v>4607111035905</v>
      </c>
      <c r="E196" s="224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85</v>
      </c>
      <c r="L196" s="39" t="s">
        <v>84</v>
      </c>
      <c r="M196" s="38">
        <v>180</v>
      </c>
      <c r="N196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226"/>
      <c r="P196" s="226"/>
      <c r="Q196" s="226"/>
      <c r="R196" s="227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25">
      <c r="A197" s="64" t="s">
        <v>271</v>
      </c>
      <c r="B197" s="64" t="s">
        <v>272</v>
      </c>
      <c r="C197" s="37">
        <v>4301070917</v>
      </c>
      <c r="D197" s="224">
        <v>4607111035912</v>
      </c>
      <c r="E197" s="224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85</v>
      </c>
      <c r="L197" s="39" t="s">
        <v>84</v>
      </c>
      <c r="M197" s="38">
        <v>180</v>
      </c>
      <c r="N197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226"/>
      <c r="P197" s="226"/>
      <c r="Q197" s="226"/>
      <c r="R197" s="227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ht="27" customHeight="1" x14ac:dyDescent="0.25">
      <c r="A198" s="64" t="s">
        <v>273</v>
      </c>
      <c r="B198" s="64" t="s">
        <v>274</v>
      </c>
      <c r="C198" s="37">
        <v>4301070920</v>
      </c>
      <c r="D198" s="224">
        <v>4607111035929</v>
      </c>
      <c r="E198" s="224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85</v>
      </c>
      <c r="L198" s="39" t="s">
        <v>84</v>
      </c>
      <c r="M198" s="38">
        <v>180</v>
      </c>
      <c r="N198" s="2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226"/>
      <c r="P198" s="226"/>
      <c r="Q198" s="226"/>
      <c r="R198" s="227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2" t="s">
        <v>70</v>
      </c>
    </row>
    <row r="199" spans="1:53" x14ac:dyDescent="0.2">
      <c r="A199" s="231"/>
      <c r="B199" s="231"/>
      <c r="C199" s="231"/>
      <c r="D199" s="231"/>
      <c r="E199" s="231"/>
      <c r="F199" s="231"/>
      <c r="G199" s="231"/>
      <c r="H199" s="231"/>
      <c r="I199" s="231"/>
      <c r="J199" s="231"/>
      <c r="K199" s="231"/>
      <c r="L199" s="231"/>
      <c r="M199" s="232"/>
      <c r="N199" s="228" t="s">
        <v>43</v>
      </c>
      <c r="O199" s="229"/>
      <c r="P199" s="229"/>
      <c r="Q199" s="229"/>
      <c r="R199" s="229"/>
      <c r="S199" s="229"/>
      <c r="T199" s="230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231"/>
      <c r="B200" s="231"/>
      <c r="C200" s="231"/>
      <c r="D200" s="231"/>
      <c r="E200" s="231"/>
      <c r="F200" s="231"/>
      <c r="G200" s="231"/>
      <c r="H200" s="231"/>
      <c r="I200" s="231"/>
      <c r="J200" s="231"/>
      <c r="K200" s="231"/>
      <c r="L200" s="231"/>
      <c r="M200" s="232"/>
      <c r="N200" s="228" t="s">
        <v>43</v>
      </c>
      <c r="O200" s="229"/>
      <c r="P200" s="229"/>
      <c r="Q200" s="229"/>
      <c r="R200" s="229"/>
      <c r="S200" s="229"/>
      <c r="T200" s="230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222" t="s">
        <v>275</v>
      </c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66"/>
      <c r="Z201" s="66"/>
    </row>
    <row r="202" spans="1:53" ht="14.25" customHeight="1" x14ac:dyDescent="0.25">
      <c r="A202" s="223" t="s">
        <v>251</v>
      </c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67"/>
      <c r="Z202" s="67"/>
    </row>
    <row r="203" spans="1:53" ht="27" customHeight="1" x14ac:dyDescent="0.25">
      <c r="A203" s="64" t="s">
        <v>276</v>
      </c>
      <c r="B203" s="64" t="s">
        <v>277</v>
      </c>
      <c r="C203" s="37">
        <v>4301051320</v>
      </c>
      <c r="D203" s="224">
        <v>4680115881334</v>
      </c>
      <c r="E203" s="224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85</v>
      </c>
      <c r="L203" s="39" t="s">
        <v>256</v>
      </c>
      <c r="M203" s="38">
        <v>365</v>
      </c>
      <c r="N203" s="299" t="s">
        <v>278</v>
      </c>
      <c r="O203" s="226"/>
      <c r="P203" s="226"/>
      <c r="Q203" s="226"/>
      <c r="R203" s="227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3" t="s">
        <v>255</v>
      </c>
    </row>
    <row r="204" spans="1:53" x14ac:dyDescent="0.2">
      <c r="A204" s="231"/>
      <c r="B204" s="231"/>
      <c r="C204" s="231"/>
      <c r="D204" s="231"/>
      <c r="E204" s="231"/>
      <c r="F204" s="231"/>
      <c r="G204" s="231"/>
      <c r="H204" s="231"/>
      <c r="I204" s="231"/>
      <c r="J204" s="231"/>
      <c r="K204" s="231"/>
      <c r="L204" s="231"/>
      <c r="M204" s="232"/>
      <c r="N204" s="228" t="s">
        <v>43</v>
      </c>
      <c r="O204" s="229"/>
      <c r="P204" s="229"/>
      <c r="Q204" s="229"/>
      <c r="R204" s="229"/>
      <c r="S204" s="229"/>
      <c r="T204" s="230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231"/>
      <c r="B205" s="231"/>
      <c r="C205" s="231"/>
      <c r="D205" s="231"/>
      <c r="E205" s="231"/>
      <c r="F205" s="231"/>
      <c r="G205" s="231"/>
      <c r="H205" s="231"/>
      <c r="I205" s="231"/>
      <c r="J205" s="231"/>
      <c r="K205" s="231"/>
      <c r="L205" s="231"/>
      <c r="M205" s="232"/>
      <c r="N205" s="228" t="s">
        <v>43</v>
      </c>
      <c r="O205" s="229"/>
      <c r="P205" s="229"/>
      <c r="Q205" s="229"/>
      <c r="R205" s="229"/>
      <c r="S205" s="229"/>
      <c r="T205" s="230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222" t="s">
        <v>279</v>
      </c>
      <c r="B206" s="222"/>
      <c r="C206" s="222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66"/>
      <c r="Z206" s="66"/>
    </row>
    <row r="207" spans="1:53" ht="14.25" customHeight="1" x14ac:dyDescent="0.25">
      <c r="A207" s="223" t="s">
        <v>81</v>
      </c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67"/>
      <c r="Z207" s="67"/>
    </row>
    <row r="208" spans="1:53" ht="16.5" customHeight="1" x14ac:dyDescent="0.25">
      <c r="A208" s="64" t="s">
        <v>280</v>
      </c>
      <c r="B208" s="64" t="s">
        <v>281</v>
      </c>
      <c r="C208" s="37">
        <v>4301070874</v>
      </c>
      <c r="D208" s="224">
        <v>4607111035332</v>
      </c>
      <c r="E208" s="224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85</v>
      </c>
      <c r="L208" s="39" t="s">
        <v>84</v>
      </c>
      <c r="M208" s="38">
        <v>180</v>
      </c>
      <c r="N208" s="3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226"/>
      <c r="P208" s="226"/>
      <c r="Q208" s="226"/>
      <c r="R208" s="227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4" t="s">
        <v>70</v>
      </c>
    </row>
    <row r="209" spans="1:53" ht="16.5" customHeight="1" x14ac:dyDescent="0.25">
      <c r="A209" s="64" t="s">
        <v>282</v>
      </c>
      <c r="B209" s="64" t="s">
        <v>283</v>
      </c>
      <c r="C209" s="37">
        <v>4301070873</v>
      </c>
      <c r="D209" s="224">
        <v>4607111035080</v>
      </c>
      <c r="E209" s="224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85</v>
      </c>
      <c r="L209" s="39" t="s">
        <v>84</v>
      </c>
      <c r="M209" s="38">
        <v>180</v>
      </c>
      <c r="N209" s="3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226"/>
      <c r="P209" s="226"/>
      <c r="Q209" s="226"/>
      <c r="R209" s="227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5" t="s">
        <v>70</v>
      </c>
    </row>
    <row r="210" spans="1:53" x14ac:dyDescent="0.2">
      <c r="A210" s="231"/>
      <c r="B210" s="231"/>
      <c r="C210" s="231"/>
      <c r="D210" s="231"/>
      <c r="E210" s="231"/>
      <c r="F210" s="231"/>
      <c r="G210" s="231"/>
      <c r="H210" s="231"/>
      <c r="I210" s="231"/>
      <c r="J210" s="231"/>
      <c r="K210" s="231"/>
      <c r="L210" s="231"/>
      <c r="M210" s="232"/>
      <c r="N210" s="228" t="s">
        <v>43</v>
      </c>
      <c r="O210" s="229"/>
      <c r="P210" s="229"/>
      <c r="Q210" s="229"/>
      <c r="R210" s="229"/>
      <c r="S210" s="229"/>
      <c r="T210" s="230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231"/>
      <c r="B211" s="231"/>
      <c r="C211" s="231"/>
      <c r="D211" s="231"/>
      <c r="E211" s="231"/>
      <c r="F211" s="231"/>
      <c r="G211" s="231"/>
      <c r="H211" s="231"/>
      <c r="I211" s="231"/>
      <c r="J211" s="231"/>
      <c r="K211" s="231"/>
      <c r="L211" s="231"/>
      <c r="M211" s="232"/>
      <c r="N211" s="228" t="s">
        <v>43</v>
      </c>
      <c r="O211" s="229"/>
      <c r="P211" s="229"/>
      <c r="Q211" s="229"/>
      <c r="R211" s="229"/>
      <c r="S211" s="229"/>
      <c r="T211" s="230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221" t="s">
        <v>284</v>
      </c>
      <c r="B212" s="221"/>
      <c r="C212" s="221"/>
      <c r="D212" s="221"/>
      <c r="E212" s="221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1"/>
      <c r="W212" s="221"/>
      <c r="X212" s="221"/>
      <c r="Y212" s="55"/>
      <c r="Z212" s="55"/>
    </row>
    <row r="213" spans="1:53" ht="16.5" customHeight="1" x14ac:dyDescent="0.25">
      <c r="A213" s="222" t="s">
        <v>285</v>
      </c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66"/>
      <c r="Z213" s="66"/>
    </row>
    <row r="214" spans="1:53" ht="14.25" customHeight="1" x14ac:dyDescent="0.25">
      <c r="A214" s="223" t="s">
        <v>81</v>
      </c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3"/>
      <c r="T214" s="223"/>
      <c r="U214" s="223"/>
      <c r="V214" s="223"/>
      <c r="W214" s="223"/>
      <c r="X214" s="223"/>
      <c r="Y214" s="67"/>
      <c r="Z214" s="67"/>
    </row>
    <row r="215" spans="1:53" ht="27" customHeight="1" x14ac:dyDescent="0.25">
      <c r="A215" s="64" t="s">
        <v>286</v>
      </c>
      <c r="B215" s="64" t="s">
        <v>287</v>
      </c>
      <c r="C215" s="37">
        <v>4301070941</v>
      </c>
      <c r="D215" s="224">
        <v>4607111036162</v>
      </c>
      <c r="E215" s="224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85</v>
      </c>
      <c r="L215" s="39" t="s">
        <v>84</v>
      </c>
      <c r="M215" s="38">
        <v>90</v>
      </c>
      <c r="N215" s="3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226"/>
      <c r="P215" s="226"/>
      <c r="Q215" s="226"/>
      <c r="R215" s="227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6" t="s">
        <v>70</v>
      </c>
    </row>
    <row r="216" spans="1:53" x14ac:dyDescent="0.2">
      <c r="A216" s="231"/>
      <c r="B216" s="231"/>
      <c r="C216" s="231"/>
      <c r="D216" s="231"/>
      <c r="E216" s="231"/>
      <c r="F216" s="231"/>
      <c r="G216" s="231"/>
      <c r="H216" s="231"/>
      <c r="I216" s="231"/>
      <c r="J216" s="231"/>
      <c r="K216" s="231"/>
      <c r="L216" s="231"/>
      <c r="M216" s="232"/>
      <c r="N216" s="228" t="s">
        <v>43</v>
      </c>
      <c r="O216" s="229"/>
      <c r="P216" s="229"/>
      <c r="Q216" s="229"/>
      <c r="R216" s="229"/>
      <c r="S216" s="229"/>
      <c r="T216" s="230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231"/>
      <c r="B217" s="231"/>
      <c r="C217" s="231"/>
      <c r="D217" s="231"/>
      <c r="E217" s="231"/>
      <c r="F217" s="231"/>
      <c r="G217" s="231"/>
      <c r="H217" s="231"/>
      <c r="I217" s="231"/>
      <c r="J217" s="231"/>
      <c r="K217" s="231"/>
      <c r="L217" s="231"/>
      <c r="M217" s="232"/>
      <c r="N217" s="228" t="s">
        <v>43</v>
      </c>
      <c r="O217" s="229"/>
      <c r="P217" s="229"/>
      <c r="Q217" s="229"/>
      <c r="R217" s="229"/>
      <c r="S217" s="229"/>
      <c r="T217" s="230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221" t="s">
        <v>288</v>
      </c>
      <c r="B218" s="221"/>
      <c r="C218" s="221"/>
      <c r="D218" s="221"/>
      <c r="E218" s="221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55"/>
      <c r="Z218" s="55"/>
    </row>
    <row r="219" spans="1:53" ht="16.5" customHeight="1" x14ac:dyDescent="0.25">
      <c r="A219" s="222" t="s">
        <v>289</v>
      </c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66"/>
      <c r="Z219" s="66"/>
    </row>
    <row r="220" spans="1:53" ht="14.25" customHeight="1" x14ac:dyDescent="0.25">
      <c r="A220" s="223" t="s">
        <v>81</v>
      </c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67"/>
      <c r="Z220" s="67"/>
    </row>
    <row r="221" spans="1:53" ht="27" customHeight="1" x14ac:dyDescent="0.25">
      <c r="A221" s="64" t="s">
        <v>290</v>
      </c>
      <c r="B221" s="64" t="s">
        <v>291</v>
      </c>
      <c r="C221" s="37">
        <v>4301070882</v>
      </c>
      <c r="D221" s="224">
        <v>4607111035899</v>
      </c>
      <c r="E221" s="224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85</v>
      </c>
      <c r="L221" s="39" t="s">
        <v>84</v>
      </c>
      <c r="M221" s="38">
        <v>120</v>
      </c>
      <c r="N221" s="30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226"/>
      <c r="P221" s="226"/>
      <c r="Q221" s="226"/>
      <c r="R221" s="227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7" t="s">
        <v>70</v>
      </c>
    </row>
    <row r="222" spans="1:53" x14ac:dyDescent="0.2">
      <c r="A222" s="231"/>
      <c r="B222" s="231"/>
      <c r="C222" s="231"/>
      <c r="D222" s="231"/>
      <c r="E222" s="231"/>
      <c r="F222" s="231"/>
      <c r="G222" s="231"/>
      <c r="H222" s="231"/>
      <c r="I222" s="231"/>
      <c r="J222" s="231"/>
      <c r="K222" s="231"/>
      <c r="L222" s="231"/>
      <c r="M222" s="232"/>
      <c r="N222" s="228" t="s">
        <v>43</v>
      </c>
      <c r="O222" s="229"/>
      <c r="P222" s="229"/>
      <c r="Q222" s="229"/>
      <c r="R222" s="229"/>
      <c r="S222" s="229"/>
      <c r="T222" s="230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231"/>
      <c r="B223" s="231"/>
      <c r="C223" s="231"/>
      <c r="D223" s="231"/>
      <c r="E223" s="231"/>
      <c r="F223" s="231"/>
      <c r="G223" s="231"/>
      <c r="H223" s="231"/>
      <c r="I223" s="231"/>
      <c r="J223" s="231"/>
      <c r="K223" s="231"/>
      <c r="L223" s="231"/>
      <c r="M223" s="232"/>
      <c r="N223" s="228" t="s">
        <v>43</v>
      </c>
      <c r="O223" s="229"/>
      <c r="P223" s="229"/>
      <c r="Q223" s="229"/>
      <c r="R223" s="229"/>
      <c r="S223" s="229"/>
      <c r="T223" s="230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222" t="s">
        <v>292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66"/>
      <c r="Z224" s="66"/>
    </row>
    <row r="225" spans="1:53" ht="14.25" customHeight="1" x14ac:dyDescent="0.25">
      <c r="A225" s="223" t="s">
        <v>81</v>
      </c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67"/>
      <c r="Z225" s="67"/>
    </row>
    <row r="226" spans="1:53" ht="27" customHeight="1" x14ac:dyDescent="0.25">
      <c r="A226" s="64" t="s">
        <v>293</v>
      </c>
      <c r="B226" s="64" t="s">
        <v>294</v>
      </c>
      <c r="C226" s="37">
        <v>4301070870</v>
      </c>
      <c r="D226" s="224">
        <v>4607111036711</v>
      </c>
      <c r="E226" s="224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8">
        <v>90</v>
      </c>
      <c r="N226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226"/>
      <c r="P226" s="226"/>
      <c r="Q226" s="226"/>
      <c r="R226" s="227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8" t="s">
        <v>70</v>
      </c>
    </row>
    <row r="227" spans="1:53" x14ac:dyDescent="0.2">
      <c r="A227" s="231"/>
      <c r="B227" s="231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2"/>
      <c r="N227" s="228" t="s">
        <v>43</v>
      </c>
      <c r="O227" s="229"/>
      <c r="P227" s="229"/>
      <c r="Q227" s="229"/>
      <c r="R227" s="229"/>
      <c r="S227" s="229"/>
      <c r="T227" s="230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231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2"/>
      <c r="N228" s="228" t="s">
        <v>43</v>
      </c>
      <c r="O228" s="229"/>
      <c r="P228" s="229"/>
      <c r="Q228" s="229"/>
      <c r="R228" s="229"/>
      <c r="S228" s="229"/>
      <c r="T228" s="230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221" t="s">
        <v>295</v>
      </c>
      <c r="B229" s="221"/>
      <c r="C229" s="221"/>
      <c r="D229" s="221"/>
      <c r="E229" s="221"/>
      <c r="F229" s="221"/>
      <c r="G229" s="221"/>
      <c r="H229" s="221"/>
      <c r="I229" s="221"/>
      <c r="J229" s="221"/>
      <c r="K229" s="221"/>
      <c r="L229" s="221"/>
      <c r="M229" s="221"/>
      <c r="N229" s="221"/>
      <c r="O229" s="221"/>
      <c r="P229" s="221"/>
      <c r="Q229" s="221"/>
      <c r="R229" s="221"/>
      <c r="S229" s="221"/>
      <c r="T229" s="221"/>
      <c r="U229" s="221"/>
      <c r="V229" s="221"/>
      <c r="W229" s="221"/>
      <c r="X229" s="221"/>
      <c r="Y229" s="55"/>
      <c r="Z229" s="55"/>
    </row>
    <row r="230" spans="1:53" ht="16.5" customHeight="1" x14ac:dyDescent="0.25">
      <c r="A230" s="222" t="s">
        <v>296</v>
      </c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66"/>
      <c r="Z230" s="66"/>
    </row>
    <row r="231" spans="1:53" ht="14.25" customHeight="1" x14ac:dyDescent="0.25">
      <c r="A231" s="223" t="s">
        <v>146</v>
      </c>
      <c r="B231" s="223"/>
      <c r="C231" s="223"/>
      <c r="D231" s="223"/>
      <c r="E231" s="223"/>
      <c r="F231" s="223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67"/>
      <c r="Z231" s="67"/>
    </row>
    <row r="232" spans="1:53" ht="27" customHeight="1" x14ac:dyDescent="0.25">
      <c r="A232" s="64" t="s">
        <v>297</v>
      </c>
      <c r="B232" s="64" t="s">
        <v>298</v>
      </c>
      <c r="C232" s="37">
        <v>4301131019</v>
      </c>
      <c r="D232" s="224">
        <v>4640242180427</v>
      </c>
      <c r="E232" s="224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137</v>
      </c>
      <c r="L232" s="39" t="s">
        <v>84</v>
      </c>
      <c r="M232" s="38">
        <v>180</v>
      </c>
      <c r="N232" s="305" t="s">
        <v>299</v>
      </c>
      <c r="O232" s="226"/>
      <c r="P232" s="226"/>
      <c r="Q232" s="226"/>
      <c r="R232" s="227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49" t="s">
        <v>90</v>
      </c>
    </row>
    <row r="233" spans="1:53" x14ac:dyDescent="0.2">
      <c r="A233" s="231"/>
      <c r="B233" s="231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2"/>
      <c r="N233" s="228" t="s">
        <v>43</v>
      </c>
      <c r="O233" s="229"/>
      <c r="P233" s="229"/>
      <c r="Q233" s="229"/>
      <c r="R233" s="229"/>
      <c r="S233" s="229"/>
      <c r="T233" s="230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231"/>
      <c r="B234" s="231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2"/>
      <c r="N234" s="228" t="s">
        <v>43</v>
      </c>
      <c r="O234" s="229"/>
      <c r="P234" s="229"/>
      <c r="Q234" s="229"/>
      <c r="R234" s="229"/>
      <c r="S234" s="229"/>
      <c r="T234" s="230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223" t="s">
        <v>87</v>
      </c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67"/>
      <c r="Z235" s="67"/>
    </row>
    <row r="236" spans="1:53" ht="27" customHeight="1" x14ac:dyDescent="0.25">
      <c r="A236" s="64" t="s">
        <v>300</v>
      </c>
      <c r="B236" s="64" t="s">
        <v>301</v>
      </c>
      <c r="C236" s="37">
        <v>4301132080</v>
      </c>
      <c r="D236" s="224">
        <v>4640242180397</v>
      </c>
      <c r="E236" s="224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85</v>
      </c>
      <c r="L236" s="39" t="s">
        <v>84</v>
      </c>
      <c r="M236" s="38">
        <v>180</v>
      </c>
      <c r="N236" s="306" t="s">
        <v>302</v>
      </c>
      <c r="O236" s="226"/>
      <c r="P236" s="226"/>
      <c r="Q236" s="226"/>
      <c r="R236" s="227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x14ac:dyDescent="0.2">
      <c r="A237" s="231"/>
      <c r="B237" s="231"/>
      <c r="C237" s="231"/>
      <c r="D237" s="231"/>
      <c r="E237" s="231"/>
      <c r="F237" s="231"/>
      <c r="G237" s="231"/>
      <c r="H237" s="231"/>
      <c r="I237" s="231"/>
      <c r="J237" s="231"/>
      <c r="K237" s="231"/>
      <c r="L237" s="231"/>
      <c r="M237" s="232"/>
      <c r="N237" s="228" t="s">
        <v>43</v>
      </c>
      <c r="O237" s="229"/>
      <c r="P237" s="229"/>
      <c r="Q237" s="229"/>
      <c r="R237" s="229"/>
      <c r="S237" s="229"/>
      <c r="T237" s="230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231"/>
      <c r="B238" s="231"/>
      <c r="C238" s="231"/>
      <c r="D238" s="231"/>
      <c r="E238" s="231"/>
      <c r="F238" s="231"/>
      <c r="G238" s="231"/>
      <c r="H238" s="231"/>
      <c r="I238" s="231"/>
      <c r="J238" s="231"/>
      <c r="K238" s="231"/>
      <c r="L238" s="231"/>
      <c r="M238" s="232"/>
      <c r="N238" s="228" t="s">
        <v>43</v>
      </c>
      <c r="O238" s="229"/>
      <c r="P238" s="229"/>
      <c r="Q238" s="229"/>
      <c r="R238" s="229"/>
      <c r="S238" s="229"/>
      <c r="T238" s="230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223" t="s">
        <v>166</v>
      </c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67"/>
      <c r="Z239" s="67"/>
    </row>
    <row r="240" spans="1:53" ht="27" customHeight="1" x14ac:dyDescent="0.25">
      <c r="A240" s="64" t="s">
        <v>303</v>
      </c>
      <c r="B240" s="64" t="s">
        <v>304</v>
      </c>
      <c r="C240" s="37">
        <v>4301136028</v>
      </c>
      <c r="D240" s="224">
        <v>4640242180304</v>
      </c>
      <c r="E240" s="224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91</v>
      </c>
      <c r="L240" s="39" t="s">
        <v>84</v>
      </c>
      <c r="M240" s="38">
        <v>180</v>
      </c>
      <c r="N240" s="307" t="s">
        <v>305</v>
      </c>
      <c r="O240" s="226"/>
      <c r="P240" s="226"/>
      <c r="Q240" s="226"/>
      <c r="R240" s="227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1" t="s">
        <v>90</v>
      </c>
    </row>
    <row r="241" spans="1:53" ht="37.5" customHeight="1" x14ac:dyDescent="0.25">
      <c r="A241" s="64" t="s">
        <v>306</v>
      </c>
      <c r="B241" s="64" t="s">
        <v>307</v>
      </c>
      <c r="C241" s="37">
        <v>4301136027</v>
      </c>
      <c r="D241" s="224">
        <v>4640242180298</v>
      </c>
      <c r="E241" s="224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308" t="s">
        <v>308</v>
      </c>
      <c r="O241" s="226"/>
      <c r="P241" s="226"/>
      <c r="Q241" s="226"/>
      <c r="R241" s="227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2" t="s">
        <v>90</v>
      </c>
    </row>
    <row r="242" spans="1:53" ht="27" customHeight="1" x14ac:dyDescent="0.25">
      <c r="A242" s="64" t="s">
        <v>309</v>
      </c>
      <c r="B242" s="64" t="s">
        <v>310</v>
      </c>
      <c r="C242" s="37">
        <v>4301136026</v>
      </c>
      <c r="D242" s="224">
        <v>4640242180236</v>
      </c>
      <c r="E242" s="224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85</v>
      </c>
      <c r="L242" s="39" t="s">
        <v>84</v>
      </c>
      <c r="M242" s="38">
        <v>180</v>
      </c>
      <c r="N242" s="309" t="s">
        <v>311</v>
      </c>
      <c r="O242" s="226"/>
      <c r="P242" s="226"/>
      <c r="Q242" s="226"/>
      <c r="R242" s="227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x14ac:dyDescent="0.2">
      <c r="A243" s="231"/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2"/>
      <c r="N243" s="228" t="s">
        <v>43</v>
      </c>
      <c r="O243" s="229"/>
      <c r="P243" s="229"/>
      <c r="Q243" s="229"/>
      <c r="R243" s="229"/>
      <c r="S243" s="229"/>
      <c r="T243" s="230"/>
      <c r="U243" s="43" t="s">
        <v>42</v>
      </c>
      <c r="V243" s="44">
        <f>IFERROR(SUM(V240:V242),"0")</f>
        <v>0</v>
      </c>
      <c r="W243" s="44">
        <f>IFERROR(SUM(W240:W242),"0")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231"/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2"/>
      <c r="N244" s="228" t="s">
        <v>43</v>
      </c>
      <c r="O244" s="229"/>
      <c r="P244" s="229"/>
      <c r="Q244" s="229"/>
      <c r="R244" s="229"/>
      <c r="S244" s="229"/>
      <c r="T244" s="230"/>
      <c r="U244" s="43" t="s">
        <v>0</v>
      </c>
      <c r="V244" s="44">
        <f>IFERROR(SUMPRODUCT(V240:V242*H240:H242),"0")</f>
        <v>0</v>
      </c>
      <c r="W244" s="44">
        <f>IFERROR(SUMPRODUCT(W240:W242*H240:H242),"0")</f>
        <v>0</v>
      </c>
      <c r="X244" s="43"/>
      <c r="Y244" s="68"/>
      <c r="Z244" s="68"/>
    </row>
    <row r="245" spans="1:53" ht="14.25" customHeight="1" x14ac:dyDescent="0.25">
      <c r="A245" s="223" t="s">
        <v>142</v>
      </c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3"/>
      <c r="T245" s="223"/>
      <c r="U245" s="223"/>
      <c r="V245" s="223"/>
      <c r="W245" s="223"/>
      <c r="X245" s="223"/>
      <c r="Y245" s="67"/>
      <c r="Z245" s="67"/>
    </row>
    <row r="246" spans="1:53" ht="27" customHeight="1" x14ac:dyDescent="0.25">
      <c r="A246" s="64" t="s">
        <v>312</v>
      </c>
      <c r="B246" s="64" t="s">
        <v>313</v>
      </c>
      <c r="C246" s="37">
        <v>4301135191</v>
      </c>
      <c r="D246" s="224">
        <v>4640242180373</v>
      </c>
      <c r="E246" s="224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91</v>
      </c>
      <c r="L246" s="39" t="s">
        <v>84</v>
      </c>
      <c r="M246" s="38">
        <v>180</v>
      </c>
      <c r="N246" s="310" t="s">
        <v>314</v>
      </c>
      <c r="O246" s="226"/>
      <c r="P246" s="226"/>
      <c r="Q246" s="226"/>
      <c r="R246" s="227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4" si="4">IFERROR(IF(V246="","",V246),"")</f>
        <v>0</v>
      </c>
      <c r="X246" s="42">
        <f t="shared" ref="X246:X251" si="5">IFERROR(IF(V246="","",V246*0.00936),"")</f>
        <v>0</v>
      </c>
      <c r="Y246" s="69" t="s">
        <v>49</v>
      </c>
      <c r="Z246" s="70" t="s">
        <v>49</v>
      </c>
      <c r="AD246" s="74"/>
      <c r="BA246" s="154" t="s">
        <v>90</v>
      </c>
    </row>
    <row r="247" spans="1:53" ht="27" customHeight="1" x14ac:dyDescent="0.25">
      <c r="A247" s="64" t="s">
        <v>315</v>
      </c>
      <c r="B247" s="64" t="s">
        <v>316</v>
      </c>
      <c r="C247" s="37">
        <v>4301135195</v>
      </c>
      <c r="D247" s="224">
        <v>4640242180366</v>
      </c>
      <c r="E247" s="224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311" t="s">
        <v>317</v>
      </c>
      <c r="O247" s="226"/>
      <c r="P247" s="226"/>
      <c r="Q247" s="226"/>
      <c r="R247" s="227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5" t="s">
        <v>90</v>
      </c>
    </row>
    <row r="248" spans="1:53" ht="27" customHeight="1" x14ac:dyDescent="0.25">
      <c r="A248" s="64" t="s">
        <v>318</v>
      </c>
      <c r="B248" s="64" t="s">
        <v>319</v>
      </c>
      <c r="C248" s="37">
        <v>4301135188</v>
      </c>
      <c r="D248" s="224">
        <v>4640242180335</v>
      </c>
      <c r="E248" s="224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312" t="s">
        <v>320</v>
      </c>
      <c r="O248" s="226"/>
      <c r="P248" s="226"/>
      <c r="Q248" s="226"/>
      <c r="R248" s="227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90</v>
      </c>
    </row>
    <row r="249" spans="1:53" ht="37.5" customHeight="1" x14ac:dyDescent="0.25">
      <c r="A249" s="64" t="s">
        <v>321</v>
      </c>
      <c r="B249" s="64" t="s">
        <v>322</v>
      </c>
      <c r="C249" s="37">
        <v>4301135189</v>
      </c>
      <c r="D249" s="224">
        <v>4640242180342</v>
      </c>
      <c r="E249" s="224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313" t="s">
        <v>323</v>
      </c>
      <c r="O249" s="226"/>
      <c r="P249" s="226"/>
      <c r="Q249" s="226"/>
      <c r="R249" s="227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90</v>
      </c>
    </row>
    <row r="250" spans="1:53" ht="27" customHeight="1" x14ac:dyDescent="0.25">
      <c r="A250" s="64" t="s">
        <v>324</v>
      </c>
      <c r="B250" s="64" t="s">
        <v>325</v>
      </c>
      <c r="C250" s="37">
        <v>4301135190</v>
      </c>
      <c r="D250" s="224">
        <v>4640242180359</v>
      </c>
      <c r="E250" s="224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314" t="s">
        <v>326</v>
      </c>
      <c r="O250" s="226"/>
      <c r="P250" s="226"/>
      <c r="Q250" s="226"/>
      <c r="R250" s="227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90</v>
      </c>
    </row>
    <row r="251" spans="1:53" ht="27" customHeight="1" x14ac:dyDescent="0.25">
      <c r="A251" s="64" t="s">
        <v>327</v>
      </c>
      <c r="B251" s="64" t="s">
        <v>328</v>
      </c>
      <c r="C251" s="37">
        <v>4301135192</v>
      </c>
      <c r="D251" s="224">
        <v>4640242180380</v>
      </c>
      <c r="E251" s="224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315" t="s">
        <v>329</v>
      </c>
      <c r="O251" s="226"/>
      <c r="P251" s="226"/>
      <c r="Q251" s="226"/>
      <c r="R251" s="227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9" t="s">
        <v>90</v>
      </c>
    </row>
    <row r="252" spans="1:53" ht="27" customHeight="1" x14ac:dyDescent="0.25">
      <c r="A252" s="64" t="s">
        <v>330</v>
      </c>
      <c r="B252" s="64" t="s">
        <v>331</v>
      </c>
      <c r="C252" s="37">
        <v>4301135186</v>
      </c>
      <c r="D252" s="224">
        <v>4640242180311</v>
      </c>
      <c r="E252" s="224"/>
      <c r="F252" s="63">
        <v>5.5</v>
      </c>
      <c r="G252" s="38">
        <v>1</v>
      </c>
      <c r="H252" s="63">
        <v>5.5</v>
      </c>
      <c r="I252" s="63">
        <v>5.7350000000000003</v>
      </c>
      <c r="J252" s="38">
        <v>84</v>
      </c>
      <c r="K252" s="38" t="s">
        <v>85</v>
      </c>
      <c r="L252" s="39" t="s">
        <v>84</v>
      </c>
      <c r="M252" s="38">
        <v>180</v>
      </c>
      <c r="N252" s="316" t="s">
        <v>332</v>
      </c>
      <c r="O252" s="226"/>
      <c r="P252" s="226"/>
      <c r="Q252" s="226"/>
      <c r="R252" s="227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0" t="s">
        <v>90</v>
      </c>
    </row>
    <row r="253" spans="1:53" ht="37.5" customHeight="1" x14ac:dyDescent="0.25">
      <c r="A253" s="64" t="s">
        <v>333</v>
      </c>
      <c r="B253" s="64" t="s">
        <v>334</v>
      </c>
      <c r="C253" s="37">
        <v>4301135187</v>
      </c>
      <c r="D253" s="224">
        <v>4640242180328</v>
      </c>
      <c r="E253" s="224"/>
      <c r="F253" s="63">
        <v>3.5</v>
      </c>
      <c r="G253" s="38">
        <v>1</v>
      </c>
      <c r="H253" s="63">
        <v>3.5</v>
      </c>
      <c r="I253" s="63">
        <v>3.6920000000000002</v>
      </c>
      <c r="J253" s="38">
        <v>126</v>
      </c>
      <c r="K253" s="38" t="s">
        <v>91</v>
      </c>
      <c r="L253" s="39" t="s">
        <v>84</v>
      </c>
      <c r="M253" s="38">
        <v>180</v>
      </c>
      <c r="N253" s="317" t="s">
        <v>335</v>
      </c>
      <c r="O253" s="226"/>
      <c r="P253" s="226"/>
      <c r="Q253" s="226"/>
      <c r="R253" s="227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1" t="s">
        <v>90</v>
      </c>
    </row>
    <row r="254" spans="1:53" ht="27" customHeight="1" x14ac:dyDescent="0.25">
      <c r="A254" s="64" t="s">
        <v>336</v>
      </c>
      <c r="B254" s="64" t="s">
        <v>337</v>
      </c>
      <c r="C254" s="37">
        <v>4301135193</v>
      </c>
      <c r="D254" s="224">
        <v>4640242180403</v>
      </c>
      <c r="E254" s="224"/>
      <c r="F254" s="63">
        <v>3</v>
      </c>
      <c r="G254" s="38">
        <v>1</v>
      </c>
      <c r="H254" s="63">
        <v>3</v>
      </c>
      <c r="I254" s="63">
        <v>3.1920000000000002</v>
      </c>
      <c r="J254" s="38">
        <v>126</v>
      </c>
      <c r="K254" s="38" t="s">
        <v>91</v>
      </c>
      <c r="L254" s="39" t="s">
        <v>84</v>
      </c>
      <c r="M254" s="38">
        <v>180</v>
      </c>
      <c r="N254" s="318" t="s">
        <v>338</v>
      </c>
      <c r="O254" s="226"/>
      <c r="P254" s="226"/>
      <c r="Q254" s="226"/>
      <c r="R254" s="227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2" t="s">
        <v>90</v>
      </c>
    </row>
    <row r="255" spans="1:53" x14ac:dyDescent="0.2">
      <c r="A255" s="231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232"/>
      <c r="N255" s="228" t="s">
        <v>43</v>
      </c>
      <c r="O255" s="229"/>
      <c r="P255" s="229"/>
      <c r="Q255" s="229"/>
      <c r="R255" s="229"/>
      <c r="S255" s="229"/>
      <c r="T255" s="230"/>
      <c r="U255" s="43" t="s">
        <v>42</v>
      </c>
      <c r="V255" s="44">
        <f>IFERROR(SUM(V246:V254),"0")</f>
        <v>0</v>
      </c>
      <c r="W255" s="44">
        <f>IFERROR(SUM(W246:W254),"0")</f>
        <v>0</v>
      </c>
      <c r="X255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68"/>
      <c r="Z255" s="68"/>
    </row>
    <row r="256" spans="1:53" x14ac:dyDescent="0.2">
      <c r="A256" s="231"/>
      <c r="B256" s="231"/>
      <c r="C256" s="231"/>
      <c r="D256" s="231"/>
      <c r="E256" s="231"/>
      <c r="F256" s="231"/>
      <c r="G256" s="231"/>
      <c r="H256" s="231"/>
      <c r="I256" s="231"/>
      <c r="J256" s="231"/>
      <c r="K256" s="231"/>
      <c r="L256" s="231"/>
      <c r="M256" s="232"/>
      <c r="N256" s="228" t="s">
        <v>43</v>
      </c>
      <c r="O256" s="229"/>
      <c r="P256" s="229"/>
      <c r="Q256" s="229"/>
      <c r="R256" s="229"/>
      <c r="S256" s="229"/>
      <c r="T256" s="230"/>
      <c r="U256" s="43" t="s">
        <v>0</v>
      </c>
      <c r="V256" s="44">
        <f>IFERROR(SUMPRODUCT(V246:V254*H246:H254),"0")</f>
        <v>0</v>
      </c>
      <c r="W256" s="44">
        <f>IFERROR(SUMPRODUCT(W246:W254*H246:H254),"0")</f>
        <v>0</v>
      </c>
      <c r="X256" s="43"/>
      <c r="Y256" s="68"/>
      <c r="Z256" s="68"/>
    </row>
    <row r="257" spans="1:34" ht="15" customHeight="1" x14ac:dyDescent="0.2">
      <c r="A257" s="231"/>
      <c r="B257" s="231"/>
      <c r="C257" s="231"/>
      <c r="D257" s="231"/>
      <c r="E257" s="231"/>
      <c r="F257" s="231"/>
      <c r="G257" s="231"/>
      <c r="H257" s="231"/>
      <c r="I257" s="231"/>
      <c r="J257" s="231"/>
      <c r="K257" s="231"/>
      <c r="L257" s="231"/>
      <c r="M257" s="322"/>
      <c r="N257" s="319" t="s">
        <v>36</v>
      </c>
      <c r="O257" s="320"/>
      <c r="P257" s="320"/>
      <c r="Q257" s="320"/>
      <c r="R257" s="320"/>
      <c r="S257" s="320"/>
      <c r="T257" s="321"/>
      <c r="U257" s="43" t="s">
        <v>0</v>
      </c>
      <c r="V257" s="44">
        <f>IFERROR(V24+V33+V41+V47+V58+V64+V69+V75+V86+V93+V101+V107+V112+V120+V125+V131+V136+V142+V146+V151+V159+V164+V171+V176+V181+V187+V192+V200+V205+V211+V217+V223+V228+V234+V238+V244+V256,"0")</f>
        <v>24</v>
      </c>
      <c r="W257" s="44">
        <f>IFERROR(W24+W33+W41+W47+W58+W64+W69+W75+W86+W93+W101+W107+W112+W120+W125+W131+W136+W142+W146+W151+W159+W164+W171+W176+W181+W187+W192+W200+W205+W211+W217+W223+W228+W234+W238+W244+W256,"0")</f>
        <v>24</v>
      </c>
      <c r="X257" s="43"/>
      <c r="Y257" s="68"/>
      <c r="Z257" s="68"/>
    </row>
    <row r="258" spans="1:34" x14ac:dyDescent="0.2">
      <c r="A258" s="231"/>
      <c r="B258" s="231"/>
      <c r="C258" s="231"/>
      <c r="D258" s="231"/>
      <c r="E258" s="231"/>
      <c r="F258" s="231"/>
      <c r="G258" s="231"/>
      <c r="H258" s="231"/>
      <c r="I258" s="231"/>
      <c r="J258" s="231"/>
      <c r="K258" s="231"/>
      <c r="L258" s="231"/>
      <c r="M258" s="322"/>
      <c r="N258" s="319" t="s">
        <v>37</v>
      </c>
      <c r="O258" s="320"/>
      <c r="P258" s="320"/>
      <c r="Q258" s="320"/>
      <c r="R258" s="320"/>
      <c r="S258" s="320"/>
      <c r="T258" s="321"/>
      <c r="U258" s="43" t="s">
        <v>0</v>
      </c>
      <c r="V25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28.366399999999999</v>
      </c>
      <c r="W25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28.366399999999999</v>
      </c>
      <c r="X258" s="43"/>
      <c r="Y258" s="68"/>
      <c r="Z258" s="68"/>
    </row>
    <row r="259" spans="1:34" x14ac:dyDescent="0.2">
      <c r="A259" s="231"/>
      <c r="B259" s="231"/>
      <c r="C259" s="231"/>
      <c r="D259" s="231"/>
      <c r="E259" s="231"/>
      <c r="F259" s="231"/>
      <c r="G259" s="231"/>
      <c r="H259" s="231"/>
      <c r="I259" s="231"/>
      <c r="J259" s="231"/>
      <c r="K259" s="231"/>
      <c r="L259" s="231"/>
      <c r="M259" s="322"/>
      <c r="N259" s="319" t="s">
        <v>38</v>
      </c>
      <c r="O259" s="320"/>
      <c r="P259" s="320"/>
      <c r="Q259" s="320"/>
      <c r="R259" s="320"/>
      <c r="S259" s="320"/>
      <c r="T259" s="321"/>
      <c r="U259" s="43" t="s">
        <v>23</v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1</v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1</v>
      </c>
      <c r="X259" s="43"/>
      <c r="Y259" s="68"/>
      <c r="Z259" s="68"/>
    </row>
    <row r="260" spans="1:34" x14ac:dyDescent="0.2">
      <c r="A260" s="231"/>
      <c r="B260" s="231"/>
      <c r="C260" s="231"/>
      <c r="D260" s="231"/>
      <c r="E260" s="231"/>
      <c r="F260" s="231"/>
      <c r="G260" s="231"/>
      <c r="H260" s="231"/>
      <c r="I260" s="231"/>
      <c r="J260" s="231"/>
      <c r="K260" s="231"/>
      <c r="L260" s="231"/>
      <c r="M260" s="322"/>
      <c r="N260" s="319" t="s">
        <v>39</v>
      </c>
      <c r="O260" s="320"/>
      <c r="P260" s="320"/>
      <c r="Q260" s="320"/>
      <c r="R260" s="320"/>
      <c r="S260" s="320"/>
      <c r="T260" s="321"/>
      <c r="U260" s="43" t="s">
        <v>0</v>
      </c>
      <c r="V260" s="44">
        <f>GrossWeightTotal+PalletQtyTotal*25</f>
        <v>53.366399999999999</v>
      </c>
      <c r="W260" s="44">
        <f>GrossWeightTotalR+PalletQtyTotalR*25</f>
        <v>53.366399999999999</v>
      </c>
      <c r="X260" s="43"/>
      <c r="Y260" s="68"/>
      <c r="Z260" s="68"/>
    </row>
    <row r="261" spans="1:34" x14ac:dyDescent="0.2">
      <c r="A261" s="231"/>
      <c r="B261" s="231"/>
      <c r="C261" s="231"/>
      <c r="D261" s="231"/>
      <c r="E261" s="231"/>
      <c r="F261" s="231"/>
      <c r="G261" s="231"/>
      <c r="H261" s="231"/>
      <c r="I261" s="231"/>
      <c r="J261" s="231"/>
      <c r="K261" s="231"/>
      <c r="L261" s="231"/>
      <c r="M261" s="322"/>
      <c r="N261" s="319" t="s">
        <v>40</v>
      </c>
      <c r="O261" s="320"/>
      <c r="P261" s="320"/>
      <c r="Q261" s="320"/>
      <c r="R261" s="320"/>
      <c r="S261" s="320"/>
      <c r="T261" s="321"/>
      <c r="U261" s="43" t="s">
        <v>23</v>
      </c>
      <c r="V261" s="44">
        <f>IFERROR(V23+V32+V40+V46+V57+V63+V68+V74+V85+V92+V100+V106+V111+V119+V124+V130+V135+V141+V145+V150+V158+V163+V170+V175+V180+V186+V191+V199+V204+V210+V216+V222+V227+V233+V237+V243+V255,"0")</f>
        <v>8</v>
      </c>
      <c r="W261" s="44">
        <f>IFERROR(W23+W32+W40+W46+W57+W63+W68+W74+W85+W92+W100+W106+W111+W119+W124+W130+W135+W141+W145+W150+W158+W163+W170+W175+W180+W186+W191+W199+W204+W210+W216+W222+W227+W233+W237+W243+W255,"0")</f>
        <v>8</v>
      </c>
      <c r="X261" s="43"/>
      <c r="Y261" s="68"/>
      <c r="Z261" s="68"/>
    </row>
    <row r="262" spans="1:34" ht="14.25" x14ac:dyDescent="0.2">
      <c r="A262" s="231"/>
      <c r="B262" s="231"/>
      <c r="C262" s="231"/>
      <c r="D262" s="231"/>
      <c r="E262" s="231"/>
      <c r="F262" s="231"/>
      <c r="G262" s="231"/>
      <c r="H262" s="231"/>
      <c r="I262" s="231"/>
      <c r="J262" s="231"/>
      <c r="K262" s="231"/>
      <c r="L262" s="231"/>
      <c r="M262" s="322"/>
      <c r="N262" s="319" t="s">
        <v>41</v>
      </c>
      <c r="O262" s="320"/>
      <c r="P262" s="320"/>
      <c r="Q262" s="320"/>
      <c r="R262" s="320"/>
      <c r="S262" s="320"/>
      <c r="T262" s="321"/>
      <c r="U262" s="46" t="s">
        <v>55</v>
      </c>
      <c r="V262" s="43"/>
      <c r="W262" s="43"/>
      <c r="X262" s="43">
        <f>IFERROR(X23+X32+X40+X46+X57+X63+X68+X74+X85+X92+X100+X106+X111+X119+X124+X130+X135+X141+X145+X150+X158+X163+X170+X175+X180+X186+X191+X199+X204+X210+X216+X222+X227+X233+X237+X243+X255,"0")</f>
        <v>0.14304</v>
      </c>
      <c r="Y262" s="68"/>
      <c r="Z262" s="68"/>
    </row>
    <row r="263" spans="1:34" ht="13.5" thickBot="1" x14ac:dyDescent="0.25"/>
    <row r="264" spans="1:34" ht="27" thickTop="1" thickBot="1" x14ac:dyDescent="0.25">
      <c r="A264" s="47" t="s">
        <v>9</v>
      </c>
      <c r="B264" s="75" t="s">
        <v>80</v>
      </c>
      <c r="C264" s="323" t="s">
        <v>48</v>
      </c>
      <c r="D264" s="323" t="s">
        <v>48</v>
      </c>
      <c r="E264" s="323" t="s">
        <v>48</v>
      </c>
      <c r="F264" s="323" t="s">
        <v>48</v>
      </c>
      <c r="G264" s="323" t="s">
        <v>48</v>
      </c>
      <c r="H264" s="323" t="s">
        <v>48</v>
      </c>
      <c r="I264" s="323" t="s">
        <v>48</v>
      </c>
      <c r="J264" s="323" t="s">
        <v>48</v>
      </c>
      <c r="K264" s="324"/>
      <c r="L264" s="323" t="s">
        <v>48</v>
      </c>
      <c r="M264" s="323" t="s">
        <v>48</v>
      </c>
      <c r="N264" s="323" t="s">
        <v>48</v>
      </c>
      <c r="O264" s="323" t="s">
        <v>48</v>
      </c>
      <c r="P264" s="323" t="s">
        <v>48</v>
      </c>
      <c r="Q264" s="323" t="s">
        <v>48</v>
      </c>
      <c r="R264" s="323" t="s">
        <v>48</v>
      </c>
      <c r="S264" s="323" t="s">
        <v>48</v>
      </c>
      <c r="T264" s="323" t="s">
        <v>219</v>
      </c>
      <c r="U264" s="323" t="s">
        <v>219</v>
      </c>
      <c r="V264" s="323" t="s">
        <v>219</v>
      </c>
      <c r="W264" s="323" t="s">
        <v>242</v>
      </c>
      <c r="X264" s="323" t="s">
        <v>242</v>
      </c>
      <c r="Y264" s="323" t="s">
        <v>242</v>
      </c>
      <c r="Z264" s="323" t="s">
        <v>257</v>
      </c>
      <c r="AA264" s="323" t="s">
        <v>257</v>
      </c>
      <c r="AB264" s="323" t="s">
        <v>257</v>
      </c>
      <c r="AC264" s="323" t="s">
        <v>257</v>
      </c>
      <c r="AD264" s="323" t="s">
        <v>257</v>
      </c>
      <c r="AE264" s="75" t="s">
        <v>284</v>
      </c>
      <c r="AF264" s="323" t="s">
        <v>288</v>
      </c>
      <c r="AG264" s="323" t="s">
        <v>288</v>
      </c>
      <c r="AH264" s="75" t="s">
        <v>295</v>
      </c>
    </row>
    <row r="265" spans="1:34" ht="14.25" customHeight="1" thickTop="1" x14ac:dyDescent="0.2">
      <c r="A265" s="325" t="s">
        <v>10</v>
      </c>
      <c r="B265" s="323" t="s">
        <v>80</v>
      </c>
      <c r="C265" s="323" t="s">
        <v>86</v>
      </c>
      <c r="D265" s="323" t="s">
        <v>98</v>
      </c>
      <c r="E265" s="323" t="s">
        <v>108</v>
      </c>
      <c r="F265" s="323" t="s">
        <v>115</v>
      </c>
      <c r="G265" s="323" t="s">
        <v>133</v>
      </c>
      <c r="H265" s="323" t="s">
        <v>141</v>
      </c>
      <c r="I265" s="323" t="s">
        <v>145</v>
      </c>
      <c r="J265" s="323" t="s">
        <v>151</v>
      </c>
      <c r="K265" s="1"/>
      <c r="L265" s="323" t="s">
        <v>166</v>
      </c>
      <c r="M265" s="323" t="s">
        <v>173</v>
      </c>
      <c r="N265" s="323" t="s">
        <v>186</v>
      </c>
      <c r="O265" s="323" t="s">
        <v>191</v>
      </c>
      <c r="P265" s="323" t="s">
        <v>194</v>
      </c>
      <c r="Q265" s="323" t="s">
        <v>205</v>
      </c>
      <c r="R265" s="323" t="s">
        <v>208</v>
      </c>
      <c r="S265" s="323" t="s">
        <v>216</v>
      </c>
      <c r="T265" s="323" t="s">
        <v>220</v>
      </c>
      <c r="U265" s="323" t="s">
        <v>225</v>
      </c>
      <c r="V265" s="323" t="s">
        <v>228</v>
      </c>
      <c r="W265" s="323" t="s">
        <v>243</v>
      </c>
      <c r="X265" s="323" t="s">
        <v>248</v>
      </c>
      <c r="Y265" s="323" t="s">
        <v>242</v>
      </c>
      <c r="Z265" s="323" t="s">
        <v>258</v>
      </c>
      <c r="AA265" s="323" t="s">
        <v>261</v>
      </c>
      <c r="AB265" s="323" t="s">
        <v>266</v>
      </c>
      <c r="AC265" s="323" t="s">
        <v>275</v>
      </c>
      <c r="AD265" s="323" t="s">
        <v>279</v>
      </c>
      <c r="AE265" s="323" t="s">
        <v>285</v>
      </c>
      <c r="AF265" s="323" t="s">
        <v>289</v>
      </c>
      <c r="AG265" s="323" t="s">
        <v>292</v>
      </c>
      <c r="AH265" s="323" t="s">
        <v>296</v>
      </c>
    </row>
    <row r="266" spans="1:34" ht="13.5" thickBot="1" x14ac:dyDescent="0.25">
      <c r="A266" s="326"/>
      <c r="B266" s="323"/>
      <c r="C266" s="323"/>
      <c r="D266" s="323"/>
      <c r="E266" s="323"/>
      <c r="F266" s="323"/>
      <c r="G266" s="323"/>
      <c r="H266" s="323"/>
      <c r="I266" s="323"/>
      <c r="J266" s="323"/>
      <c r="K266" s="1"/>
      <c r="L266" s="323"/>
      <c r="M266" s="323"/>
      <c r="N266" s="323"/>
      <c r="O266" s="323"/>
      <c r="P266" s="323"/>
      <c r="Q266" s="323"/>
      <c r="R266" s="323"/>
      <c r="S266" s="323"/>
      <c r="T266" s="323"/>
      <c r="U266" s="323"/>
      <c r="V266" s="323"/>
      <c r="W266" s="323"/>
      <c r="X266" s="323"/>
      <c r="Y266" s="323"/>
      <c r="Z266" s="323"/>
      <c r="AA266" s="323"/>
      <c r="AB266" s="323"/>
      <c r="AC266" s="323"/>
      <c r="AD266" s="323"/>
      <c r="AE266" s="323"/>
      <c r="AF266" s="323"/>
      <c r="AG266" s="323"/>
      <c r="AH266" s="323"/>
    </row>
    <row r="267" spans="1:34" ht="18" thickTop="1" thickBot="1" x14ac:dyDescent="0.25">
      <c r="A267" s="47" t="s">
        <v>13</v>
      </c>
      <c r="B267" s="53">
        <f>IFERROR(V22*H22,"0")</f>
        <v>0</v>
      </c>
      <c r="C267" s="53">
        <f>IFERROR(V28*H28,"0")+IFERROR(V29*H29,"0")+IFERROR(V30*H30,"0")+IFERROR(V31*H31,"0")</f>
        <v>0</v>
      </c>
      <c r="D267" s="53">
        <f>IFERROR(V36*H36,"0")+IFERROR(V37*H37,"0")+IFERROR(V38*H38,"0")+IFERROR(V39*H39,"0")</f>
        <v>0</v>
      </c>
      <c r="E267" s="53">
        <f>IFERROR(V44*H44,"0")+IFERROR(V45*H45,"0")</f>
        <v>0</v>
      </c>
      <c r="F267" s="53">
        <f>IFERROR(V50*H50,"0")+IFERROR(V51*H51,"0")+IFERROR(V52*H52,"0")+IFERROR(V53*H53,"0")+IFERROR(V54*H54,"0")+IFERROR(V55*H55,"0")+IFERROR(V56*H56,"0")</f>
        <v>0</v>
      </c>
      <c r="G267" s="53">
        <f>IFERROR(V61*H61,"0")+IFERROR(V62*H62,"0")</f>
        <v>0</v>
      </c>
      <c r="H267" s="53">
        <f>IFERROR(V67*H67,"0")</f>
        <v>0</v>
      </c>
      <c r="I267" s="53">
        <f>IFERROR(V72*H72,"0")+IFERROR(V73*H73,"0")</f>
        <v>0</v>
      </c>
      <c r="J267" s="53">
        <f>IFERROR(V78*H78,"0")+IFERROR(V79*H79,"0")+IFERROR(V80*H80,"0")+IFERROR(V81*H81,"0")+IFERROR(V82*H82,"0")+IFERROR(V83*H83,"0")+IFERROR(V84*H84,"0")</f>
        <v>0</v>
      </c>
      <c r="K267" s="1"/>
      <c r="L267" s="53">
        <f>IFERROR(V89*H89,"0")+IFERROR(V90*H90,"0")+IFERROR(V91*H91,"0")</f>
        <v>0</v>
      </c>
      <c r="M267" s="53">
        <f>IFERROR(V96*H96,"0")+IFERROR(V97*H97,"0")+IFERROR(V98*H98,"0")+IFERROR(V99*H99,"0")</f>
        <v>0</v>
      </c>
      <c r="N267" s="53">
        <f>IFERROR(V104*H104,"0")+IFERROR(V105*H105,"0")</f>
        <v>0</v>
      </c>
      <c r="O267" s="53">
        <f>IFERROR(V110*H110,"0")</f>
        <v>0</v>
      </c>
      <c r="P267" s="53">
        <f>IFERROR(V115*H115,"0")+IFERROR(V116*H116,"0")+IFERROR(V117*H117,"0")+IFERROR(V118*H118,"0")</f>
        <v>0</v>
      </c>
      <c r="Q267" s="53">
        <f>IFERROR(V123*H123,"0")</f>
        <v>12</v>
      </c>
      <c r="R267" s="53">
        <f>IFERROR(V128*H128,"0")+IFERROR(V129*H129,"0")</f>
        <v>0</v>
      </c>
      <c r="S267" s="53">
        <f>IFERROR(V134*H134,"0")</f>
        <v>0</v>
      </c>
      <c r="T267" s="53">
        <f>IFERROR(V140*H140,"0")+IFERROR(V144*H144,"0")</f>
        <v>0</v>
      </c>
      <c r="U267" s="53">
        <f>IFERROR(V149*H149,"0")</f>
        <v>0</v>
      </c>
      <c r="V267" s="53">
        <f>IFERROR(V154*H154,"0")+IFERROR(V155*H155,"0")+IFERROR(V156*H156,"0")+IFERROR(V157*H157,"0")+IFERROR(V161*H161,"0")+IFERROR(V162*H162,"0")</f>
        <v>0</v>
      </c>
      <c r="W267" s="53">
        <f>IFERROR(V168*H168,"0")+IFERROR(V169*H169,"0")</f>
        <v>12</v>
      </c>
      <c r="X267" s="53">
        <f>IFERROR(V174*H174,"0")</f>
        <v>0</v>
      </c>
      <c r="Y267" s="53">
        <f>IFERROR(V179*H179,"0")</f>
        <v>0</v>
      </c>
      <c r="Z267" s="53">
        <f>IFERROR(V185*H185,"0")</f>
        <v>0</v>
      </c>
      <c r="AA267" s="53">
        <f>IFERROR(V190*H190,"0")</f>
        <v>0</v>
      </c>
      <c r="AB267" s="53">
        <f>IFERROR(V195*H195,"0")+IFERROR(V196*H196,"0")+IFERROR(V197*H197,"0")+IFERROR(V198*H198,"0")</f>
        <v>0</v>
      </c>
      <c r="AC267" s="53">
        <f>IFERROR(V203*H203,"0")</f>
        <v>0</v>
      </c>
      <c r="AD267" s="53">
        <f>IFERROR(V208*H208,"0")+IFERROR(V209*H209,"0")</f>
        <v>0</v>
      </c>
      <c r="AE267" s="53">
        <f>IFERROR(V215*H215,"0")</f>
        <v>0</v>
      </c>
      <c r="AF267" s="53">
        <f>IFERROR(V221*H221,"0")</f>
        <v>0</v>
      </c>
      <c r="AG267" s="53">
        <f>IFERROR(V226*H226,"0")</f>
        <v>0</v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0</v>
      </c>
    </row>
    <row r="268" spans="1:34" ht="13.5" thickTop="1" x14ac:dyDescent="0.2">
      <c r="C268" s="1"/>
    </row>
    <row r="269" spans="1:34" ht="19.5" customHeight="1" x14ac:dyDescent="0.2">
      <c r="A269" s="71" t="s">
        <v>65</v>
      </c>
      <c r="B269" s="71" t="s">
        <v>66</v>
      </c>
      <c r="C269" s="71" t="s">
        <v>68</v>
      </c>
    </row>
    <row r="270" spans="1:34" x14ac:dyDescent="0.2">
      <c r="A270" s="72">
        <f>SUMPRODUCT(--(BA:BA="ЗПФ"),--(U:U="кор"),H:H,W:W)+SUMPRODUCT(--(BA:BA="ЗПФ"),--(U:U="кг"),W:W)</f>
        <v>0</v>
      </c>
      <c r="B270" s="73">
        <f>SUMPRODUCT(--(BA:BA="ПГП"),--(U:U="кор"),H:H,W:W)+SUMPRODUCT(--(BA:BA="ПГП"),--(U:U="кг"),W:W)</f>
        <v>24</v>
      </c>
      <c r="C270" s="73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AD265:AD266"/>
    <mergeCell ref="AE265:AE266"/>
    <mergeCell ref="AF265:AF266"/>
    <mergeCell ref="AG265:AG266"/>
    <mergeCell ref="AH265:AH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  <mergeCell ref="C264:S264"/>
    <mergeCell ref="T264:V264"/>
    <mergeCell ref="W264:Y264"/>
    <mergeCell ref="Z264:AD264"/>
    <mergeCell ref="AF264:AG264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L265:L266"/>
    <mergeCell ref="M265:M266"/>
    <mergeCell ref="N265:N266"/>
    <mergeCell ref="O265:O266"/>
    <mergeCell ref="P265:P266"/>
    <mergeCell ref="Q265:Q266"/>
    <mergeCell ref="R265:R266"/>
    <mergeCell ref="S265:S266"/>
    <mergeCell ref="T265:T266"/>
    <mergeCell ref="N255:T255"/>
    <mergeCell ref="A255:M256"/>
    <mergeCell ref="N256:T256"/>
    <mergeCell ref="N257:T257"/>
    <mergeCell ref="A257:M262"/>
    <mergeCell ref="N258:T258"/>
    <mergeCell ref="N259:T259"/>
    <mergeCell ref="N260:T260"/>
    <mergeCell ref="N261:T261"/>
    <mergeCell ref="N262:T262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A245:X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86:T186"/>
    <mergeCell ref="A186:M187"/>
    <mergeCell ref="N187:T187"/>
    <mergeCell ref="A188:X188"/>
    <mergeCell ref="A189:X189"/>
    <mergeCell ref="D190:E190"/>
    <mergeCell ref="N190:R190"/>
    <mergeCell ref="N191:T191"/>
    <mergeCell ref="A191:M192"/>
    <mergeCell ref="N192:T192"/>
    <mergeCell ref="D179:E179"/>
    <mergeCell ref="N179:R179"/>
    <mergeCell ref="N180:T180"/>
    <mergeCell ref="A180:M181"/>
    <mergeCell ref="N181:T181"/>
    <mergeCell ref="A182:X182"/>
    <mergeCell ref="A183:X183"/>
    <mergeCell ref="A184:X184"/>
    <mergeCell ref="D185:E185"/>
    <mergeCell ref="N185:R185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A166:X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47:X147"/>
    <mergeCell ref="A148:X148"/>
    <mergeCell ref="D149:E149"/>
    <mergeCell ref="N149:R149"/>
    <mergeCell ref="N150:T150"/>
    <mergeCell ref="A150:M151"/>
    <mergeCell ref="N151:T151"/>
    <mergeCell ref="A152:X152"/>
    <mergeCell ref="A153:X153"/>
    <mergeCell ref="N141:T141"/>
    <mergeCell ref="A141:M142"/>
    <mergeCell ref="N142:T142"/>
    <mergeCell ref="A143:X143"/>
    <mergeCell ref="D144:E144"/>
    <mergeCell ref="N144:R144"/>
    <mergeCell ref="N145:T145"/>
    <mergeCell ref="A145:M146"/>
    <mergeCell ref="N146:T146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9"/>
    </row>
    <row r="3" spans="2:8" x14ac:dyDescent="0.2">
      <c r="B3" s="54" t="s">
        <v>340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78</v>
      </c>
      <c r="C6" s="54" t="s">
        <v>342</v>
      </c>
      <c r="D6" s="54" t="s">
        <v>343</v>
      </c>
      <c r="E6" s="54" t="s">
        <v>49</v>
      </c>
    </row>
    <row r="8" spans="2:8" x14ac:dyDescent="0.2">
      <c r="B8" s="54" t="s">
        <v>79</v>
      </c>
      <c r="C8" s="54" t="s">
        <v>342</v>
      </c>
      <c r="D8" s="54" t="s">
        <v>49</v>
      </c>
      <c r="E8" s="54" t="s">
        <v>49</v>
      </c>
    </row>
    <row r="10" spans="2:8" x14ac:dyDescent="0.2">
      <c r="B10" s="54" t="s">
        <v>344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345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346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347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348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349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354</v>
      </c>
      <c r="C20" s="54" t="s">
        <v>49</v>
      </c>
      <c r="D20" s="54" t="s">
        <v>49</v>
      </c>
      <c r="E20" s="54" t="s">
        <v>49</v>
      </c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390</vt:i4>
      </vt:variant>
    </vt:vector>
  </HeadingPairs>
  <TitlesOfParts>
    <vt:vector size="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2023-11-09T07:09:50Z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