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F61F456-84A0-4F67-9246-CF2C8C8B08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5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6" i="1" s="1"/>
  <c r="N185" i="1"/>
  <c r="V181" i="1"/>
  <c r="V180" i="1"/>
  <c r="X179" i="1"/>
  <c r="X180" i="1" s="1"/>
  <c r="W179" i="1"/>
  <c r="W180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0" i="1" s="1"/>
  <c r="N149" i="1"/>
  <c r="V146" i="1"/>
  <c r="V145" i="1"/>
  <c r="X144" i="1"/>
  <c r="X145" i="1" s="1"/>
  <c r="W144" i="1"/>
  <c r="W145" i="1" s="1"/>
  <c r="N144" i="1"/>
  <c r="V142" i="1"/>
  <c r="V141" i="1"/>
  <c r="X140" i="1"/>
  <c r="X141" i="1" s="1"/>
  <c r="W140" i="1"/>
  <c r="W141" i="1" s="1"/>
  <c r="N140" i="1"/>
  <c r="V136" i="1"/>
  <c r="V135" i="1"/>
  <c r="X134" i="1"/>
  <c r="X135" i="1" s="1"/>
  <c r="W134" i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W119" i="1" s="1"/>
  <c r="N117" i="1"/>
  <c r="X116" i="1"/>
  <c r="W116" i="1"/>
  <c r="X115" i="1"/>
  <c r="X119" i="1" s="1"/>
  <c r="W115" i="1"/>
  <c r="N115" i="1"/>
  <c r="V112" i="1"/>
  <c r="W111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0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8" i="1" s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40" i="1" l="1"/>
  <c r="X57" i="1"/>
  <c r="W57" i="1"/>
  <c r="W69" i="1"/>
  <c r="W75" i="1"/>
  <c r="X92" i="1"/>
  <c r="W92" i="1"/>
  <c r="W130" i="1"/>
  <c r="X130" i="1"/>
  <c r="W159" i="1"/>
  <c r="W163" i="1"/>
  <c r="W171" i="1"/>
  <c r="W199" i="1"/>
  <c r="W204" i="1"/>
  <c r="X210" i="1"/>
  <c r="W211" i="1"/>
  <c r="V260" i="1"/>
  <c r="W131" i="1"/>
  <c r="W23" i="1"/>
  <c r="X32" i="1"/>
  <c r="W41" i="1"/>
  <c r="W47" i="1"/>
  <c r="X85" i="1"/>
  <c r="W85" i="1"/>
  <c r="W107" i="1"/>
  <c r="W120" i="1"/>
  <c r="W124" i="1"/>
  <c r="X158" i="1"/>
  <c r="X163" i="1"/>
  <c r="W164" i="1"/>
  <c r="X170" i="1"/>
  <c r="W175" i="1"/>
  <c r="W191" i="1"/>
  <c r="X199" i="1"/>
  <c r="W200" i="1"/>
  <c r="W210" i="1"/>
  <c r="W233" i="1"/>
  <c r="W243" i="1"/>
  <c r="W259" i="1"/>
  <c r="W258" i="1"/>
  <c r="W260" i="1" s="1"/>
  <c r="W46" i="1"/>
  <c r="W74" i="1"/>
  <c r="W135" i="1"/>
  <c r="W136" i="1"/>
  <c r="V261" i="1"/>
  <c r="V257" i="1"/>
  <c r="W32" i="1"/>
  <c r="W33" i="1"/>
  <c r="X46" i="1"/>
  <c r="W58" i="1"/>
  <c r="W64" i="1"/>
  <c r="X74" i="1"/>
  <c r="W86" i="1"/>
  <c r="W93" i="1"/>
  <c r="W101" i="1"/>
  <c r="W106" i="1"/>
  <c r="W142" i="1"/>
  <c r="W146" i="1"/>
  <c r="W151" i="1"/>
  <c r="W158" i="1"/>
  <c r="W170" i="1"/>
  <c r="W181" i="1"/>
  <c r="W187" i="1"/>
  <c r="W217" i="1"/>
  <c r="W223" i="1"/>
  <c r="W228" i="1"/>
  <c r="W238" i="1"/>
  <c r="W256" i="1"/>
  <c r="H9" i="1"/>
  <c r="W257" i="1" l="1"/>
  <c r="X262" i="1"/>
  <c r="W261" i="1"/>
  <c r="A270" i="1"/>
  <c r="B270" i="1"/>
  <c r="C270" i="1"/>
</calcChain>
</file>

<file path=xl/sharedStrings.xml><?xml version="1.0" encoding="utf-8"?>
<sst xmlns="http://schemas.openxmlformats.org/spreadsheetml/2006/main" count="916" uniqueCount="351">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</sst>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/>
      <c r="I5" s="182"/>
      <c r="J5" s="182"/>
      <c r="K5" s="182"/>
      <c r="L5" s="183"/>
      <c r="N5" s="24" t="s">
        <v>9</v>
      </c>
      <c r="O5" s="286">
        <v>45228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Воскресенье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327</v>
      </c>
      <c r="W30" s="157">
        <f>IFERROR(IF(V30="","",V30),"")</f>
        <v>327</v>
      </c>
      <c r="X30" s="36">
        <f>IFERROR(IF(V30="","",V30*0.00936),"")</f>
        <v>3.0607199999999999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327</v>
      </c>
      <c r="W32" s="158">
        <f>IFERROR(SUM(W28:W31),"0")</f>
        <v>327</v>
      </c>
      <c r="X32" s="158">
        <f>IFERROR(IF(X28="",0,X28),"0")+IFERROR(IF(X29="",0,X29),"0")+IFERROR(IF(X30="",0,X30),"0")+IFERROR(IF(X31="",0,X31),"0")</f>
        <v>3.0607199999999999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490.5</v>
      </c>
      <c r="W33" s="158">
        <f>IFERROR(SUMPRODUCT(W28:W31*H28:H31),"0")</f>
        <v>490.5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125</v>
      </c>
      <c r="W56" s="157">
        <f t="shared" si="0"/>
        <v>125</v>
      </c>
      <c r="X56" s="36">
        <f t="shared" si="1"/>
        <v>1.9375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125</v>
      </c>
      <c r="W57" s="158">
        <f>IFERROR(SUM(W50:W56),"0")</f>
        <v>125</v>
      </c>
      <c r="X57" s="158">
        <f>IFERROR(IF(X50="",0,X50),"0")+IFERROR(IF(X51="",0,X51),"0")+IFERROR(IF(X52="",0,X52),"0")+IFERROR(IF(X53="",0,X53),"0")+IFERROR(IF(X54="",0,X54),"0")+IFERROR(IF(X55="",0,X55),"0")+IFERROR(IF(X56="",0,X56),"0")</f>
        <v>1.9375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900</v>
      </c>
      <c r="W58" s="158">
        <f>IFERROR(SUMPRODUCT(W50:W56*H50:H56),"0")</f>
        <v>900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188</v>
      </c>
      <c r="W62" s="157">
        <f>IFERROR(IF(V62="","",V62),"")</f>
        <v>188</v>
      </c>
      <c r="X62" s="36">
        <f>IFERROR(IF(V62="","",V62*0.00866),"")</f>
        <v>1.62808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188</v>
      </c>
      <c r="W63" s="158">
        <f>IFERROR(SUM(W61:W62),"0")</f>
        <v>188</v>
      </c>
      <c r="X63" s="158">
        <f>IFERROR(IF(X61="",0,X61),"0")+IFERROR(IF(X62="",0,X62),"0")</f>
        <v>1.62808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940</v>
      </c>
      <c r="W64" s="158">
        <f>IFERROR(SUMPRODUCT(W61:W62*H61:H62),"0")</f>
        <v>940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41</v>
      </c>
      <c r="W81" s="157">
        <f t="shared" si="2"/>
        <v>41</v>
      </c>
      <c r="X81" s="36">
        <f t="shared" si="3"/>
        <v>0.73307999999999995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128</v>
      </c>
      <c r="W84" s="157">
        <f t="shared" si="2"/>
        <v>128</v>
      </c>
      <c r="X84" s="36">
        <f t="shared" si="3"/>
        <v>2.28864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169</v>
      </c>
      <c r="W85" s="158">
        <f>IFERROR(SUM(W78:W84),"0")</f>
        <v>169</v>
      </c>
      <c r="X85" s="158">
        <f>IFERROR(IF(X78="",0,X78),"0")+IFERROR(IF(X79="",0,X79),"0")+IFERROR(IF(X80="",0,X80),"0")+IFERROR(IF(X81="",0,X81),"0")+IFERROR(IF(X82="",0,X82),"0")+IFERROR(IF(X83="",0,X83),"0")+IFERROR(IF(X84="",0,X84),"0")</f>
        <v>3.0217200000000002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608.4</v>
      </c>
      <c r="W86" s="158">
        <f>IFERROR(SUMPRODUCT(W78:W84*H78:H84),"0")</f>
        <v>608.4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68</v>
      </c>
      <c r="W97" s="157">
        <f>IFERROR(IF(V97="","",V97),"")</f>
        <v>68</v>
      </c>
      <c r="X97" s="36">
        <f>IFERROR(IF(V97="","",V97*0.0155),"")</f>
        <v>1.054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2</v>
      </c>
      <c r="W98" s="157">
        <f>IFERROR(IF(V98="","",V98),"")</f>
        <v>2</v>
      </c>
      <c r="X98" s="36">
        <f>IFERROR(IF(V98="","",V98*0.0155),"")</f>
        <v>3.1E-2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107</v>
      </c>
      <c r="W99" s="157">
        <f>IFERROR(IF(V99="","",V99),"")</f>
        <v>107</v>
      </c>
      <c r="X99" s="36">
        <f>IFERROR(IF(V99="","",V99*0.0155),"")</f>
        <v>1.6585000000000001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177</v>
      </c>
      <c r="W100" s="158">
        <f>IFERROR(SUM(W96:W99),"0")</f>
        <v>177</v>
      </c>
      <c r="X100" s="158">
        <f>IFERROR(IF(X96="",0,X96),"0")+IFERROR(IF(X97="",0,X97),"0")+IFERROR(IF(X98="",0,X98),"0")+IFERROR(IF(X99="",0,X99),"0")</f>
        <v>2.7435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1273.76</v>
      </c>
      <c r="W101" s="158">
        <f>IFERROR(SUMPRODUCT(W96:W99*H96:H99),"0")</f>
        <v>1273.76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0</v>
      </c>
      <c r="W105" s="157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0</v>
      </c>
      <c r="W106" s="158">
        <f>IFERROR(SUM(W104:W105),"0")</f>
        <v>0</v>
      </c>
      <c r="X106" s="158">
        <f>IFERROR(IF(X104="",0,X104),"0")+IFERROR(IF(X105="",0,X105),"0")</f>
        <v>0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0</v>
      </c>
      <c r="W107" s="158">
        <f>IFERROR(SUMPRODUCT(W104:W105*H104:H105),"0")</f>
        <v>0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544</v>
      </c>
      <c r="W144" s="157">
        <f>IFERROR(IF(V144="","",V144),"")</f>
        <v>544</v>
      </c>
      <c r="X144" s="36">
        <f>IFERROR(IF(V144="","",V144*0.00502),"")</f>
        <v>2.73088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544</v>
      </c>
      <c r="W145" s="158">
        <f>IFERROR(SUM(W144:W144),"0")</f>
        <v>544</v>
      </c>
      <c r="X145" s="158">
        <f>IFERROR(IF(X144="",0,X144),"0")</f>
        <v>2.73088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979.2</v>
      </c>
      <c r="W146" s="158">
        <f>IFERROR(SUMPRODUCT(W144:W144*H144:H144),"0")</f>
        <v>979.2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281</v>
      </c>
      <c r="W156" s="157">
        <f>IFERROR(IF(V156="","",V156),"")</f>
        <v>281</v>
      </c>
      <c r="X156" s="36">
        <f>IFERROR(IF(V156="","",V156*0.00866),"")</f>
        <v>2.4334599999999997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281</v>
      </c>
      <c r="W158" s="158">
        <f>IFERROR(SUM(W154:W157),"0")</f>
        <v>281</v>
      </c>
      <c r="X158" s="158">
        <f>IFERROR(IF(X154="",0,X154),"0")+IFERROR(IF(X155="",0,X155),"0")+IFERROR(IF(X156="",0,X156),"0")+IFERROR(IF(X157="",0,X157),"0")</f>
        <v>2.4334599999999997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1405</v>
      </c>
      <c r="W159" s="158">
        <f>IFERROR(SUMPRODUCT(W154:W157*H154:H157),"0")</f>
        <v>1405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51</v>
      </c>
      <c r="W185" s="157">
        <f>IFERROR(IF(V185="","",V185),"")</f>
        <v>51</v>
      </c>
      <c r="X185" s="36">
        <f>IFERROR(IF(V185="","",V185*0.0155),"")</f>
        <v>0.79049999999999998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51</v>
      </c>
      <c r="W186" s="158">
        <f>IFERROR(SUM(W185:W185),"0")</f>
        <v>51</v>
      </c>
      <c r="X186" s="158">
        <f>IFERROR(IF(X185="",0,X185),"0")</f>
        <v>0.79049999999999998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285.59999999999997</v>
      </c>
      <c r="W187" s="158">
        <f>IFERROR(SUMPRODUCT(W185:W185*H185:H185),"0")</f>
        <v>285.59999999999997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9</v>
      </c>
      <c r="W198" s="157">
        <f>IFERROR(IF(V198="","",V198),"")</f>
        <v>9</v>
      </c>
      <c r="X198" s="36">
        <f>IFERROR(IF(V198="","",V198*0.0155),"")</f>
        <v>0.13950000000000001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9</v>
      </c>
      <c r="W199" s="158">
        <f>IFERROR(SUM(W195:W198),"0")</f>
        <v>9</v>
      </c>
      <c r="X199" s="158">
        <f>IFERROR(IF(X195="",0,X195),"0")+IFERROR(IF(X196="",0,X196),"0")+IFERROR(IF(X197="",0,X197),"0")+IFERROR(IF(X198="",0,X198),"0")</f>
        <v>0.13950000000000001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64.8</v>
      </c>
      <c r="W200" s="158">
        <f>IFERROR(SUMPRODUCT(W195:W198*H195:H198),"0")</f>
        <v>64.8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127</v>
      </c>
      <c r="W221" s="157">
        <f>IFERROR(IF(V221="","",V221),"")</f>
        <v>127</v>
      </c>
      <c r="X221" s="36">
        <f>IFERROR(IF(V221="","",V221*0.0155),"")</f>
        <v>1.9684999999999999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127</v>
      </c>
      <c r="W222" s="158">
        <f>IFERROR(SUM(W221:W221),"0")</f>
        <v>127</v>
      </c>
      <c r="X222" s="158">
        <f>IFERROR(IF(X221="",0,X221),"0")</f>
        <v>1.9684999999999999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635</v>
      </c>
      <c r="W223" s="158">
        <f>IFERROR(SUMPRODUCT(W221:W221*H221:H221),"0")</f>
        <v>635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402</v>
      </c>
      <c r="W232" s="157">
        <f>IFERROR(IF(V232="","",V232),"")</f>
        <v>402</v>
      </c>
      <c r="X232" s="36">
        <f>IFERROR(IF(V232="","",V232*0.00502),"")</f>
        <v>2.0180400000000001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402</v>
      </c>
      <c r="W233" s="158">
        <f>IFERROR(SUM(W232:W232),"0")</f>
        <v>402</v>
      </c>
      <c r="X233" s="158">
        <f>IFERROR(IF(X232="",0,X232),"0")</f>
        <v>2.0180400000000001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723.6</v>
      </c>
      <c r="W234" s="158">
        <f>IFERROR(SUMPRODUCT(W232:W232*H232:H232),"0")</f>
        <v>723.6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67</v>
      </c>
      <c r="W236" s="157">
        <f>IFERROR(IF(V236="","",V236),"")</f>
        <v>67</v>
      </c>
      <c r="X236" s="36">
        <f>IFERROR(IF(V236="","",V236*0.0155),"")</f>
        <v>1.0385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67</v>
      </c>
      <c r="W237" s="158">
        <f>IFERROR(SUM(W236:W236),"0")</f>
        <v>67</v>
      </c>
      <c r="X237" s="158">
        <f>IFERROR(IF(X236="",0,X236),"0")</f>
        <v>1.0385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402</v>
      </c>
      <c r="W238" s="158">
        <f>IFERROR(SUMPRODUCT(W236:W236*H236:H236),"0")</f>
        <v>402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74</v>
      </c>
      <c r="W240" s="157">
        <f>IFERROR(IF(V240="","",V240),"")</f>
        <v>74</v>
      </c>
      <c r="X240" s="36">
        <f>IFERROR(IF(V240="","",V240*0.00936),"")</f>
        <v>0.69264000000000003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400</v>
      </c>
      <c r="W242" s="157">
        <f>IFERROR(IF(V242="","",V242),"")</f>
        <v>400</v>
      </c>
      <c r="X242" s="36">
        <f>IFERROR(IF(V242="","",V242*0.0155),"")</f>
        <v>6.2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474</v>
      </c>
      <c r="W243" s="158">
        <f>IFERROR(SUM(W240:W242),"0")</f>
        <v>474</v>
      </c>
      <c r="X243" s="158">
        <f>IFERROR(IF(X240="",0,X240),"0")+IFERROR(IF(X241="",0,X241),"0")+IFERROR(IF(X242="",0,X242),"0")</f>
        <v>6.8926400000000001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2199.8000000000002</v>
      </c>
      <c r="W244" s="158">
        <f>IFERROR(SUMPRODUCT(W240:W242*H240:H242),"0")</f>
        <v>2199.8000000000002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27</v>
      </c>
      <c r="W247" s="157">
        <f t="shared" si="4"/>
        <v>27</v>
      </c>
      <c r="X247" s="36">
        <f t="shared" si="5"/>
        <v>0.25272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409</v>
      </c>
      <c r="W252" s="157">
        <f t="shared" si="4"/>
        <v>409</v>
      </c>
      <c r="X252" s="36">
        <f>IFERROR(IF(V252="","",V252*0.0155),"")</f>
        <v>6.3395000000000001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33</v>
      </c>
      <c r="W254" s="157">
        <f t="shared" si="4"/>
        <v>33</v>
      </c>
      <c r="X254" s="36">
        <f>IFERROR(IF(V254="","",V254*0.00936),"")</f>
        <v>0.30887999999999999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469</v>
      </c>
      <c r="W255" s="158">
        <f>IFERROR(SUM(W246:W254),"0")</f>
        <v>469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6.9011000000000005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2448.4</v>
      </c>
      <c r="W256" s="158">
        <f>IFERROR(SUMPRODUCT(W246:W254*H246:H254),"0")</f>
        <v>2448.4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13356.06</v>
      </c>
      <c r="W257" s="158">
        <f>IFERROR(W24+W33+W41+W47+W58+W64+W69+W75+W86+W93+W101+W107+W112+W120+W125+W131+W136+W142+W146+W151+W159+W164+W171+W176+W181+W187+W192+W200+W205+W211+W217+W223+W228+W234+W238+W244+W256,"0")</f>
        <v>13356.06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14203.955199999999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14203.955199999999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30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30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14953.955199999999</v>
      </c>
      <c r="W260" s="158">
        <f>GrossWeightTotalR+PalletQtyTotalR*25</f>
        <v>14953.955199999999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3410</v>
      </c>
      <c r="W261" s="158">
        <f>IFERROR(W23+W32+W40+W46+W57+W63+W68+W74+W85+W92+W100+W106+W111+W119+W124+W130+W135+W141+W145+W150+W158+W163+W170+W175+W180+W186+W191+W199+W204+W210+W216+W222+W227+W233+W237+W243+W255,"0")</f>
        <v>3410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37.304639999999999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490.5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900</v>
      </c>
      <c r="G267" s="46">
        <f>IFERROR(V61*H61,"0")+IFERROR(V62*H62,"0")</f>
        <v>940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608.4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1273.76</v>
      </c>
      <c r="N267" s="46">
        <f>IFERROR(V104*H104,"0")+IFERROR(V105*H105,"0")</f>
        <v>0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979.2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1405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285.59999999999997</v>
      </c>
      <c r="AA267" s="46">
        <f>IFERROR(V190*H190,"0")</f>
        <v>0</v>
      </c>
      <c r="AB267" s="46">
        <f>IFERROR(V195*H195,"0")+IFERROR(V196*H196,"0")+IFERROR(V197*H197,"0")+IFERROR(V198*H198,"0")</f>
        <v>64.8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635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5773.7999999999993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5504.1600000000008</v>
      </c>
      <c r="B270" s="60">
        <f>SUMPRODUCT(--(BA:BA="ПГП"),--(U:U="кор"),H:H,W:W)+SUMPRODUCT(--(BA:BA="ПГП"),--(U:U="кг"),W:W)</f>
        <v>7851.9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2023-11-10T08:58:30Z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