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0,23\31,10,23 Кр_РнД_Сч ЗПФ\"/>
    </mc:Choice>
  </mc:AlternateContent>
  <xr:revisionPtr revIDLastSave="0" documentId="13_ncr:1_{9866C382-5D51-4416-B4DE-DE76BF925486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</externalReferences>
  <definedNames>
    <definedName name="_xlnm._FilterDatabase" localSheetId="0" hidden="1">TDSheet!$A$3:$Y$60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7" i="1" l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6" i="1"/>
  <c r="Y19" i="1" l="1"/>
  <c r="Y20" i="1"/>
  <c r="Y24" i="1"/>
  <c r="Y25" i="1"/>
  <c r="Y26" i="1"/>
  <c r="Y27" i="1"/>
  <c r="Y29" i="1"/>
  <c r="Y30" i="1"/>
  <c r="Y31" i="1"/>
  <c r="Y35" i="1"/>
  <c r="Y40" i="1"/>
  <c r="Y44" i="1"/>
  <c r="Y48" i="1"/>
  <c r="Y52" i="1"/>
  <c r="Y53" i="1"/>
  <c r="Y57" i="1"/>
  <c r="Y58" i="1"/>
  <c r="X11" i="1"/>
  <c r="X12" i="1"/>
  <c r="X13" i="1"/>
  <c r="X14" i="1"/>
  <c r="X16" i="1"/>
  <c r="X26" i="1"/>
  <c r="X32" i="1"/>
  <c r="X38" i="1"/>
  <c r="X39" i="1"/>
  <c r="X40" i="1"/>
  <c r="X42" i="1"/>
  <c r="X45" i="1"/>
  <c r="X46" i="1"/>
  <c r="X49" i="1"/>
  <c r="X50" i="1"/>
  <c r="X54" i="1"/>
  <c r="X6" i="1"/>
  <c r="Y50" i="1" l="1"/>
  <c r="Y54" i="1"/>
  <c r="Y42" i="1"/>
  <c r="Y38" i="1"/>
  <c r="Y32" i="1"/>
  <c r="Y46" i="1"/>
  <c r="Y16" i="1"/>
  <c r="Y14" i="1"/>
  <c r="Y12" i="1"/>
  <c r="Y6" i="1"/>
  <c r="Y49" i="1"/>
  <c r="Y45" i="1"/>
  <c r="Y39" i="1"/>
  <c r="Y13" i="1"/>
  <c r="Y11" i="1"/>
  <c r="V11" i="1"/>
  <c r="V12" i="1"/>
  <c r="V13" i="1"/>
  <c r="V14" i="1"/>
  <c r="V16" i="1"/>
  <c r="V26" i="1"/>
  <c r="V32" i="1"/>
  <c r="V38" i="1"/>
  <c r="V39" i="1"/>
  <c r="V40" i="1"/>
  <c r="V42" i="1"/>
  <c r="V45" i="1"/>
  <c r="V46" i="1"/>
  <c r="V49" i="1"/>
  <c r="V50" i="1"/>
  <c r="V54" i="1"/>
  <c r="V6" i="1"/>
  <c r="F41" i="1"/>
  <c r="F9" i="1"/>
  <c r="L7" i="1"/>
  <c r="L8" i="1"/>
  <c r="L9" i="1"/>
  <c r="L10" i="1"/>
  <c r="L11" i="1"/>
  <c r="L12" i="1"/>
  <c r="L13" i="1"/>
  <c r="L14" i="1"/>
  <c r="L15" i="1"/>
  <c r="L16" i="1"/>
  <c r="L17" i="1"/>
  <c r="L18" i="1"/>
  <c r="P18" i="1" s="1"/>
  <c r="L19" i="1"/>
  <c r="L20" i="1"/>
  <c r="L21" i="1"/>
  <c r="L22" i="1"/>
  <c r="P22" i="1" s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" i="1"/>
  <c r="E5" i="1"/>
  <c r="I5" i="1"/>
  <c r="W7" i="1"/>
  <c r="W8" i="1"/>
  <c r="W9" i="1"/>
  <c r="W10" i="1"/>
  <c r="W15" i="1"/>
  <c r="W17" i="1"/>
  <c r="W18" i="1"/>
  <c r="Y18" i="1" s="1"/>
  <c r="W21" i="1"/>
  <c r="W22" i="1"/>
  <c r="Y22" i="1" s="1"/>
  <c r="W23" i="1"/>
  <c r="W28" i="1"/>
  <c r="W33" i="1"/>
  <c r="W34" i="1"/>
  <c r="W36" i="1"/>
  <c r="W37" i="1"/>
  <c r="W41" i="1"/>
  <c r="W43" i="1"/>
  <c r="W47" i="1"/>
  <c r="W51" i="1"/>
  <c r="W55" i="1"/>
  <c r="W56" i="1"/>
  <c r="G7" i="1"/>
  <c r="G8" i="1"/>
  <c r="G9" i="1"/>
  <c r="G10" i="1"/>
  <c r="G15" i="1"/>
  <c r="G17" i="1"/>
  <c r="G18" i="1"/>
  <c r="V18" i="1" s="1"/>
  <c r="G21" i="1"/>
  <c r="G22" i="1"/>
  <c r="V22" i="1" s="1"/>
  <c r="G23" i="1"/>
  <c r="G28" i="1"/>
  <c r="G33" i="1"/>
  <c r="G34" i="1"/>
  <c r="G36" i="1"/>
  <c r="G37" i="1"/>
  <c r="G41" i="1"/>
  <c r="G43" i="1"/>
  <c r="G47" i="1"/>
  <c r="G51" i="1"/>
  <c r="G55" i="1"/>
  <c r="G56" i="1"/>
  <c r="T5" i="1"/>
  <c r="S5" i="1"/>
  <c r="R5" i="1"/>
  <c r="N5" i="1"/>
  <c r="K5" i="1"/>
  <c r="J5" i="1"/>
  <c r="H5" i="1"/>
  <c r="V55" i="1" l="1"/>
  <c r="V47" i="1"/>
  <c r="V41" i="1"/>
  <c r="V23" i="1"/>
  <c r="V17" i="1"/>
  <c r="X56" i="1"/>
  <c r="X51" i="1"/>
  <c r="X43" i="1"/>
  <c r="Y37" i="1"/>
  <c r="X34" i="1"/>
  <c r="X28" i="1"/>
  <c r="X15" i="1"/>
  <c r="Y9" i="1"/>
  <c r="X7" i="1"/>
  <c r="P60" i="1"/>
  <c r="P56" i="1"/>
  <c r="P54" i="1"/>
  <c r="P50" i="1"/>
  <c r="P46" i="1"/>
  <c r="M44" i="1"/>
  <c r="P44" i="1" s="1"/>
  <c r="P42" i="1"/>
  <c r="P40" i="1"/>
  <c r="P38" i="1"/>
  <c r="M36" i="1"/>
  <c r="P36" i="1" s="1"/>
  <c r="P34" i="1"/>
  <c r="P32" i="1"/>
  <c r="P28" i="1"/>
  <c r="P26" i="1"/>
  <c r="M24" i="1"/>
  <c r="V24" i="1" s="1"/>
  <c r="M20" i="1"/>
  <c r="V20" i="1" s="1"/>
  <c r="P16" i="1"/>
  <c r="P14" i="1"/>
  <c r="P12" i="1"/>
  <c r="M8" i="1"/>
  <c r="V8" i="1" s="1"/>
  <c r="V56" i="1"/>
  <c r="V51" i="1"/>
  <c r="V43" i="1"/>
  <c r="V34" i="1"/>
  <c r="V28" i="1"/>
  <c r="V15" i="1"/>
  <c r="V7" i="1"/>
  <c r="X55" i="1"/>
  <c r="X47" i="1"/>
  <c r="X41" i="1"/>
  <c r="Y36" i="1"/>
  <c r="Y33" i="1"/>
  <c r="X23" i="1"/>
  <c r="Y21" i="1"/>
  <c r="X17" i="1"/>
  <c r="Y10" i="1"/>
  <c r="Y8" i="1"/>
  <c r="Q6" i="1"/>
  <c r="P59" i="1"/>
  <c r="P55" i="1"/>
  <c r="P51" i="1"/>
  <c r="P49" i="1"/>
  <c r="P47" i="1"/>
  <c r="P45" i="1"/>
  <c r="P43" i="1"/>
  <c r="P41" i="1"/>
  <c r="P39" i="1"/>
  <c r="Q37" i="1"/>
  <c r="M33" i="1"/>
  <c r="P33" i="1" s="1"/>
  <c r="M31" i="1"/>
  <c r="Q25" i="1"/>
  <c r="P23" i="1"/>
  <c r="M19" i="1"/>
  <c r="P17" i="1"/>
  <c r="P15" i="1"/>
  <c r="P13" i="1"/>
  <c r="P11" i="1"/>
  <c r="P7" i="1"/>
  <c r="V44" i="1"/>
  <c r="V36" i="1"/>
  <c r="M9" i="1"/>
  <c r="V9" i="1" s="1"/>
  <c r="M27" i="1"/>
  <c r="M48" i="1"/>
  <c r="M58" i="1"/>
  <c r="M29" i="1"/>
  <c r="M35" i="1"/>
  <c r="M53" i="1"/>
  <c r="M10" i="1"/>
  <c r="M21" i="1"/>
  <c r="M25" i="1"/>
  <c r="M30" i="1"/>
  <c r="M52" i="1"/>
  <c r="M57" i="1"/>
  <c r="P24" i="1"/>
  <c r="P20" i="1"/>
  <c r="F5" i="1"/>
  <c r="P9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M37" i="1"/>
  <c r="P6" i="1"/>
  <c r="Q57" i="1"/>
  <c r="Q53" i="1"/>
  <c r="Q49" i="1"/>
  <c r="Q45" i="1"/>
  <c r="Q41" i="1"/>
  <c r="Q33" i="1"/>
  <c r="Q29" i="1"/>
  <c r="Q21" i="1"/>
  <c r="Q17" i="1"/>
  <c r="Q13" i="1"/>
  <c r="Q9" i="1"/>
  <c r="L5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6" i="1"/>
  <c r="Q14" i="1"/>
  <c r="Q12" i="1"/>
  <c r="Q10" i="1"/>
  <c r="Q8" i="1"/>
  <c r="Y17" i="1" l="1"/>
  <c r="Y23" i="1"/>
  <c r="Y41" i="1"/>
  <c r="Y47" i="1"/>
  <c r="Y55" i="1"/>
  <c r="Y7" i="1"/>
  <c r="X5" i="1"/>
  <c r="Y15" i="1"/>
  <c r="Y28" i="1"/>
  <c r="Y34" i="1"/>
  <c r="Y43" i="1"/>
  <c r="Y51" i="1"/>
  <c r="Y56" i="1"/>
  <c r="P19" i="1"/>
  <c r="V19" i="1"/>
  <c r="P31" i="1"/>
  <c r="V31" i="1"/>
  <c r="V33" i="1"/>
  <c r="P37" i="1"/>
  <c r="V37" i="1"/>
  <c r="P52" i="1"/>
  <c r="V52" i="1"/>
  <c r="P25" i="1"/>
  <c r="V25" i="1"/>
  <c r="P10" i="1"/>
  <c r="V10" i="1"/>
  <c r="P35" i="1"/>
  <c r="V35" i="1"/>
  <c r="P58" i="1"/>
  <c r="V58" i="1"/>
  <c r="P27" i="1"/>
  <c r="V27" i="1"/>
  <c r="P57" i="1"/>
  <c r="V57" i="1"/>
  <c r="P30" i="1"/>
  <c r="V30" i="1"/>
  <c r="P21" i="1"/>
  <c r="V21" i="1"/>
  <c r="P53" i="1"/>
  <c r="V53" i="1"/>
  <c r="P29" i="1"/>
  <c r="V29" i="1"/>
  <c r="P48" i="1"/>
  <c r="V48" i="1"/>
  <c r="M5" i="1"/>
  <c r="P8" i="1"/>
  <c r="Y5" i="1" l="1"/>
  <c r="V5" i="1"/>
</calcChain>
</file>

<file path=xl/sharedStrings.xml><?xml version="1.0" encoding="utf-8"?>
<sst xmlns="http://schemas.openxmlformats.org/spreadsheetml/2006/main" count="139" uniqueCount="81">
  <si>
    <t>Период: 24.10.2023 - 31.10.2023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</si>
  <si>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</si>
  <si>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</si>
  <si>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</si>
  <si>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</si>
  <si>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</si>
  <si>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</si>
  <si>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</si>
  <si>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</si>
  <si>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БОНУС_Готовые чебупели сочные с мясом ТМ Горячая штучка  0,3кг зам    ПОКОМ</t>
  </si>
  <si>
    <t>шт</t>
  </si>
  <si>
    <t>БОНУС_Пельмени Отборные из свинины и говядины 0,9 кг ТМ Стародворье ТС Медвежье ушко  ПОКОМ</t>
  </si>
  <si>
    <t>Вареники замороженные постные "Благолепные" с картофелем и луком ВЕС  ПОКОМ</t>
  </si>
  <si>
    <t>кг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</si>
  <si>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</si>
  <si>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</si>
  <si>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</si>
  <si>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</si>
  <si>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Жар-боллы с курочкой и сыром, ВЕС  ПОКОМ</t>
  </si>
  <si>
    <t>Жар-ладушки с мясом. ВЕС  ПОКОМ</t>
  </si>
  <si>
    <t>Жар-ладушки с яблоком и грушей, ВЕС  ПОКОМ</t>
  </si>
  <si>
    <t>Жар-мени рубленые в тесте куриные жареные. ВЕС  ПОКОМ</t>
  </si>
  <si>
    <t>Круггетсы с сырным соусом ТМ Горячая штучка 0,25 кг зам  ПОКОМ</t>
  </si>
  <si>
    <t>Круггетсы сочные ТМ Горячая штучка ТС Круггетсы  ВЕС(3 кг)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</si>
  <si>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</si>
  <si>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</si>
  <si>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</si>
  <si>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</si>
  <si>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</si>
  <si>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</si>
  <si>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</si>
  <si>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 говядиной ТМ Горячая  0,75 кг. ПОКОМ</t>
  </si>
  <si>
    <t>Пельмени Бигбули #МЕГАВКУСИЩЕ с сочной грудинкой 0,43 кг  ПОКОМ</t>
  </si>
  <si>
    <t>Пельмени Бигбули #МЕГАВКУСИЩЕ с сочной грудинкой 0,9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</si>
  <si>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</si>
  <si>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</si>
  <si>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сливоч.маслом (Мегамаслище) ТМ БУЛЬМЕНИ сфера 0,43. замор. ПОКОМ</t>
  </si>
  <si>
    <t>Пельмени Бигбули со сливочным маслом #МЕГАМАСЛИЩЕ Горячая штучка 0,9 кг  ПОКОМ</t>
  </si>
  <si>
    <t>Пельмени Бульмени с говядиной и свининой 2,7кг Наваристые Горячая штучка ВЕС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</si>
  <si>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</si>
  <si>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</si>
  <si>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</si>
  <si>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Горячая штучка 0,43 большие замор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</si>
  <si>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</si>
  <si>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</si>
  <si>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Быстромени сфера, ВЕС  ПОКОМ</t>
  </si>
  <si>
    <t>Пельмени Зареченские сфера 5 кг.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</si>
  <si>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</si>
  <si>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</si>
  <si>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</si>
  <si>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</si>
  <si>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</si>
  <si>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</si>
  <si>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</si>
  <si>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</si>
  <si>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Пельмени Сочные ТМ Стародворье.сфера 0,43 кг ПОКОМ</t>
  </si>
  <si>
    <t>Фрайпицца с ветчиной и грибами 3,0 кг. ВЕС.  ПОКОМ</t>
  </si>
  <si>
    <t>Хинкали Классические хинкали ВЕС,  ПОКОМ</t>
  </si>
  <si>
    <t>Хотстеры ТМ Горячая штучка ТС Хотстеры 0,25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</si>
  <si>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</si>
  <si>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</si>
  <si>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с мясом ТМ Горячая штучка 0,48 кг XXL зам.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</si>
  <si>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</si>
  <si>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</si>
  <si>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 мясом, грибами и картофелем. ВЕС  ПОКОМ</t>
  </si>
  <si>
    <t>Чебуречище ТМ Горячая штучка .0,14 кг зам.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</si>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</sst>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  <font>
      <sz val="7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5" fontId="0" fillId="0" borderId="0" xfId="0" applyNumberFormat="1" applyAlignment="1"/>
    <xf numFmtId="164" fontId="0" fillId="4" borderId="4" xfId="0" applyNumberFormat="1" applyFill="1" applyBorder="1" applyAlignment="1"/>
    <xf numFmtId="164" fontId="4" fillId="0" borderId="1" xfId="0" applyNumberFormat="1" applyFont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164" fontId="7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26,10,23%20&#1047;&#1055;&#1060;/&#1076;&#1074;%2026,10,23%20&#1076;&#1085;&#1088;&#1089;&#1095;%20&#1079;&#1087;&#109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06,11,23%20&#1050;&#1088;_&#1057;&#1095;_&#1047;&#1055;&#1060;/&#1076;&#1074;%2006,11,23%20&#1082;&#1088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19.10.2023 - 26.10.2023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АКЦИИ</v>
          </cell>
          <cell r="D3" t="str">
            <v>АКЦИИ</v>
          </cell>
          <cell r="E3" t="str">
            <v>Количество</v>
          </cell>
          <cell r="I3" t="str">
            <v>крат</v>
          </cell>
          <cell r="J3" t="str">
            <v>заяв</v>
          </cell>
          <cell r="K3" t="str">
            <v>раз</v>
          </cell>
          <cell r="L3" t="str">
            <v>прод без опта</v>
          </cell>
          <cell r="M3" t="str">
            <v>прод опт</v>
          </cell>
          <cell r="N3" t="str">
            <v>заказ</v>
          </cell>
          <cell r="O3" t="str">
            <v>заказ</v>
          </cell>
          <cell r="P3" t="str">
            <v>ср</v>
          </cell>
          <cell r="Q3" t="str">
            <v>заказ</v>
          </cell>
          <cell r="R3" t="str">
            <v xml:space="preserve">ЗАКАЗ </v>
          </cell>
          <cell r="T3" t="str">
            <v>кон ост</v>
          </cell>
          <cell r="U3" t="str">
            <v>ост без заказа</v>
          </cell>
          <cell r="V3" t="str">
            <v>ср 06,10</v>
          </cell>
          <cell r="W3" t="str">
            <v>ср 12,10</v>
          </cell>
          <cell r="X3" t="str">
            <v>ср 19,10</v>
          </cell>
          <cell r="Y3" t="str">
            <v>коментарий</v>
          </cell>
          <cell r="Z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АКЦИИ</v>
          </cell>
          <cell r="D4" t="str">
            <v>АКЦИИ</v>
          </cell>
          <cell r="E4" t="str">
            <v>Начальный остаток</v>
          </cell>
          <cell r="F4" t="str">
            <v>Приход</v>
          </cell>
          <cell r="G4" t="str">
            <v>Расход</v>
          </cell>
          <cell r="H4" t="str">
            <v>Конечный остаток</v>
          </cell>
          <cell r="N4" t="str">
            <v>в дороге</v>
          </cell>
          <cell r="R4" t="str">
            <v>от филиала</v>
          </cell>
          <cell r="S4" t="str">
            <v>комментарий филиала</v>
          </cell>
        </row>
        <row r="5">
          <cell r="G5">
            <v>2231</v>
          </cell>
          <cell r="H5">
            <v>2958.7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2764.6</v>
          </cell>
          <cell r="O5">
            <v>0</v>
          </cell>
          <cell r="P5">
            <v>446.2</v>
          </cell>
          <cell r="Q5">
            <v>1932.6</v>
          </cell>
          <cell r="R5">
            <v>0</v>
          </cell>
          <cell r="V5">
            <v>401.22000000000014</v>
          </cell>
          <cell r="W5">
            <v>554.18180000000007</v>
          </cell>
          <cell r="X5">
            <v>449.26</v>
          </cell>
          <cell r="Z5">
            <v>1135.9899999999998</v>
          </cell>
          <cell r="AA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B6" t="str">
            <v>шт</v>
          </cell>
          <cell r="E6">
            <v>40</v>
          </cell>
          <cell r="F6">
            <v>48</v>
          </cell>
          <cell r="G6">
            <v>37</v>
          </cell>
          <cell r="H6">
            <v>30</v>
          </cell>
          <cell r="I6">
            <v>0.3</v>
          </cell>
          <cell r="N6">
            <v>48</v>
          </cell>
          <cell r="P6">
            <v>7.4</v>
          </cell>
          <cell r="Q6">
            <v>18.200000000000003</v>
          </cell>
          <cell r="T6">
            <v>13</v>
          </cell>
          <cell r="U6">
            <v>10.54054054054054</v>
          </cell>
          <cell r="V6">
            <v>8</v>
          </cell>
          <cell r="W6">
            <v>8.8000000000000007</v>
          </cell>
          <cell r="X6">
            <v>8.8000000000000007</v>
          </cell>
          <cell r="Z6">
            <v>5.4600000000000009</v>
          </cell>
          <cell r="AA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шт</v>
          </cell>
          <cell r="C7" t="str">
            <v>Окт</v>
          </cell>
          <cell r="D7" t="str">
            <v>Нояб</v>
          </cell>
          <cell r="E7">
            <v>15</v>
          </cell>
          <cell r="F7">
            <v>108</v>
          </cell>
          <cell r="G7">
            <v>33</v>
          </cell>
          <cell r="H7">
            <v>75</v>
          </cell>
          <cell r="I7">
            <v>0.3</v>
          </cell>
          <cell r="N7">
            <v>48</v>
          </cell>
          <cell r="P7">
            <v>6.6</v>
          </cell>
          <cell r="T7">
            <v>18.636363636363637</v>
          </cell>
          <cell r="U7">
            <v>18.636363636363637</v>
          </cell>
          <cell r="V7">
            <v>9</v>
          </cell>
          <cell r="W7">
            <v>13.2</v>
          </cell>
          <cell r="X7">
            <v>11.8</v>
          </cell>
          <cell r="Z7">
            <v>0</v>
          </cell>
          <cell r="AA7">
            <v>12</v>
          </cell>
        </row>
        <row r="8">
          <cell r="A8" t="str">
            <v>Готовые чебупели сочные с мясом ТМ Горячая штучка  0,3кг зам  ПОКОМ</v>
          </cell>
          <cell r="B8" t="str">
            <v>шт</v>
          </cell>
          <cell r="C8" t="str">
            <v>Окт</v>
          </cell>
          <cell r="D8" t="str">
            <v>Нояб</v>
          </cell>
          <cell r="E8">
            <v>2</v>
          </cell>
          <cell r="F8">
            <v>132</v>
          </cell>
          <cell r="G8">
            <v>38</v>
          </cell>
          <cell r="H8">
            <v>68</v>
          </cell>
          <cell r="I8">
            <v>0.3</v>
          </cell>
          <cell r="P8">
            <v>7.6</v>
          </cell>
          <cell r="Q8">
            <v>30.799999999999997</v>
          </cell>
          <cell r="T8">
            <v>13</v>
          </cell>
          <cell r="U8">
            <v>8.9473684210526319</v>
          </cell>
          <cell r="V8">
            <v>9.8000000000000007</v>
          </cell>
          <cell r="W8">
            <v>15.8</v>
          </cell>
          <cell r="X8">
            <v>2.2000000000000002</v>
          </cell>
          <cell r="Z8">
            <v>9.2399999999999984</v>
          </cell>
          <cell r="AA8">
            <v>12</v>
          </cell>
        </row>
        <row r="9">
          <cell r="A9" t="str">
            <v>Готовые чебуреки с мясом ТМ Горячая штучка 0,09 кг флоу-пак ПОКОМ</v>
          </cell>
          <cell r="B9" t="str">
            <v>шт</v>
          </cell>
          <cell r="E9">
            <v>70</v>
          </cell>
          <cell r="F9">
            <v>72</v>
          </cell>
          <cell r="G9">
            <v>88</v>
          </cell>
          <cell r="H9">
            <v>43</v>
          </cell>
          <cell r="I9">
            <v>0.09</v>
          </cell>
          <cell r="P9">
            <v>17.600000000000001</v>
          </cell>
          <cell r="Q9">
            <v>133</v>
          </cell>
          <cell r="T9">
            <v>10</v>
          </cell>
          <cell r="U9">
            <v>2.4431818181818179</v>
          </cell>
          <cell r="V9">
            <v>4</v>
          </cell>
          <cell r="W9">
            <v>11.2</v>
          </cell>
          <cell r="X9">
            <v>3.8</v>
          </cell>
          <cell r="Z9">
            <v>11.969999999999999</v>
          </cell>
          <cell r="AA9">
            <v>24</v>
          </cell>
        </row>
        <row r="10">
          <cell r="A10" t="str">
            <v>Жар-боллы с курочкой и сыром. Кулинарные изделия рубленые в тесте куриные жареные  ПОКОМ</v>
          </cell>
          <cell r="B10" t="str">
            <v>кг</v>
          </cell>
          <cell r="F10">
            <v>51</v>
          </cell>
          <cell r="G10">
            <v>24</v>
          </cell>
          <cell r="H10">
            <v>27</v>
          </cell>
          <cell r="I10">
            <v>1</v>
          </cell>
          <cell r="N10">
            <v>51</v>
          </cell>
          <cell r="P10">
            <v>4.8</v>
          </cell>
          <cell r="T10">
            <v>16.25</v>
          </cell>
          <cell r="U10">
            <v>16.25</v>
          </cell>
          <cell r="V10">
            <v>9</v>
          </cell>
          <cell r="W10">
            <v>1.8</v>
          </cell>
          <cell r="X10">
            <v>0</v>
          </cell>
          <cell r="Z10">
            <v>0</v>
          </cell>
          <cell r="AA10">
            <v>3</v>
          </cell>
        </row>
        <row r="11">
          <cell r="A11" t="str">
            <v>Жар-ладушки с клубникой и вишней. Жареные с начинкой.ВЕС  ПОКОМ</v>
          </cell>
          <cell r="B11" t="str">
            <v>кг</v>
          </cell>
          <cell r="E11">
            <v>66.599999999999994</v>
          </cell>
          <cell r="G11">
            <v>18</v>
          </cell>
          <cell r="H11">
            <v>48.6</v>
          </cell>
          <cell r="I11">
            <v>1</v>
          </cell>
          <cell r="P11">
            <v>3.6</v>
          </cell>
          <cell r="T11">
            <v>13.5</v>
          </cell>
          <cell r="U11">
            <v>13.5</v>
          </cell>
          <cell r="V11">
            <v>5.5200000000000005</v>
          </cell>
          <cell r="W11">
            <v>5.92</v>
          </cell>
          <cell r="X11">
            <v>0</v>
          </cell>
          <cell r="Z11">
            <v>0</v>
          </cell>
          <cell r="AA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B12" t="str">
            <v>кг</v>
          </cell>
          <cell r="E12">
            <v>18.5</v>
          </cell>
          <cell r="G12">
            <v>3.7</v>
          </cell>
          <cell r="H12">
            <v>11.1</v>
          </cell>
          <cell r="I12">
            <v>1</v>
          </cell>
          <cell r="P12">
            <v>0.74</v>
          </cell>
          <cell r="T12">
            <v>15</v>
          </cell>
          <cell r="U12">
            <v>15</v>
          </cell>
          <cell r="V12">
            <v>0.74</v>
          </cell>
          <cell r="W12">
            <v>0</v>
          </cell>
          <cell r="X12">
            <v>0.74</v>
          </cell>
          <cell r="Z12">
            <v>0</v>
          </cell>
          <cell r="AA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E13">
            <v>22</v>
          </cell>
          <cell r="F13">
            <v>72</v>
          </cell>
          <cell r="G13">
            <v>27</v>
          </cell>
          <cell r="H13">
            <v>45</v>
          </cell>
          <cell r="I13">
            <v>0.25</v>
          </cell>
          <cell r="N13">
            <v>60</v>
          </cell>
          <cell r="P13">
            <v>5.4</v>
          </cell>
          <cell r="T13">
            <v>19.444444444444443</v>
          </cell>
          <cell r="U13">
            <v>19.444444444444443</v>
          </cell>
          <cell r="V13">
            <v>3</v>
          </cell>
          <cell r="W13">
            <v>9.1999999999999993</v>
          </cell>
          <cell r="X13">
            <v>9.8000000000000007</v>
          </cell>
          <cell r="Z13">
            <v>0</v>
          </cell>
          <cell r="AA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E14">
            <v>1</v>
          </cell>
          <cell r="F14">
            <v>84</v>
          </cell>
          <cell r="G14">
            <v>20</v>
          </cell>
          <cell r="H14">
            <v>64</v>
          </cell>
          <cell r="I14">
            <v>0.25</v>
          </cell>
          <cell r="N14">
            <v>24</v>
          </cell>
          <cell r="P14">
            <v>4</v>
          </cell>
          <cell r="T14">
            <v>22</v>
          </cell>
          <cell r="U14">
            <v>22</v>
          </cell>
          <cell r="V14">
            <v>3.2</v>
          </cell>
          <cell r="W14">
            <v>10.199999999999999</v>
          </cell>
          <cell r="X14">
            <v>4.4000000000000004</v>
          </cell>
          <cell r="Z14">
            <v>0</v>
          </cell>
          <cell r="AA14">
            <v>12</v>
          </cell>
        </row>
        <row r="15">
          <cell r="A15" t="str">
            <v>Мини-сосиски в тесте "Фрайпики" 1,8кг ВЕС,  ПОКОМ</v>
          </cell>
          <cell r="B15" t="str">
            <v>кг</v>
          </cell>
          <cell r="E15">
            <v>19.8</v>
          </cell>
          <cell r="G15">
            <v>9</v>
          </cell>
          <cell r="I15">
            <v>1</v>
          </cell>
          <cell r="P15">
            <v>1.8</v>
          </cell>
          <cell r="Q15">
            <v>23.400000000000002</v>
          </cell>
          <cell r="T15">
            <v>13</v>
          </cell>
          <cell r="U15">
            <v>0</v>
          </cell>
          <cell r="V15">
            <v>1.8</v>
          </cell>
          <cell r="W15">
            <v>9.3617999999999988</v>
          </cell>
          <cell r="X15">
            <v>9.379999999999999</v>
          </cell>
          <cell r="Z15">
            <v>23.400000000000002</v>
          </cell>
          <cell r="AA15">
            <v>1.8</v>
          </cell>
        </row>
        <row r="16">
          <cell r="A16" t="str">
            <v>Мини-сосиски в тесте "Фрайпики" 3,7кг ВЕС,  ПОКОМ</v>
          </cell>
          <cell r="B16" t="str">
            <v>кг</v>
          </cell>
          <cell r="E16">
            <v>3.7</v>
          </cell>
          <cell r="G16">
            <v>3.7</v>
          </cell>
          <cell r="I16">
            <v>1</v>
          </cell>
          <cell r="P16">
            <v>0.74</v>
          </cell>
          <cell r="Q16">
            <v>60</v>
          </cell>
          <cell r="T16">
            <v>81.081081081081081</v>
          </cell>
          <cell r="U16">
            <v>0</v>
          </cell>
          <cell r="V16">
            <v>7.4</v>
          </cell>
          <cell r="W16">
            <v>0.74</v>
          </cell>
          <cell r="X16">
            <v>0.74</v>
          </cell>
          <cell r="Z16">
            <v>60</v>
          </cell>
          <cell r="AA16">
            <v>3.7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 t="str">
            <v>Окт</v>
          </cell>
          <cell r="D17" t="str">
            <v>Нояб</v>
          </cell>
          <cell r="E17">
            <v>15</v>
          </cell>
          <cell r="F17">
            <v>318</v>
          </cell>
          <cell r="G17">
            <v>78</v>
          </cell>
          <cell r="H17">
            <v>240</v>
          </cell>
          <cell r="I17">
            <v>0.25</v>
          </cell>
          <cell r="P17">
            <v>15.6</v>
          </cell>
          <cell r="T17">
            <v>15.384615384615385</v>
          </cell>
          <cell r="U17">
            <v>15.384615384615385</v>
          </cell>
          <cell r="V17">
            <v>20.8</v>
          </cell>
          <cell r="W17">
            <v>39</v>
          </cell>
          <cell r="X17">
            <v>23.6</v>
          </cell>
          <cell r="Z17">
            <v>0</v>
          </cell>
          <cell r="AA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E18">
            <v>242</v>
          </cell>
          <cell r="F18">
            <v>51</v>
          </cell>
          <cell r="G18">
            <v>218</v>
          </cell>
          <cell r="I18">
            <v>0.25</v>
          </cell>
          <cell r="N18">
            <v>504</v>
          </cell>
          <cell r="P18">
            <v>43.6</v>
          </cell>
          <cell r="Q18">
            <v>62.800000000000068</v>
          </cell>
          <cell r="T18">
            <v>13.000000000000002</v>
          </cell>
          <cell r="U18">
            <v>11.559633027522935</v>
          </cell>
          <cell r="V18">
            <v>41.6</v>
          </cell>
          <cell r="W18">
            <v>34.4</v>
          </cell>
          <cell r="X18">
            <v>47.2</v>
          </cell>
          <cell r="Z18">
            <v>15.700000000000017</v>
          </cell>
          <cell r="AA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F19">
            <v>96</v>
          </cell>
          <cell r="G19">
            <v>72</v>
          </cell>
          <cell r="H19">
            <v>24</v>
          </cell>
          <cell r="I19">
            <v>1</v>
          </cell>
          <cell r="P19">
            <v>14.4</v>
          </cell>
          <cell r="Q19">
            <v>163.20000000000002</v>
          </cell>
          <cell r="T19">
            <v>13</v>
          </cell>
          <cell r="U19">
            <v>1.6666666666666665</v>
          </cell>
          <cell r="V19">
            <v>2.4</v>
          </cell>
          <cell r="W19">
            <v>0</v>
          </cell>
          <cell r="X19">
            <v>0</v>
          </cell>
          <cell r="Z19">
            <v>163.20000000000002</v>
          </cell>
          <cell r="AA19">
            <v>6</v>
          </cell>
        </row>
        <row r="20">
          <cell r="A20" t="str">
            <v>Пельмени Grandmeni со сливочным маслом Горячая штучка 0,75 кг ПОКОМ</v>
          </cell>
          <cell r="B20" t="str">
            <v>шт</v>
          </cell>
          <cell r="E20">
            <v>35</v>
          </cell>
          <cell r="F20">
            <v>40</v>
          </cell>
          <cell r="G20">
            <v>33</v>
          </cell>
          <cell r="H20">
            <v>8</v>
          </cell>
          <cell r="I20">
            <v>0.75</v>
          </cell>
          <cell r="N20">
            <v>80</v>
          </cell>
          <cell r="P20">
            <v>6.6</v>
          </cell>
          <cell r="T20">
            <v>13.333333333333334</v>
          </cell>
          <cell r="U20">
            <v>13.333333333333334</v>
          </cell>
          <cell r="V20">
            <v>3.4</v>
          </cell>
          <cell r="W20">
            <v>5.6</v>
          </cell>
          <cell r="X20">
            <v>10.199999999999999</v>
          </cell>
          <cell r="Z20">
            <v>0</v>
          </cell>
          <cell r="AA20">
            <v>8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 t="str">
            <v>Окт</v>
          </cell>
          <cell r="D21" t="str">
            <v>Нояб</v>
          </cell>
          <cell r="E21">
            <v>139</v>
          </cell>
          <cell r="F21">
            <v>42</v>
          </cell>
          <cell r="G21">
            <v>119</v>
          </cell>
          <cell r="H21">
            <v>46</v>
          </cell>
          <cell r="I21">
            <v>0.9</v>
          </cell>
          <cell r="P21">
            <v>23.8</v>
          </cell>
          <cell r="Q21">
            <v>192</v>
          </cell>
          <cell r="T21">
            <v>10</v>
          </cell>
          <cell r="U21">
            <v>1.9327731092436975</v>
          </cell>
          <cell r="V21">
            <v>17.2</v>
          </cell>
          <cell r="W21">
            <v>14</v>
          </cell>
          <cell r="X21">
            <v>10.199999999999999</v>
          </cell>
          <cell r="Z21">
            <v>172.8</v>
          </cell>
          <cell r="AA21">
            <v>8</v>
          </cell>
        </row>
        <row r="22">
          <cell r="A22" t="str">
            <v>Пельмени Бигбули со слив.маслом 0,9 кг   Поком</v>
          </cell>
          <cell r="B22" t="str">
            <v>шт</v>
          </cell>
          <cell r="E22">
            <v>60</v>
          </cell>
          <cell r="G22">
            <v>40</v>
          </cell>
          <cell r="H22">
            <v>2</v>
          </cell>
          <cell r="I22">
            <v>0.9</v>
          </cell>
          <cell r="N22">
            <v>96</v>
          </cell>
          <cell r="P22">
            <v>8</v>
          </cell>
          <cell r="Q22">
            <v>6</v>
          </cell>
          <cell r="T22">
            <v>13</v>
          </cell>
          <cell r="U22">
            <v>12.25</v>
          </cell>
          <cell r="V22">
            <v>9</v>
          </cell>
          <cell r="W22">
            <v>7.4</v>
          </cell>
          <cell r="X22">
            <v>11.4</v>
          </cell>
          <cell r="Z22">
            <v>5.4</v>
          </cell>
          <cell r="AA22">
            <v>8</v>
          </cell>
        </row>
        <row r="23">
          <cell r="A23" t="str">
            <v>Пельмени Бигбули со сливочным маслом ТМ Горячая штучка ТС Бигбули ГШ флоу-пак сфера 0,43 УВС.  ПОКОМ</v>
          </cell>
          <cell r="B23" t="str">
            <v>шт</v>
          </cell>
          <cell r="E23">
            <v>8</v>
          </cell>
          <cell r="F23">
            <v>7</v>
          </cell>
          <cell r="G23">
            <v>7</v>
          </cell>
          <cell r="H23">
            <v>8</v>
          </cell>
          <cell r="I23">
            <v>0</v>
          </cell>
          <cell r="P23">
            <v>1.4</v>
          </cell>
          <cell r="T23">
            <v>5.7142857142857144</v>
          </cell>
          <cell r="U23">
            <v>5.7142857142857144</v>
          </cell>
          <cell r="V23">
            <v>0</v>
          </cell>
          <cell r="W23">
            <v>0</v>
          </cell>
          <cell r="X23">
            <v>1.6</v>
          </cell>
          <cell r="Z23">
            <v>0</v>
          </cell>
          <cell r="AA23">
            <v>0</v>
          </cell>
        </row>
        <row r="24">
          <cell r="A24" t="str">
            <v>Пельмени Бугбули со сливочным маслом ТМ Горячая штучка БУЛЬМЕНИ 0,43 кг  ПОКОМ</v>
          </cell>
          <cell r="B24" t="str">
            <v>шт</v>
          </cell>
          <cell r="E24">
            <v>25</v>
          </cell>
          <cell r="F24">
            <v>5</v>
          </cell>
          <cell r="G24">
            <v>5</v>
          </cell>
          <cell r="H24">
            <v>8</v>
          </cell>
          <cell r="I24">
            <v>0.43</v>
          </cell>
          <cell r="N24">
            <v>32</v>
          </cell>
          <cell r="P24">
            <v>1</v>
          </cell>
          <cell r="T24">
            <v>40</v>
          </cell>
          <cell r="U24">
            <v>40</v>
          </cell>
          <cell r="V24">
            <v>0.4</v>
          </cell>
          <cell r="W24">
            <v>0.4</v>
          </cell>
          <cell r="X24">
            <v>4.4000000000000004</v>
          </cell>
          <cell r="Z24">
            <v>0</v>
          </cell>
          <cell r="AA24">
            <v>16</v>
          </cell>
        </row>
        <row r="25">
          <cell r="A25" t="str">
            <v>Пельмени Бульмени с говядиной и свининой Горячая шт. 0,9 кг  ПОКОМ</v>
          </cell>
          <cell r="B25" t="str">
            <v>шт</v>
          </cell>
          <cell r="C25" t="str">
            <v>Окт</v>
          </cell>
          <cell r="D25" t="str">
            <v>Нояб</v>
          </cell>
          <cell r="F25">
            <v>216</v>
          </cell>
          <cell r="G25">
            <v>28</v>
          </cell>
          <cell r="H25">
            <v>188</v>
          </cell>
          <cell r="I25">
            <v>0.9</v>
          </cell>
          <cell r="N25">
            <v>120</v>
          </cell>
          <cell r="P25">
            <v>5.6</v>
          </cell>
          <cell r="T25">
            <v>55</v>
          </cell>
          <cell r="U25">
            <v>55</v>
          </cell>
          <cell r="V25">
            <v>4.5999999999999996</v>
          </cell>
          <cell r="W25">
            <v>25.2</v>
          </cell>
          <cell r="X25">
            <v>2.8</v>
          </cell>
          <cell r="Z25">
            <v>0</v>
          </cell>
          <cell r="AA25">
            <v>8</v>
          </cell>
        </row>
        <row r="26">
          <cell r="A26" t="str">
            <v>Пельмени Бульмени с говядиной и свининой Горячая штучка 0,43  ПОКОМ</v>
          </cell>
          <cell r="B26" t="str">
            <v>шт</v>
          </cell>
          <cell r="E26">
            <v>97</v>
          </cell>
          <cell r="G26">
            <v>51</v>
          </cell>
          <cell r="H26">
            <v>26</v>
          </cell>
          <cell r="I26">
            <v>0.43</v>
          </cell>
          <cell r="P26">
            <v>10.199999999999999</v>
          </cell>
          <cell r="Q26">
            <v>86.199999999999989</v>
          </cell>
          <cell r="T26">
            <v>11</v>
          </cell>
          <cell r="U26">
            <v>2.5490196078431375</v>
          </cell>
          <cell r="V26">
            <v>0.8</v>
          </cell>
          <cell r="W26">
            <v>4.2</v>
          </cell>
          <cell r="X26">
            <v>6.2</v>
          </cell>
          <cell r="Z26">
            <v>37.065999999999995</v>
          </cell>
          <cell r="AA26">
            <v>16</v>
          </cell>
        </row>
        <row r="27">
          <cell r="A27" t="str">
            <v>Пельмени Бульмени с говядиной и свининой Наваристые Горячая штучка ВЕС  ПОКОМ</v>
          </cell>
          <cell r="B27" t="str">
            <v>кг</v>
          </cell>
          <cell r="E27">
            <v>15</v>
          </cell>
          <cell r="F27">
            <v>700</v>
          </cell>
          <cell r="H27">
            <v>700</v>
          </cell>
          <cell r="I27">
            <v>1</v>
          </cell>
          <cell r="P27">
            <v>0</v>
          </cell>
          <cell r="T27" t="e">
            <v>#DIV/0!</v>
          </cell>
          <cell r="U27" t="e">
            <v>#DIV/0!</v>
          </cell>
          <cell r="V27">
            <v>36</v>
          </cell>
          <cell r="W27">
            <v>82</v>
          </cell>
          <cell r="X27">
            <v>30</v>
          </cell>
          <cell r="Z27">
            <v>0</v>
          </cell>
          <cell r="AA27">
            <v>5</v>
          </cell>
        </row>
        <row r="28">
          <cell r="A28" t="str">
            <v>Пельмени Бульмени со сливочным маслом Горячая штучка 0,9 кг  ПОКОМ</v>
          </cell>
          <cell r="B28" t="str">
            <v>шт</v>
          </cell>
          <cell r="C28" t="str">
            <v>Окт</v>
          </cell>
          <cell r="D28" t="str">
            <v>Нояб</v>
          </cell>
          <cell r="E28">
            <v>3</v>
          </cell>
          <cell r="F28">
            <v>240</v>
          </cell>
          <cell r="G28">
            <v>85</v>
          </cell>
          <cell r="H28">
            <v>127</v>
          </cell>
          <cell r="I28">
            <v>0.9</v>
          </cell>
          <cell r="N28">
            <v>72</v>
          </cell>
          <cell r="P28">
            <v>17</v>
          </cell>
          <cell r="Q28">
            <v>22</v>
          </cell>
          <cell r="T28">
            <v>13</v>
          </cell>
          <cell r="U28">
            <v>11.705882352941176</v>
          </cell>
          <cell r="V28">
            <v>16</v>
          </cell>
          <cell r="W28">
            <v>32</v>
          </cell>
          <cell r="X28">
            <v>19</v>
          </cell>
          <cell r="Z28">
            <v>19.8</v>
          </cell>
          <cell r="AA28">
            <v>8</v>
          </cell>
        </row>
        <row r="29">
          <cell r="A29" t="str">
            <v>Пельмени Бульмени со сливочным маслом ТМ Горячая шт. 0,43 кг  ПОКОМ</v>
          </cell>
          <cell r="B29" t="str">
            <v>шт</v>
          </cell>
          <cell r="F29">
            <v>48</v>
          </cell>
          <cell r="G29">
            <v>36</v>
          </cell>
          <cell r="H29">
            <v>12</v>
          </cell>
          <cell r="I29">
            <v>0.43</v>
          </cell>
          <cell r="N29">
            <v>64</v>
          </cell>
          <cell r="P29">
            <v>7.2</v>
          </cell>
          <cell r="Q29">
            <v>17.600000000000009</v>
          </cell>
          <cell r="T29">
            <v>13</v>
          </cell>
          <cell r="U29">
            <v>10.555555555555555</v>
          </cell>
          <cell r="V29">
            <v>5.4</v>
          </cell>
          <cell r="W29">
            <v>5.2</v>
          </cell>
          <cell r="X29">
            <v>8.4</v>
          </cell>
          <cell r="Z29">
            <v>7.5680000000000032</v>
          </cell>
          <cell r="AA29">
            <v>16</v>
          </cell>
        </row>
        <row r="30">
          <cell r="A30" t="str">
            <v>Пельмени Мясорубские ТМ Стародворье фоу-пак равиоли 0,7 кг.  Поком</v>
          </cell>
          <cell r="B30" t="str">
            <v>шт</v>
          </cell>
          <cell r="C30" t="str">
            <v>Окт</v>
          </cell>
          <cell r="D30" t="str">
            <v>Нояб</v>
          </cell>
          <cell r="E30">
            <v>55</v>
          </cell>
          <cell r="F30">
            <v>176</v>
          </cell>
          <cell r="G30">
            <v>18</v>
          </cell>
          <cell r="H30">
            <v>158</v>
          </cell>
          <cell r="I30">
            <v>0.7</v>
          </cell>
          <cell r="N30">
            <v>72</v>
          </cell>
          <cell r="P30">
            <v>3.6</v>
          </cell>
          <cell r="T30">
            <v>63.888888888888886</v>
          </cell>
          <cell r="U30">
            <v>63.888888888888886</v>
          </cell>
          <cell r="V30">
            <v>11.4</v>
          </cell>
          <cell r="W30">
            <v>22.8</v>
          </cell>
          <cell r="X30">
            <v>3.8</v>
          </cell>
          <cell r="Z30">
            <v>0</v>
          </cell>
          <cell r="AA30">
            <v>8</v>
          </cell>
        </row>
        <row r="31">
          <cell r="A31" t="str">
            <v>Пельмени отборные  с говядиной и свининой 0,43кг ушко  Поком</v>
          </cell>
          <cell r="B31" t="str">
            <v>шт</v>
          </cell>
          <cell r="E31">
            <v>26</v>
          </cell>
          <cell r="G31">
            <v>8</v>
          </cell>
          <cell r="H31">
            <v>15</v>
          </cell>
          <cell r="I31">
            <v>0.43</v>
          </cell>
          <cell r="P31">
            <v>1.6</v>
          </cell>
          <cell r="Q31">
            <v>5.8000000000000007</v>
          </cell>
          <cell r="T31">
            <v>13</v>
          </cell>
          <cell r="U31">
            <v>9.375</v>
          </cell>
          <cell r="V31">
            <v>3</v>
          </cell>
          <cell r="W31">
            <v>0</v>
          </cell>
          <cell r="X31">
            <v>2</v>
          </cell>
          <cell r="Z31">
            <v>2.4940000000000002</v>
          </cell>
          <cell r="AA31">
            <v>16</v>
          </cell>
        </row>
        <row r="32">
          <cell r="A32" t="str">
            <v>Пельмени Отборные из свинины и говядины 0,9 кг ТМ Стародворье ТС Медвежье ушко  ПОКОМ</v>
          </cell>
          <cell r="B32" t="str">
            <v>шт</v>
          </cell>
          <cell r="D32" t="str">
            <v>Нояб</v>
          </cell>
          <cell r="E32">
            <v>116</v>
          </cell>
          <cell r="F32">
            <v>171</v>
          </cell>
          <cell r="G32">
            <v>135</v>
          </cell>
          <cell r="H32">
            <v>130</v>
          </cell>
          <cell r="I32">
            <v>0.9</v>
          </cell>
          <cell r="P32">
            <v>27</v>
          </cell>
          <cell r="Q32">
            <v>221</v>
          </cell>
          <cell r="T32">
            <v>13</v>
          </cell>
          <cell r="U32">
            <v>4.8148148148148149</v>
          </cell>
          <cell r="V32">
            <v>12.4</v>
          </cell>
          <cell r="W32">
            <v>26.4</v>
          </cell>
          <cell r="X32">
            <v>15.8</v>
          </cell>
          <cell r="Z32">
            <v>198.9</v>
          </cell>
          <cell r="AA32">
            <v>8</v>
          </cell>
        </row>
        <row r="33">
          <cell r="A33" t="str">
            <v>Пельмени отборные с говядиной 0,43кг Поком</v>
          </cell>
          <cell r="B33" t="str">
            <v>шт</v>
          </cell>
          <cell r="E33">
            <v>39</v>
          </cell>
          <cell r="G33">
            <v>11</v>
          </cell>
          <cell r="H33">
            <v>24</v>
          </cell>
          <cell r="I33">
            <v>0.43</v>
          </cell>
          <cell r="P33">
            <v>2.2000000000000002</v>
          </cell>
          <cell r="Q33">
            <v>4.6000000000000014</v>
          </cell>
          <cell r="T33">
            <v>13</v>
          </cell>
          <cell r="U33">
            <v>10.909090909090908</v>
          </cell>
          <cell r="V33">
            <v>3</v>
          </cell>
          <cell r="W33">
            <v>1.8</v>
          </cell>
          <cell r="X33">
            <v>2</v>
          </cell>
          <cell r="Z33">
            <v>1.9780000000000006</v>
          </cell>
          <cell r="AA33">
            <v>16</v>
          </cell>
        </row>
        <row r="34">
          <cell r="A34" t="str">
            <v>Пельмени Отборные с говядиной 0,9 кг НОВА ТМ Стародворье ТС Медвежье ушко  ПОКОМ</v>
          </cell>
          <cell r="B34" t="str">
            <v>шт</v>
          </cell>
          <cell r="C34" t="str">
            <v>Окт</v>
          </cell>
          <cell r="F34">
            <v>104</v>
          </cell>
          <cell r="G34">
            <v>7</v>
          </cell>
          <cell r="H34">
            <v>97</v>
          </cell>
          <cell r="I34">
            <v>0.9</v>
          </cell>
          <cell r="N34">
            <v>104</v>
          </cell>
          <cell r="P34">
            <v>1.4</v>
          </cell>
          <cell r="T34">
            <v>143.57142857142858</v>
          </cell>
          <cell r="U34">
            <v>143.57142857142858</v>
          </cell>
          <cell r="V34">
            <v>0</v>
          </cell>
          <cell r="W34">
            <v>0</v>
          </cell>
          <cell r="X34">
            <v>0</v>
          </cell>
          <cell r="Z34">
            <v>0</v>
          </cell>
          <cell r="AA34">
            <v>8</v>
          </cell>
        </row>
        <row r="35">
          <cell r="A35" t="str">
            <v>Пельмени С говядиной и свининой, ВЕС, ТМ Славница сфера пуговки  ПОКОМ</v>
          </cell>
          <cell r="B35" t="str">
            <v>кг</v>
          </cell>
          <cell r="E35">
            <v>205</v>
          </cell>
          <cell r="F35">
            <v>200</v>
          </cell>
          <cell r="G35">
            <v>265</v>
          </cell>
          <cell r="H35">
            <v>105</v>
          </cell>
          <cell r="I35">
            <v>1</v>
          </cell>
          <cell r="N35">
            <v>700</v>
          </cell>
          <cell r="P35">
            <v>53</v>
          </cell>
          <cell r="T35">
            <v>15.188679245283019</v>
          </cell>
          <cell r="U35">
            <v>15.188679245283019</v>
          </cell>
          <cell r="V35">
            <v>46.2</v>
          </cell>
          <cell r="W35">
            <v>16</v>
          </cell>
          <cell r="X35">
            <v>74</v>
          </cell>
          <cell r="Z35">
            <v>0</v>
          </cell>
          <cell r="AA35">
            <v>5</v>
          </cell>
        </row>
        <row r="36">
          <cell r="A36" t="str">
            <v>Пельмени Сочные стародв. сфера 0,43кг  Поком</v>
          </cell>
          <cell r="B36" t="str">
            <v>шт</v>
          </cell>
          <cell r="E36">
            <v>29</v>
          </cell>
          <cell r="G36">
            <v>5</v>
          </cell>
          <cell r="H36">
            <v>22</v>
          </cell>
          <cell r="I36">
            <v>0.43</v>
          </cell>
          <cell r="P36">
            <v>1</v>
          </cell>
          <cell r="T36">
            <v>22</v>
          </cell>
          <cell r="U36">
            <v>22</v>
          </cell>
          <cell r="V36">
            <v>0</v>
          </cell>
          <cell r="W36">
            <v>1.4</v>
          </cell>
          <cell r="X36">
            <v>1.6</v>
          </cell>
          <cell r="Z36">
            <v>0</v>
          </cell>
          <cell r="AA36">
            <v>16</v>
          </cell>
        </row>
        <row r="37">
          <cell r="A37" t="str">
            <v>Пельмени Сочные сфера 0,9 кг ТМ Стародворье ПОКОМ</v>
          </cell>
          <cell r="B37" t="str">
            <v>шт</v>
          </cell>
          <cell r="E37">
            <v>12</v>
          </cell>
          <cell r="G37">
            <v>10</v>
          </cell>
          <cell r="H37">
            <v>2</v>
          </cell>
          <cell r="I37">
            <v>0.9</v>
          </cell>
          <cell r="N37">
            <v>32</v>
          </cell>
          <cell r="P37">
            <v>2</v>
          </cell>
          <cell r="T37">
            <v>17</v>
          </cell>
          <cell r="U37">
            <v>17</v>
          </cell>
          <cell r="V37">
            <v>2.2000000000000002</v>
          </cell>
          <cell r="W37">
            <v>2</v>
          </cell>
          <cell r="X37">
            <v>3.8</v>
          </cell>
          <cell r="Z37">
            <v>0</v>
          </cell>
          <cell r="AA37">
            <v>8</v>
          </cell>
        </row>
        <row r="38">
          <cell r="A38" t="str">
            <v>Сосиски Оригинальные заморож. ТМ Стародворье в вак 0,33 кг  Поком</v>
          </cell>
          <cell r="B38" t="str">
            <v>шт</v>
          </cell>
          <cell r="E38">
            <v>91</v>
          </cell>
          <cell r="G38">
            <v>4</v>
          </cell>
          <cell r="H38">
            <v>84</v>
          </cell>
          <cell r="I38">
            <v>0.33</v>
          </cell>
          <cell r="P38">
            <v>0.8</v>
          </cell>
          <cell r="T38">
            <v>105</v>
          </cell>
          <cell r="U38">
            <v>105</v>
          </cell>
          <cell r="V38">
            <v>0</v>
          </cell>
          <cell r="W38">
            <v>0.6</v>
          </cell>
          <cell r="X38">
            <v>0.6</v>
          </cell>
          <cell r="Z38">
            <v>0</v>
          </cell>
          <cell r="AA38">
            <v>6</v>
          </cell>
        </row>
        <row r="39">
          <cell r="A39" t="str">
            <v>Фрай-пицца с ветчиной и грибами 3,0 кг. ВЕС.  ПОКОМ</v>
          </cell>
          <cell r="B39" t="str">
            <v>кг</v>
          </cell>
          <cell r="I39">
            <v>1</v>
          </cell>
          <cell r="P39">
            <v>0</v>
          </cell>
          <cell r="Q39">
            <v>50</v>
          </cell>
          <cell r="T39" t="e">
            <v>#DIV/0!</v>
          </cell>
          <cell r="U39" t="e">
            <v>#DIV/0!</v>
          </cell>
          <cell r="V39">
            <v>0.6</v>
          </cell>
          <cell r="W39">
            <v>0</v>
          </cell>
          <cell r="X39">
            <v>0</v>
          </cell>
          <cell r="Z39">
            <v>50</v>
          </cell>
          <cell r="AA39">
            <v>3</v>
          </cell>
        </row>
        <row r="40">
          <cell r="A40" t="str">
            <v>Хотстеры ТМ Горячая штучка ТС Хотстеры 0,25 кг зам  ПОКОМ</v>
          </cell>
          <cell r="B40" t="str">
            <v>шт</v>
          </cell>
          <cell r="E40">
            <v>31</v>
          </cell>
          <cell r="F40">
            <v>108</v>
          </cell>
          <cell r="G40">
            <v>35</v>
          </cell>
          <cell r="H40">
            <v>78</v>
          </cell>
          <cell r="I40">
            <v>0.25</v>
          </cell>
          <cell r="N40">
            <v>36</v>
          </cell>
          <cell r="P40">
            <v>7</v>
          </cell>
          <cell r="T40">
            <v>16.285714285714285</v>
          </cell>
          <cell r="U40">
            <v>16.285714285714285</v>
          </cell>
          <cell r="V40">
            <v>7.8</v>
          </cell>
          <cell r="W40">
            <v>12.6</v>
          </cell>
          <cell r="X40">
            <v>11.4</v>
          </cell>
          <cell r="Z40">
            <v>0</v>
          </cell>
          <cell r="AA40">
            <v>12</v>
          </cell>
        </row>
        <row r="41">
          <cell r="A41" t="str">
            <v>Хрустящие крылышки острые к пиву ТМ Горячая штучка 0,3кг зам  ПОКОМ</v>
          </cell>
          <cell r="B41" t="str">
            <v>шт</v>
          </cell>
          <cell r="F41">
            <v>72</v>
          </cell>
          <cell r="G41">
            <v>10</v>
          </cell>
          <cell r="H41">
            <v>62</v>
          </cell>
          <cell r="I41">
            <v>0.3</v>
          </cell>
          <cell r="N41">
            <v>24</v>
          </cell>
          <cell r="P41">
            <v>2</v>
          </cell>
          <cell r="T41">
            <v>43</v>
          </cell>
          <cell r="U41">
            <v>43</v>
          </cell>
          <cell r="V41">
            <v>4.8</v>
          </cell>
          <cell r="W41">
            <v>7.6</v>
          </cell>
          <cell r="X41">
            <v>3.4</v>
          </cell>
          <cell r="Z41">
            <v>0</v>
          </cell>
          <cell r="AA41">
            <v>12</v>
          </cell>
        </row>
        <row r="42">
          <cell r="A42" t="str">
            <v>Хрустящие крылышки ТМ Горячая штучка 0,3 кг зам  ПОКОМ</v>
          </cell>
          <cell r="B42" t="str">
            <v>шт</v>
          </cell>
          <cell r="E42">
            <v>-1</v>
          </cell>
          <cell r="F42">
            <v>121</v>
          </cell>
          <cell r="G42">
            <v>19</v>
          </cell>
          <cell r="H42">
            <v>101</v>
          </cell>
          <cell r="I42">
            <v>0.3</v>
          </cell>
          <cell r="N42">
            <v>84</v>
          </cell>
          <cell r="P42">
            <v>3.8</v>
          </cell>
          <cell r="T42">
            <v>48.684210526315795</v>
          </cell>
          <cell r="U42">
            <v>48.684210526315795</v>
          </cell>
          <cell r="V42">
            <v>5.8</v>
          </cell>
          <cell r="W42">
            <v>14.2</v>
          </cell>
          <cell r="X42">
            <v>6</v>
          </cell>
          <cell r="Z42">
            <v>0</v>
          </cell>
          <cell r="AA42">
            <v>12</v>
          </cell>
        </row>
        <row r="43">
          <cell r="A43" t="str">
            <v>Хрустящие крылышки. В панировке куриные жареные.ВЕС  ПОКОМ</v>
          </cell>
          <cell r="B43" t="str">
            <v>кг</v>
          </cell>
          <cell r="F43">
            <v>30.6</v>
          </cell>
          <cell r="G43">
            <v>30.6</v>
          </cell>
          <cell r="I43">
            <v>1</v>
          </cell>
          <cell r="N43">
            <v>129.6</v>
          </cell>
          <cell r="P43">
            <v>6.12</v>
          </cell>
          <cell r="T43">
            <v>21.176470588235293</v>
          </cell>
          <cell r="U43">
            <v>21.176470588235293</v>
          </cell>
          <cell r="V43">
            <v>5.76</v>
          </cell>
          <cell r="W43">
            <v>0.36</v>
          </cell>
          <cell r="X43">
            <v>0</v>
          </cell>
          <cell r="Z43">
            <v>0</v>
          </cell>
          <cell r="AA43">
            <v>1.8</v>
          </cell>
        </row>
        <row r="44">
          <cell r="A44" t="str">
            <v>Чебупай сочное яблоко ТМ Горячая штучка ТС Чебупай 0,2 кг УВС.  зам  ПОКОМ</v>
          </cell>
          <cell r="B44" t="str">
            <v>шт</v>
          </cell>
          <cell r="E44">
            <v>28</v>
          </cell>
          <cell r="F44">
            <v>48</v>
          </cell>
          <cell r="G44">
            <v>37</v>
          </cell>
          <cell r="H44">
            <v>27</v>
          </cell>
          <cell r="I44">
            <v>0.2</v>
          </cell>
          <cell r="P44">
            <v>7.4</v>
          </cell>
          <cell r="Q44">
            <v>61.800000000000011</v>
          </cell>
          <cell r="T44">
            <v>12.000000000000002</v>
          </cell>
          <cell r="U44">
            <v>3.6486486486486487</v>
          </cell>
          <cell r="V44">
            <v>3.2</v>
          </cell>
          <cell r="W44">
            <v>7</v>
          </cell>
          <cell r="X44">
            <v>5.2</v>
          </cell>
          <cell r="Z44">
            <v>12.360000000000003</v>
          </cell>
          <cell r="AA44">
            <v>6</v>
          </cell>
        </row>
        <row r="45">
          <cell r="A45" t="str">
            <v>Чебупай спелая вишня ТМ Горячая штучка ТС Чебупай 0,2 кг УВС. зам  ПОКОМ</v>
          </cell>
          <cell r="B45" t="str">
            <v>шт</v>
          </cell>
          <cell r="E45">
            <v>46</v>
          </cell>
          <cell r="F45">
            <v>72</v>
          </cell>
          <cell r="G45">
            <v>44</v>
          </cell>
          <cell r="H45">
            <v>64</v>
          </cell>
          <cell r="I45">
            <v>0.2</v>
          </cell>
          <cell r="P45">
            <v>8.8000000000000007</v>
          </cell>
          <cell r="Q45">
            <v>50.400000000000006</v>
          </cell>
          <cell r="T45">
            <v>13</v>
          </cell>
          <cell r="U45">
            <v>7.2727272727272725</v>
          </cell>
          <cell r="V45">
            <v>2.6</v>
          </cell>
          <cell r="W45">
            <v>10.6</v>
          </cell>
          <cell r="X45">
            <v>6</v>
          </cell>
          <cell r="Z45">
            <v>10.080000000000002</v>
          </cell>
          <cell r="AA45">
            <v>6</v>
          </cell>
        </row>
        <row r="46">
          <cell r="A46" t="str">
            <v>Чебупицца курочка по-итальянски Горячая штучка 0,25 кг зам  ПОКОМ</v>
          </cell>
          <cell r="B46" t="str">
            <v>шт</v>
          </cell>
          <cell r="C46" t="str">
            <v>Окт</v>
          </cell>
          <cell r="D46" t="str">
            <v>Нояб</v>
          </cell>
          <cell r="E46">
            <v>250</v>
          </cell>
          <cell r="G46">
            <v>160</v>
          </cell>
          <cell r="H46">
            <v>55</v>
          </cell>
          <cell r="I46">
            <v>0.25</v>
          </cell>
          <cell r="N46">
            <v>60</v>
          </cell>
          <cell r="P46">
            <v>32</v>
          </cell>
          <cell r="Q46">
            <v>269</v>
          </cell>
          <cell r="T46">
            <v>12</v>
          </cell>
          <cell r="U46">
            <v>3.59375</v>
          </cell>
          <cell r="V46">
            <v>14.8</v>
          </cell>
          <cell r="W46">
            <v>17.600000000000001</v>
          </cell>
          <cell r="X46">
            <v>20.6</v>
          </cell>
          <cell r="Z46">
            <v>67.25</v>
          </cell>
          <cell r="AA46">
            <v>12</v>
          </cell>
        </row>
        <row r="47">
          <cell r="A47" t="str">
            <v>Чебупицца Пепперони ТМ Горячая штучка ТС Чебупицца 0.25кг зам  ПОКОМ</v>
          </cell>
          <cell r="B47" t="str">
            <v>шт</v>
          </cell>
          <cell r="C47" t="str">
            <v>Окт</v>
          </cell>
          <cell r="D47" t="str">
            <v>Нояб</v>
          </cell>
          <cell r="E47">
            <v>215</v>
          </cell>
          <cell r="F47">
            <v>46</v>
          </cell>
          <cell r="G47">
            <v>153</v>
          </cell>
          <cell r="H47">
            <v>74</v>
          </cell>
          <cell r="I47">
            <v>0.25</v>
          </cell>
          <cell r="N47">
            <v>60</v>
          </cell>
          <cell r="P47">
            <v>30.6</v>
          </cell>
          <cell r="Q47">
            <v>233.20000000000005</v>
          </cell>
          <cell r="T47">
            <v>12.000000000000002</v>
          </cell>
          <cell r="U47">
            <v>4.379084967320261</v>
          </cell>
          <cell r="V47">
            <v>18</v>
          </cell>
          <cell r="W47">
            <v>16.2</v>
          </cell>
          <cell r="X47">
            <v>18.600000000000001</v>
          </cell>
          <cell r="Z47">
            <v>58.300000000000011</v>
          </cell>
          <cell r="AA47">
            <v>12</v>
          </cell>
        </row>
        <row r="48">
          <cell r="A48" t="str">
            <v>Чебуречище горячая штучка 0,14кг Поком</v>
          </cell>
          <cell r="B48" t="str">
            <v>шт</v>
          </cell>
          <cell r="E48">
            <v>171</v>
          </cell>
          <cell r="F48">
            <v>132</v>
          </cell>
          <cell r="G48">
            <v>151</v>
          </cell>
          <cell r="H48">
            <v>107</v>
          </cell>
          <cell r="I48">
            <v>0.14000000000000001</v>
          </cell>
          <cell r="N48">
            <v>264</v>
          </cell>
          <cell r="P48">
            <v>30.2</v>
          </cell>
          <cell r="Q48">
            <v>21.599999999999966</v>
          </cell>
          <cell r="T48">
            <v>13</v>
          </cell>
          <cell r="U48">
            <v>12.284768211920531</v>
          </cell>
          <cell r="V48">
            <v>38</v>
          </cell>
          <cell r="W48">
            <v>37.799999999999997</v>
          </cell>
          <cell r="X48">
            <v>42.4</v>
          </cell>
          <cell r="Z48">
            <v>3.0239999999999956</v>
          </cell>
          <cell r="AA48">
            <v>22</v>
          </cell>
        </row>
        <row r="49">
          <cell r="A49" t="str">
            <v>Чебуреки Мясные вес 2,7 кг Кулинарные изделия мясосодержащие рубленые в тесте жарен  ПОКОМ</v>
          </cell>
          <cell r="B49" t="str">
            <v>кг</v>
          </cell>
          <cell r="I49">
            <v>1</v>
          </cell>
          <cell r="P49">
            <v>0</v>
          </cell>
          <cell r="Q49">
            <v>100</v>
          </cell>
          <cell r="T49" t="e">
            <v>#DIV/0!</v>
          </cell>
          <cell r="U49" t="e">
            <v>#DIV/0!</v>
          </cell>
          <cell r="V49">
            <v>0</v>
          </cell>
          <cell r="W49">
            <v>0</v>
          </cell>
          <cell r="X49">
            <v>0</v>
          </cell>
          <cell r="Z49">
            <v>100</v>
          </cell>
          <cell r="AA49">
            <v>2.7</v>
          </cell>
        </row>
        <row r="50">
          <cell r="A50" t="str">
            <v>Чебуреки сочные, ВЕС, куриные жарен. зам  ПОКОМ</v>
          </cell>
          <cell r="B50" t="str">
            <v>кг</v>
          </cell>
          <cell r="I50">
            <v>1</v>
          </cell>
          <cell r="P50">
            <v>0</v>
          </cell>
          <cell r="Q50">
            <v>100</v>
          </cell>
          <cell r="T50" t="e">
            <v>#DIV/0!</v>
          </cell>
          <cell r="U50" t="e">
            <v>#DIV/0!</v>
          </cell>
          <cell r="V50">
            <v>0</v>
          </cell>
          <cell r="W50">
            <v>0</v>
          </cell>
          <cell r="X50">
            <v>0</v>
          </cell>
          <cell r="Z50">
            <v>100</v>
          </cell>
          <cell r="AA50">
            <v>5</v>
          </cell>
        </row>
        <row r="51">
          <cell r="A51" t="str">
            <v>БОНУС_Готовые чебупели сочные с мясом ТМ Горячая штучка  0,3кг зам  ПОКОМ</v>
          </cell>
          <cell r="B51" t="str">
            <v>шт</v>
          </cell>
          <cell r="E51">
            <v>-3</v>
          </cell>
          <cell r="F51">
            <v>4</v>
          </cell>
          <cell r="G51">
            <v>26</v>
          </cell>
          <cell r="H51">
            <v>-25</v>
          </cell>
          <cell r="I51">
            <v>0</v>
          </cell>
          <cell r="P51">
            <v>5.2</v>
          </cell>
          <cell r="T51">
            <v>-4.8076923076923075</v>
          </cell>
          <cell r="U51">
            <v>-4.8076923076923075</v>
          </cell>
          <cell r="V51">
            <v>0</v>
          </cell>
          <cell r="W51">
            <v>10.199999999999999</v>
          </cell>
          <cell r="X51">
            <v>1.2</v>
          </cell>
          <cell r="Z51">
            <v>0</v>
          </cell>
          <cell r="AA51">
            <v>0</v>
          </cell>
        </row>
        <row r="52">
          <cell r="A52" t="str">
            <v>БОНУС_Пельмени Бульмени со сливочным маслом Горячая штучка 0,9 кг  ПОКОМ</v>
          </cell>
          <cell r="B52" t="str">
            <v>шт</v>
          </cell>
          <cell r="E52">
            <v>-10</v>
          </cell>
          <cell r="F52">
            <v>17</v>
          </cell>
          <cell r="G52">
            <v>29</v>
          </cell>
          <cell r="H52">
            <v>-22</v>
          </cell>
          <cell r="I52">
            <v>0</v>
          </cell>
          <cell r="P52">
            <v>5.8</v>
          </cell>
          <cell r="T52">
            <v>-3.7931034482758621</v>
          </cell>
          <cell r="U52">
            <v>-3.7931034482758621</v>
          </cell>
          <cell r="V52">
            <v>2.6</v>
          </cell>
          <cell r="W52">
            <v>13.4</v>
          </cell>
          <cell r="X52">
            <v>4.2</v>
          </cell>
          <cell r="Z52">
            <v>0</v>
          </cell>
          <cell r="AA52">
            <v>0</v>
          </cell>
        </row>
        <row r="56">
          <cell r="R56" t="str">
            <v>скорей всего завод не отгрузит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30.10.2023 - 06.11.2023</v>
          </cell>
        </row>
        <row r="3">
          <cell r="A3" t="str">
            <v>Склад</v>
          </cell>
        </row>
        <row r="4">
          <cell r="A4" t="str">
            <v>Номенклатура</v>
          </cell>
          <cell r="B4" t="str">
            <v>Ед. изм.</v>
          </cell>
        </row>
        <row r="5">
          <cell r="A5" t="str">
            <v>Основной склад ЗАМОРОЗКА ПОКОМ (Краснодар)</v>
          </cell>
        </row>
        <row r="6">
          <cell r="A6" t="str">
            <v>Вареники замороженные постные "Благолепные" с картофелем и луком ВЕС  ПОКОМ</v>
          </cell>
          <cell r="B6" t="str">
            <v>кг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</row>
        <row r="11">
          <cell r="A11" t="str">
            <v>Жар-боллы с курочкой и сыром, ВЕС  ПОКОМ</v>
          </cell>
          <cell r="B11" t="str">
            <v>кг</v>
          </cell>
        </row>
        <row r="12">
          <cell r="A12" t="str">
            <v>Жар-ладушки с мясом. ВЕС  ПОКОМ</v>
          </cell>
          <cell r="B12" t="str">
            <v>кг</v>
          </cell>
        </row>
        <row r="13">
          <cell r="A13" t="str">
            <v>Жар-ладушки с яблоком и грушей, ВЕС  ПОКОМ</v>
          </cell>
          <cell r="B13" t="str">
            <v>кг</v>
          </cell>
        </row>
        <row r="14">
          <cell r="A14" t="str">
            <v>Жар-мени рубленые в тесте куриные жареные. ВЕС  ПОКОМ</v>
          </cell>
          <cell r="B14" t="str">
            <v>кг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</row>
        <row r="16">
          <cell r="A16" t="str">
            <v>Круггетсы сочные ТМ Горячая штучка ТС Круггетсы  ВЕС(3 кг)  ПОКОМ</v>
          </cell>
          <cell r="B16" t="str">
            <v>кг</v>
          </cell>
        </row>
        <row r="17">
          <cell r="A17" t="str">
            <v>Круггетсы сочные ТМ Горячая штучка ТС Круггетсы 0,25 кг зам  ПОКОМ</v>
          </cell>
          <cell r="B17" t="str">
            <v>шт</v>
          </cell>
        </row>
        <row r="18">
          <cell r="A18" t="str">
            <v>Мини-сосиски в тесте "Фрайпики" 1,8кг ВЕС,  ПОКОМ</v>
          </cell>
          <cell r="B18" t="str">
            <v>кг</v>
          </cell>
        </row>
        <row r="19">
          <cell r="A19" t="str">
            <v>Наггетсы из печи 0,25кг ТМ Вязанка ТС Няняггетсы Сливушки замор.  ПОКОМ</v>
          </cell>
          <cell r="B19" t="str">
            <v>шт</v>
          </cell>
        </row>
        <row r="20">
          <cell r="A20" t="str">
            <v>Наггетсы Нагетосы Сочная курочка в хрустящей панировке ТМ Горячая штучка 0,25 кг зам  ПОКОМ</v>
          </cell>
          <cell r="B20" t="str">
            <v>шт</v>
          </cell>
        </row>
        <row r="21">
          <cell r="A21" t="str">
            <v>Наггетсы Нагетосы Сочная курочка ТМ Горячая штучка 0,25 кг зам  ПОКОМ</v>
          </cell>
          <cell r="B21" t="str">
            <v>шт</v>
          </cell>
        </row>
        <row r="22">
          <cell r="A22" t="str">
            <v>Наггетсы с индейкой 0,25кг ТМ Вязанка ТС Няняггетсы Сливушки НД2 замор.  ПОКОМ</v>
          </cell>
          <cell r="B22" t="str">
            <v>шт</v>
          </cell>
        </row>
        <row r="23">
          <cell r="A23" t="str">
            <v>Наггетсы хрустящие п/ф ВЕС ПОКОМ</v>
          </cell>
          <cell r="B23" t="str">
            <v>кг</v>
          </cell>
        </row>
        <row r="24">
          <cell r="A24" t="str">
            <v>Пельмени Grandmeni с говядиной ТМ Горячая  0,75 кг. ПОКОМ</v>
          </cell>
          <cell r="B24" t="str">
            <v>шт</v>
          </cell>
        </row>
        <row r="25">
          <cell r="A25" t="str">
            <v>Пельмени Бигбули #МЕГАВКУСИЩЕ с сочной грудинкой 0,43 кг  ПОКОМ</v>
          </cell>
          <cell r="B25" t="str">
            <v>шт</v>
          </cell>
        </row>
        <row r="26">
          <cell r="A26" t="str">
            <v>Пельмени Бигбули #МЕГАВКУСИЩЕ с сочной грудинкой 0,9 кг  ПОКОМ</v>
          </cell>
          <cell r="B26" t="str">
            <v>шт</v>
          </cell>
        </row>
        <row r="27">
          <cell r="A27" t="str">
            <v>Пельмени Бигбули с мясом, Горячая штучка 0,43кг  ПОКОМ</v>
          </cell>
          <cell r="B27" t="str">
            <v>шт</v>
          </cell>
        </row>
        <row r="28">
          <cell r="A28" t="str">
            <v>Пельмени Бигбули с мясом, Горячая штучка 0,9кг  ПОКОМ</v>
          </cell>
          <cell r="B28" t="str">
            <v>шт</v>
          </cell>
        </row>
        <row r="29">
          <cell r="A29" t="str">
            <v>Пельмени Бигбули со сливоч.маслом (Мегамаслище) ТМ БУЛЬМЕНИ сфера 0,43. замор. ПОКОМ</v>
          </cell>
          <cell r="B29" t="str">
            <v>шт</v>
          </cell>
        </row>
        <row r="30">
          <cell r="A30" t="str">
            <v>Пельмени Бигбули со сливочным маслом #МЕГАМАСЛИЩЕ Горячая штучка 0,9 кг  ПОКОМ</v>
          </cell>
          <cell r="B30" t="str">
            <v>шт</v>
          </cell>
        </row>
        <row r="31">
          <cell r="A31" t="str">
            <v>Пельмени Бульмени с говядиной и свининой 2,7кг Наваристые Горячая штучка ВЕС  ПОКОМ</v>
          </cell>
          <cell r="B31" t="str">
            <v>кг</v>
          </cell>
        </row>
        <row r="32">
          <cell r="A32" t="str">
            <v>Пельмени Бульмени с говядиной и свининой 5кг Наваристые Горячая штучка ВЕС  ПОКОМ</v>
          </cell>
          <cell r="B32" t="str">
            <v>кг</v>
          </cell>
        </row>
        <row r="33">
          <cell r="A33" t="str">
            <v>Пельмени Бульмени с говядиной и свининой Горячая шт. 0,9 кг  ПОКОМ</v>
          </cell>
          <cell r="B33" t="str">
            <v>шт</v>
          </cell>
        </row>
        <row r="34">
          <cell r="A34" t="str">
            <v>Пельмени Бульмени с говядиной и свининой Горячая штучка 0,43  ПОКОМ</v>
          </cell>
          <cell r="B34" t="str">
            <v>шт</v>
          </cell>
        </row>
        <row r="35">
          <cell r="A35" t="str">
            <v>Пельмени Бульмени с говядиной и свининой Горячая штучка 0,43 большие замор  ПОКОМ</v>
          </cell>
          <cell r="B35" t="str">
            <v>шт</v>
          </cell>
        </row>
        <row r="36">
          <cell r="A36" t="str">
            <v>Пельмени Бульмени со сливочным маслом Горячая штучка 0,9 кг  ПОКОМ</v>
          </cell>
          <cell r="B36" t="str">
            <v>шт</v>
          </cell>
        </row>
        <row r="37">
          <cell r="A37" t="str">
            <v>Пельмени Бульмени со сливочным маслом ТМ Горячая шт. 0,43 кг  ПОКОМ</v>
          </cell>
          <cell r="B37" t="str">
            <v>шт</v>
          </cell>
        </row>
        <row r="38">
          <cell r="A38" t="str">
            <v>Пельмени Быстромени сфера, ВЕС  ПОКОМ</v>
          </cell>
          <cell r="B38" t="str">
            <v>кг</v>
          </cell>
        </row>
        <row r="39">
          <cell r="A39" t="str">
            <v>Пельмени Зареченские сфера 5 кг.  ПОКОМ</v>
          </cell>
          <cell r="B39" t="str">
            <v>кг</v>
          </cell>
        </row>
        <row r="40">
          <cell r="A40" t="str">
            <v>Пельмени Мясорубские ТМ Стародворье фоупак равиоли 0,7 кг  ПОКОМ</v>
          </cell>
          <cell r="B40" t="str">
            <v>шт</v>
          </cell>
        </row>
        <row r="41">
          <cell r="A41" t="str">
            <v>Пельмени Отборные из свинины и говядины 0,9 кг ТМ Стародворье ТС Медвежье ушко  ПОКОМ</v>
          </cell>
          <cell r="B41" t="str">
            <v>шт</v>
          </cell>
        </row>
        <row r="42">
          <cell r="A42" t="str">
            <v>Пельмени Отборные с говядиной 0,43 кг ТМ Стародворье ТС Медвежье ушко</v>
          </cell>
          <cell r="B42" t="str">
            <v>шт</v>
          </cell>
        </row>
        <row r="43">
          <cell r="A43" t="str">
            <v>Пельмени Отборные с говядиной 0,9 кг НОВА ТМ Стародворье ТС Медвежье ушко  ПОКОМ</v>
          </cell>
          <cell r="B43" t="str">
            <v>шт</v>
          </cell>
        </row>
        <row r="44">
          <cell r="A44" t="str">
            <v>Пельмени Отборные с говядиной и свининой 0,43 кг ТМ Стародворье ТС Медвежье ушко</v>
          </cell>
          <cell r="B44" t="str">
            <v>шт</v>
          </cell>
        </row>
        <row r="45">
          <cell r="A45" t="str">
            <v>Пельмени С говядиной и свининой, ВЕС, сфера пуговки Мясная Галерея  ПОКОМ</v>
          </cell>
          <cell r="B45" t="str">
            <v>кг</v>
          </cell>
        </row>
        <row r="46">
          <cell r="A46" t="str">
            <v>Пельмени Со свининой и говядиной ТМ Особый рецепт Любимая ложка 1,0 кг  ПОКОМ</v>
          </cell>
          <cell r="B46" t="str">
            <v>шт</v>
          </cell>
        </row>
        <row r="47">
          <cell r="A47" t="str">
            <v>Пельмени Сочные сфера 0,9 кг ТМ Стародворье ПОКОМ</v>
          </cell>
          <cell r="B47" t="str">
            <v>шт</v>
          </cell>
        </row>
        <row r="48">
          <cell r="A48" t="str">
            <v>Пельмени Сочные ТМ Стародворье.сфера 0,43 кг ПОКОМ</v>
          </cell>
          <cell r="B48" t="str">
            <v>шт</v>
          </cell>
        </row>
        <row r="49">
          <cell r="A49" t="str">
            <v>Фрайпицца с ветчиной и грибами 3,0 кг. ВЕС.  ПОКОМ</v>
          </cell>
          <cell r="B49" t="str">
            <v>кг</v>
          </cell>
        </row>
        <row r="50">
          <cell r="A50" t="str">
            <v>Хинкали Классические хинкали ВЕС,  ПОКОМ</v>
          </cell>
          <cell r="B50" t="str">
            <v>кг</v>
          </cell>
        </row>
        <row r="51">
          <cell r="A51" t="str">
            <v>Хотстеры ТМ Горячая штучка ТС Хотстеры 0,25 кг зам  ПОКОМ</v>
          </cell>
          <cell r="B51" t="str">
            <v>шт</v>
          </cell>
        </row>
        <row r="52">
          <cell r="A52" t="str">
            <v>Чебупай сочное яблоко ТМ Горячая штучка 0,2 кг зам.  ПОКОМ</v>
          </cell>
          <cell r="B52" t="str">
            <v>шт</v>
          </cell>
        </row>
        <row r="53">
          <cell r="A53" t="str">
            <v>Чебупай спелая вишня ТМ Горячая штучка 0,2 кг зам.  ПОКОМ</v>
          </cell>
          <cell r="B53" t="str">
            <v>шт</v>
          </cell>
        </row>
        <row r="54">
          <cell r="A54" t="str">
            <v>Чебупели с мясом ТМ Горячая штучка 0,48 кг XXL зам. ПОКОМ</v>
          </cell>
          <cell r="B54" t="str">
            <v>шт</v>
          </cell>
        </row>
        <row r="55">
          <cell r="A55" t="str">
            <v>Чебупицца курочка по-итальянски Горячая штучка 0,25 кг зам  ПОКОМ</v>
          </cell>
          <cell r="B55" t="str">
            <v>шт</v>
          </cell>
        </row>
        <row r="56">
          <cell r="A56" t="str">
            <v>Чебупицца Пепперони ТМ Горячая штучка ТС Чебупицца 0.25кг зам  ПОКОМ</v>
          </cell>
          <cell r="B56" t="str">
            <v>шт</v>
          </cell>
        </row>
        <row r="57">
          <cell r="A57" t="str">
            <v>Чебуреки с мясом, грибами и картофелем. ВЕС  ПОКОМ</v>
          </cell>
          <cell r="B57" t="str">
            <v>кг</v>
          </cell>
        </row>
        <row r="58">
          <cell r="A58" t="str">
            <v>Чебуречище ТМ Горячая штучка .0,14 кг зам. ПОКОМ</v>
          </cell>
          <cell r="B58" t="str">
            <v>шт</v>
          </cell>
        </row>
        <row r="59">
          <cell r="A59" t="str">
            <v>БОНУС_Готовые чебупели сочные с мясом ТМ Горячая штучка  0,3кг зам    ПОКОМ</v>
          </cell>
          <cell r="B59" t="str">
            <v>шт</v>
          </cell>
        </row>
        <row r="60">
          <cell r="A60" t="str">
            <v>БОНУС_Пельмени Отборные из свинины и говядины 0,9 кг ТМ Стародворье ТС Медвежье ушко  ПОКОМ</v>
          </cell>
          <cell r="B60" t="str">
            <v>шт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D60"/>
  <sheetViews>
    <sheetView tabSelected="1" zoomScaleNormal="100" workbookViewId="0">
      <pane ySplit="5" topLeftCell="A33" activePane="bottomLeft" state="frozen"/>
      <selection pane="bottomLeft" activeCell="A57" sqref="A57:B57"/>
    </sheetView>
  </sheetViews>
  <sheetFormatPr defaultColWidth="10.5" defaultRowHeight="11.45" customHeight="1" outlineLevelRow="1" x14ac:dyDescent="0.2"/>
  <cols>
    <col min="1" max="1" width="73.83203125" style="1" customWidth="1"/>
    <col min="2" max="2" width="5.33203125" style="1" customWidth="1"/>
    <col min="3" max="6" width="6.1640625" style="1" customWidth="1"/>
    <col min="7" max="7" width="4.83203125" style="20" customWidth="1"/>
    <col min="8" max="8" width="0.83203125" style="2" customWidth="1"/>
    <col min="9" max="9" width="1" style="2" customWidth="1"/>
    <col min="10" max="11" width="1.1640625" style="2" customWidth="1"/>
    <col min="12" max="12" width="6.5" style="2" customWidth="1"/>
    <col min="13" max="14" width="7.5" style="2" customWidth="1"/>
    <col min="15" max="15" width="19" style="2" customWidth="1"/>
    <col min="16" max="17" width="5.5" style="2" customWidth="1"/>
    <col min="18" max="20" width="4.1640625" style="2" customWidth="1"/>
    <col min="21" max="22" width="10.5" style="2"/>
    <col min="23" max="23" width="10.5" style="20"/>
    <col min="24" max="24" width="10.5" style="22"/>
    <col min="25" max="25" width="10.5" style="2"/>
    <col min="26" max="27" width="8.6640625" style="26" customWidth="1"/>
    <col min="28" max="28" width="10.6640625" style="26" bestFit="1" customWidth="1"/>
    <col min="29" max="29" width="12.5" style="26" bestFit="1" customWidth="1"/>
    <col min="30" max="30" width="33.1640625" style="26" customWidth="1"/>
    <col min="31" max="16384" width="10.5" style="2"/>
  </cols>
  <sheetData>
    <row r="1" spans="1:27" ht="12.95" customHeight="1" outlineLevel="1" x14ac:dyDescent="0.2">
      <c r="A1" s="3" t="s">
        <v>0</v>
      </c>
      <c r="B1" s="3"/>
      <c r="C1" s="3"/>
    </row>
    <row r="2" spans="1:27" ht="12.95" customHeight="1" outlineLevel="1" x14ac:dyDescent="0.2">
      <c r="B2" s="3"/>
      <c r="C2" s="3"/>
    </row>
    <row r="3" spans="1:27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0" t="s">
        <v>66</v>
      </c>
      <c r="H3" s="11" t="s">
        <v>67</v>
      </c>
      <c r="I3" s="11" t="s">
        <v>68</v>
      </c>
      <c r="J3" s="11" t="s">
        <v>69</v>
      </c>
      <c r="K3" s="11" t="s">
        <v>69</v>
      </c>
      <c r="L3" s="11" t="s">
        <v>70</v>
      </c>
      <c r="M3" s="11" t="s">
        <v>69</v>
      </c>
      <c r="N3" s="12" t="s">
        <v>71</v>
      </c>
      <c r="O3" s="13"/>
      <c r="P3" s="11" t="s">
        <v>72</v>
      </c>
      <c r="Q3" s="11" t="s">
        <v>73</v>
      </c>
      <c r="R3" s="14" t="s">
        <v>70</v>
      </c>
      <c r="S3" s="14" t="s">
        <v>70</v>
      </c>
      <c r="T3" s="14" t="s">
        <v>70</v>
      </c>
      <c r="U3" s="11" t="s">
        <v>74</v>
      </c>
      <c r="V3" s="11" t="s">
        <v>75</v>
      </c>
      <c r="W3" s="10"/>
      <c r="X3" s="15" t="s">
        <v>76</v>
      </c>
      <c r="Y3" s="11" t="s">
        <v>77</v>
      </c>
    </row>
    <row r="4" spans="1:27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0"/>
      <c r="H4" s="11"/>
      <c r="I4" s="11"/>
      <c r="J4" s="14"/>
      <c r="K4" s="11"/>
      <c r="L4" s="11"/>
      <c r="M4" s="16"/>
      <c r="N4" s="12" t="s">
        <v>78</v>
      </c>
      <c r="O4" s="13" t="s">
        <v>79</v>
      </c>
      <c r="P4" s="11"/>
      <c r="Q4" s="11"/>
      <c r="R4" s="11"/>
      <c r="S4" s="11"/>
      <c r="T4" s="11"/>
      <c r="U4" s="11"/>
      <c r="V4" s="11"/>
      <c r="W4" s="10"/>
      <c r="X4" s="15"/>
      <c r="Y4" s="11"/>
    </row>
    <row r="5" spans="1:27" ht="11.1" customHeight="1" x14ac:dyDescent="0.2">
      <c r="A5" s="5"/>
      <c r="B5" s="5"/>
      <c r="C5" s="6"/>
      <c r="D5" s="7"/>
      <c r="E5" s="17">
        <f>SUM(E6:E99)</f>
        <v>1458.3000000000002</v>
      </c>
      <c r="F5" s="17">
        <f>SUM(F6:F99)</f>
        <v>4496.5</v>
      </c>
      <c r="G5" s="10"/>
      <c r="H5" s="17">
        <f t="shared" ref="H5:M5" si="0">SUM(H6:H99)</f>
        <v>0</v>
      </c>
      <c r="I5" s="17">
        <f t="shared" si="0"/>
        <v>0</v>
      </c>
      <c r="J5" s="17">
        <f t="shared" si="0"/>
        <v>0</v>
      </c>
      <c r="K5" s="17">
        <f t="shared" si="0"/>
        <v>0</v>
      </c>
      <c r="L5" s="17">
        <f t="shared" si="0"/>
        <v>291.66000000000003</v>
      </c>
      <c r="M5" s="17">
        <f t="shared" si="0"/>
        <v>1615.6200000000001</v>
      </c>
      <c r="N5" s="17">
        <f>SUM(N6:N52)</f>
        <v>0</v>
      </c>
      <c r="O5" s="18"/>
      <c r="P5" s="11"/>
      <c r="Q5" s="11"/>
      <c r="R5" s="17">
        <f>SUM(R6:R99)</f>
        <v>0</v>
      </c>
      <c r="S5" s="17">
        <f>SUM(S6:S99)</f>
        <v>0</v>
      </c>
      <c r="T5" s="17">
        <f>SUM(T6:T99)</f>
        <v>0</v>
      </c>
      <c r="U5" s="11"/>
      <c r="V5" s="17">
        <f>SUM(V6:V99)</f>
        <v>658.28800000000012</v>
      </c>
      <c r="W5" s="10" t="s">
        <v>80</v>
      </c>
      <c r="X5" s="19">
        <f>SUM(X6:X99)</f>
        <v>185</v>
      </c>
      <c r="Y5" s="17">
        <f>SUM(Y6:Y99)</f>
        <v>660.10000000000014</v>
      </c>
    </row>
    <row r="6" spans="1:27" ht="11.1" customHeight="1" outlineLevel="1" x14ac:dyDescent="0.2">
      <c r="A6" s="24" t="s">
        <v>12</v>
      </c>
      <c r="B6" s="8" t="s">
        <v>13</v>
      </c>
      <c r="C6" s="9">
        <v>75</v>
      </c>
      <c r="D6" s="9"/>
      <c r="E6" s="9">
        <v>5</v>
      </c>
      <c r="F6" s="9">
        <v>70</v>
      </c>
      <c r="G6" s="20">
        <v>1</v>
      </c>
      <c r="L6" s="2">
        <f>E6/5</f>
        <v>1</v>
      </c>
      <c r="M6" s="21"/>
      <c r="N6" s="21"/>
      <c r="P6" s="2">
        <f>(F6+M6)/L6</f>
        <v>70</v>
      </c>
      <c r="Q6" s="2">
        <f>F6/L6</f>
        <v>70</v>
      </c>
      <c r="V6" s="2">
        <f>M6*G6</f>
        <v>0</v>
      </c>
      <c r="W6" s="20">
        <v>5</v>
      </c>
      <c r="X6" s="22">
        <f>M6/W6</f>
        <v>0</v>
      </c>
      <c r="Y6" s="2">
        <f>X6*W6*G6</f>
        <v>0</v>
      </c>
      <c r="AA6" s="26" t="str">
        <f>VLOOKUP(A6,[2]TDSheet!$A:$B,2,0)</f>
        <v>кг</v>
      </c>
    </row>
    <row r="7" spans="1:27" ht="11.1" customHeight="1" outlineLevel="1" x14ac:dyDescent="0.2">
      <c r="A7" s="8" t="s">
        <v>14</v>
      </c>
      <c r="B7" s="8" t="s">
        <v>10</v>
      </c>
      <c r="C7" s="9">
        <v>138</v>
      </c>
      <c r="D7" s="9"/>
      <c r="E7" s="9">
        <v>30</v>
      </c>
      <c r="F7" s="9">
        <v>103</v>
      </c>
      <c r="G7" s="20">
        <f>VLOOKUP(A7,[1]TDSheet!$A:$I,9,0)</f>
        <v>0.3</v>
      </c>
      <c r="L7" s="2">
        <f t="shared" ref="L7:L60" si="1">E7/5</f>
        <v>6</v>
      </c>
      <c r="M7" s="21"/>
      <c r="N7" s="21"/>
      <c r="P7" s="2">
        <f t="shared" ref="P7:P60" si="2">(F7+M7)/L7</f>
        <v>17.166666666666668</v>
      </c>
      <c r="Q7" s="2">
        <f t="shared" ref="Q7:Q60" si="3">F7/L7</f>
        <v>17.166666666666668</v>
      </c>
      <c r="V7" s="2">
        <f t="shared" ref="V7:V58" si="4">M7*G7</f>
        <v>0</v>
      </c>
      <c r="W7" s="20">
        <f>VLOOKUP(A7,[1]TDSheet!$A:$AA,27,0)</f>
        <v>12</v>
      </c>
      <c r="X7" s="22">
        <f t="shared" ref="X7:X56" si="5">M7/W7</f>
        <v>0</v>
      </c>
      <c r="Y7" s="2">
        <f t="shared" ref="Y7:Y58" si="6">X7*W7*G7</f>
        <v>0</v>
      </c>
      <c r="AA7" s="26" t="str">
        <f>VLOOKUP(A7,[2]TDSheet!$A:$B,2,0)</f>
        <v>шт</v>
      </c>
    </row>
    <row r="8" spans="1:27" ht="11.1" customHeight="1" outlineLevel="1" x14ac:dyDescent="0.2">
      <c r="A8" s="8" t="s">
        <v>15</v>
      </c>
      <c r="B8" s="8" t="s">
        <v>10</v>
      </c>
      <c r="C8" s="9">
        <v>193</v>
      </c>
      <c r="D8" s="9">
        <v>5</v>
      </c>
      <c r="E8" s="9">
        <v>87</v>
      </c>
      <c r="F8" s="9">
        <v>63</v>
      </c>
      <c r="G8" s="20">
        <f>VLOOKUP(A8,[1]TDSheet!$A:$I,9,0)</f>
        <v>0.3</v>
      </c>
      <c r="L8" s="2">
        <f t="shared" si="1"/>
        <v>17.399999999999999</v>
      </c>
      <c r="M8" s="21">
        <f>12*L8-F8</f>
        <v>145.79999999999998</v>
      </c>
      <c r="N8" s="21"/>
      <c r="P8" s="2">
        <f t="shared" si="2"/>
        <v>12</v>
      </c>
      <c r="Q8" s="2">
        <f t="shared" si="3"/>
        <v>3.6206896551724141</v>
      </c>
      <c r="V8" s="2">
        <f t="shared" si="4"/>
        <v>43.739999999999995</v>
      </c>
      <c r="W8" s="20">
        <f>VLOOKUP(A8,[1]TDSheet!$A:$AA,27,0)</f>
        <v>12</v>
      </c>
      <c r="X8" s="22">
        <v>12</v>
      </c>
      <c r="Y8" s="2">
        <f t="shared" si="6"/>
        <v>43.199999999999996</v>
      </c>
      <c r="AA8" s="26" t="str">
        <f>VLOOKUP(A8,[2]TDSheet!$A:$B,2,0)</f>
        <v>шт</v>
      </c>
    </row>
    <row r="9" spans="1:27" ht="11.1" customHeight="1" outlineLevel="1" x14ac:dyDescent="0.2">
      <c r="A9" s="24" t="s">
        <v>16</v>
      </c>
      <c r="B9" s="8" t="s">
        <v>10</v>
      </c>
      <c r="C9" s="9">
        <v>433</v>
      </c>
      <c r="D9" s="9">
        <v>1</v>
      </c>
      <c r="E9" s="9">
        <v>96</v>
      </c>
      <c r="F9" s="25">
        <f>111+F59</f>
        <v>42</v>
      </c>
      <c r="G9" s="20">
        <f>VLOOKUP(A9,[1]TDSheet!$A:$I,9,0)</f>
        <v>0.3</v>
      </c>
      <c r="L9" s="2">
        <f t="shared" si="1"/>
        <v>19.2</v>
      </c>
      <c r="M9" s="21">
        <f>10*L9-F9</f>
        <v>150</v>
      </c>
      <c r="N9" s="21"/>
      <c r="P9" s="2">
        <f t="shared" si="2"/>
        <v>10</v>
      </c>
      <c r="Q9" s="2">
        <f t="shared" si="3"/>
        <v>2.1875</v>
      </c>
      <c r="V9" s="2">
        <f t="shared" si="4"/>
        <v>45</v>
      </c>
      <c r="W9" s="20">
        <f>VLOOKUP(A9,[1]TDSheet!$A:$AA,27,0)</f>
        <v>12</v>
      </c>
      <c r="X9" s="22">
        <v>13</v>
      </c>
      <c r="Y9" s="2">
        <f t="shared" si="6"/>
        <v>46.8</v>
      </c>
      <c r="AA9" s="26" t="str">
        <f>VLOOKUP(A9,[2]TDSheet!$A:$B,2,0)</f>
        <v>шт</v>
      </c>
    </row>
    <row r="10" spans="1:27" ht="11.1" customHeight="1" outlineLevel="1" x14ac:dyDescent="0.2">
      <c r="A10" s="8" t="s">
        <v>17</v>
      </c>
      <c r="B10" s="8" t="s">
        <v>10</v>
      </c>
      <c r="C10" s="9">
        <v>55</v>
      </c>
      <c r="D10" s="9"/>
      <c r="E10" s="9">
        <v>48</v>
      </c>
      <c r="F10" s="9">
        <v>-48</v>
      </c>
      <c r="G10" s="20">
        <f>VLOOKUP(A10,[1]TDSheet!$A:$I,9,0)</f>
        <v>0.09</v>
      </c>
      <c r="L10" s="2">
        <f t="shared" si="1"/>
        <v>9.6</v>
      </c>
      <c r="M10" s="21">
        <f>8*L10-F10</f>
        <v>124.8</v>
      </c>
      <c r="N10" s="21"/>
      <c r="P10" s="2">
        <f t="shared" si="2"/>
        <v>8</v>
      </c>
      <c r="Q10" s="2">
        <f t="shared" si="3"/>
        <v>-5</v>
      </c>
      <c r="V10" s="2">
        <f t="shared" si="4"/>
        <v>11.231999999999999</v>
      </c>
      <c r="W10" s="20">
        <f>VLOOKUP(A10,[1]TDSheet!$A:$AA,27,0)</f>
        <v>24</v>
      </c>
      <c r="X10" s="22">
        <v>5</v>
      </c>
      <c r="Y10" s="2">
        <f t="shared" si="6"/>
        <v>10.799999999999999</v>
      </c>
      <c r="AA10" s="26" t="str">
        <f>VLOOKUP(A10,[2]TDSheet!$A:$B,2,0)</f>
        <v>шт</v>
      </c>
    </row>
    <row r="11" spans="1:27" ht="11.1" customHeight="1" outlineLevel="1" x14ac:dyDescent="0.2">
      <c r="A11" s="8" t="s">
        <v>18</v>
      </c>
      <c r="B11" s="8" t="s">
        <v>13</v>
      </c>
      <c r="C11" s="9">
        <v>86.3</v>
      </c>
      <c r="D11" s="9">
        <v>19</v>
      </c>
      <c r="E11" s="9">
        <v>9</v>
      </c>
      <c r="F11" s="9">
        <v>78</v>
      </c>
      <c r="G11" s="20">
        <v>1</v>
      </c>
      <c r="L11" s="2">
        <f t="shared" si="1"/>
        <v>1.8</v>
      </c>
      <c r="M11" s="21"/>
      <c r="N11" s="21"/>
      <c r="P11" s="2">
        <f t="shared" si="2"/>
        <v>43.333333333333336</v>
      </c>
      <c r="Q11" s="2">
        <f t="shared" si="3"/>
        <v>43.333333333333336</v>
      </c>
      <c r="V11" s="2">
        <f t="shared" si="4"/>
        <v>0</v>
      </c>
      <c r="W11" s="20">
        <v>3</v>
      </c>
      <c r="X11" s="22">
        <f t="shared" si="5"/>
        <v>0</v>
      </c>
      <c r="Y11" s="2">
        <f t="shared" si="6"/>
        <v>0</v>
      </c>
      <c r="AA11" s="26" t="str">
        <f>VLOOKUP(A11,[2]TDSheet!$A:$B,2,0)</f>
        <v>кг</v>
      </c>
    </row>
    <row r="12" spans="1:27" ht="11.1" customHeight="1" outlineLevel="1" x14ac:dyDescent="0.2">
      <c r="A12" s="8" t="s">
        <v>19</v>
      </c>
      <c r="B12" s="8" t="s">
        <v>13</v>
      </c>
      <c r="C12" s="9">
        <v>170.9</v>
      </c>
      <c r="D12" s="9">
        <v>10.4</v>
      </c>
      <c r="E12" s="9">
        <v>29.6</v>
      </c>
      <c r="F12" s="9">
        <v>144.30000000000001</v>
      </c>
      <c r="G12" s="20">
        <v>1</v>
      </c>
      <c r="L12" s="2">
        <f t="shared" si="1"/>
        <v>5.92</v>
      </c>
      <c r="M12" s="21"/>
      <c r="N12" s="21"/>
      <c r="P12" s="2">
        <f t="shared" si="2"/>
        <v>24.375000000000004</v>
      </c>
      <c r="Q12" s="2">
        <f t="shared" si="3"/>
        <v>24.375000000000004</v>
      </c>
      <c r="V12" s="2">
        <f t="shared" si="4"/>
        <v>0</v>
      </c>
      <c r="W12" s="20">
        <v>3.7</v>
      </c>
      <c r="X12" s="22">
        <f t="shared" si="5"/>
        <v>0</v>
      </c>
      <c r="Y12" s="2">
        <f t="shared" si="6"/>
        <v>0</v>
      </c>
      <c r="AA12" s="26" t="str">
        <f>VLOOKUP(A12,[2]TDSheet!$A:$B,2,0)</f>
        <v>кг</v>
      </c>
    </row>
    <row r="13" spans="1:27" ht="11.1" customHeight="1" outlineLevel="1" x14ac:dyDescent="0.2">
      <c r="A13" s="8" t="s">
        <v>20</v>
      </c>
      <c r="B13" s="8" t="s">
        <v>13</v>
      </c>
      <c r="C13" s="9">
        <v>107.3</v>
      </c>
      <c r="D13" s="9">
        <v>3.7</v>
      </c>
      <c r="E13" s="9"/>
      <c r="F13" s="9">
        <v>111</v>
      </c>
      <c r="G13" s="20">
        <v>1</v>
      </c>
      <c r="L13" s="2">
        <f t="shared" si="1"/>
        <v>0</v>
      </c>
      <c r="M13" s="21"/>
      <c r="N13" s="21"/>
      <c r="P13" s="2" t="e">
        <f t="shared" si="2"/>
        <v>#DIV/0!</v>
      </c>
      <c r="Q13" s="2" t="e">
        <f t="shared" si="3"/>
        <v>#DIV/0!</v>
      </c>
      <c r="V13" s="2">
        <f t="shared" si="4"/>
        <v>0</v>
      </c>
      <c r="W13" s="20">
        <v>3.7</v>
      </c>
      <c r="X13" s="22">
        <f t="shared" si="5"/>
        <v>0</v>
      </c>
      <c r="Y13" s="2">
        <f t="shared" si="6"/>
        <v>0</v>
      </c>
      <c r="AA13" s="26" t="str">
        <f>VLOOKUP(A13,[2]TDSheet!$A:$B,2,0)</f>
        <v>кг</v>
      </c>
    </row>
    <row r="14" spans="1:27" ht="11.1" customHeight="1" outlineLevel="1" x14ac:dyDescent="0.2">
      <c r="A14" s="8" t="s">
        <v>21</v>
      </c>
      <c r="B14" s="8" t="s">
        <v>13</v>
      </c>
      <c r="C14" s="9">
        <v>144</v>
      </c>
      <c r="D14" s="9">
        <v>5.5</v>
      </c>
      <c r="E14" s="9">
        <v>11</v>
      </c>
      <c r="F14" s="9">
        <v>132</v>
      </c>
      <c r="G14" s="20">
        <v>1</v>
      </c>
      <c r="L14" s="2">
        <f t="shared" si="1"/>
        <v>2.2000000000000002</v>
      </c>
      <c r="M14" s="21"/>
      <c r="N14" s="21"/>
      <c r="P14" s="2">
        <f t="shared" si="2"/>
        <v>59.999999999999993</v>
      </c>
      <c r="Q14" s="2">
        <f t="shared" si="3"/>
        <v>59.999999999999993</v>
      </c>
      <c r="V14" s="2">
        <f t="shared" si="4"/>
        <v>0</v>
      </c>
      <c r="W14" s="20">
        <v>5.5</v>
      </c>
      <c r="X14" s="22">
        <f t="shared" si="5"/>
        <v>0</v>
      </c>
      <c r="Y14" s="2">
        <f t="shared" si="6"/>
        <v>0</v>
      </c>
      <c r="AA14" s="26" t="str">
        <f>VLOOKUP(A14,[2]TDSheet!$A:$B,2,0)</f>
        <v>кг</v>
      </c>
    </row>
    <row r="15" spans="1:27" ht="11.1" customHeight="1" outlineLevel="1" x14ac:dyDescent="0.2">
      <c r="A15" s="8" t="s">
        <v>22</v>
      </c>
      <c r="B15" s="8" t="s">
        <v>10</v>
      </c>
      <c r="C15" s="9">
        <v>175</v>
      </c>
      <c r="D15" s="9">
        <v>2</v>
      </c>
      <c r="E15" s="9">
        <v>24</v>
      </c>
      <c r="F15" s="9">
        <v>150</v>
      </c>
      <c r="G15" s="20">
        <f>VLOOKUP(A15,[1]TDSheet!$A:$I,9,0)</f>
        <v>0.25</v>
      </c>
      <c r="L15" s="2">
        <f t="shared" si="1"/>
        <v>4.8</v>
      </c>
      <c r="M15" s="21"/>
      <c r="N15" s="21"/>
      <c r="P15" s="2">
        <f t="shared" si="2"/>
        <v>31.25</v>
      </c>
      <c r="Q15" s="2">
        <f t="shared" si="3"/>
        <v>31.25</v>
      </c>
      <c r="V15" s="2">
        <f t="shared" si="4"/>
        <v>0</v>
      </c>
      <c r="W15" s="20">
        <f>VLOOKUP(A15,[1]TDSheet!$A:$AA,27,0)</f>
        <v>12</v>
      </c>
      <c r="X15" s="22">
        <f t="shared" si="5"/>
        <v>0</v>
      </c>
      <c r="Y15" s="2">
        <f t="shared" si="6"/>
        <v>0</v>
      </c>
      <c r="AA15" s="26" t="str">
        <f>VLOOKUP(A15,[2]TDSheet!$A:$B,2,0)</f>
        <v>шт</v>
      </c>
    </row>
    <row r="16" spans="1:27" ht="11.1" customHeight="1" outlineLevel="1" x14ac:dyDescent="0.2">
      <c r="A16" s="8" t="s">
        <v>23</v>
      </c>
      <c r="B16" s="8" t="s">
        <v>13</v>
      </c>
      <c r="C16" s="9">
        <v>27</v>
      </c>
      <c r="D16" s="9"/>
      <c r="E16" s="9"/>
      <c r="F16" s="9">
        <v>27</v>
      </c>
      <c r="G16" s="20">
        <v>1</v>
      </c>
      <c r="L16" s="2">
        <f t="shared" si="1"/>
        <v>0</v>
      </c>
      <c r="M16" s="21"/>
      <c r="N16" s="21"/>
      <c r="P16" s="2" t="e">
        <f t="shared" si="2"/>
        <v>#DIV/0!</v>
      </c>
      <c r="Q16" s="2" t="e">
        <f t="shared" si="3"/>
        <v>#DIV/0!</v>
      </c>
      <c r="V16" s="2">
        <f t="shared" si="4"/>
        <v>0</v>
      </c>
      <c r="W16" s="20">
        <v>3</v>
      </c>
      <c r="X16" s="22">
        <f t="shared" si="5"/>
        <v>0</v>
      </c>
      <c r="Y16" s="2">
        <f t="shared" si="6"/>
        <v>0</v>
      </c>
      <c r="AA16" s="26" t="str">
        <f>VLOOKUP(A16,[2]TDSheet!$A:$B,2,0)</f>
        <v>кг</v>
      </c>
    </row>
    <row r="17" spans="1:27" ht="11.1" customHeight="1" outlineLevel="1" x14ac:dyDescent="0.2">
      <c r="A17" s="8" t="s">
        <v>24</v>
      </c>
      <c r="B17" s="8" t="s">
        <v>10</v>
      </c>
      <c r="C17" s="9">
        <v>135</v>
      </c>
      <c r="D17" s="9"/>
      <c r="E17" s="9">
        <v>6</v>
      </c>
      <c r="F17" s="9">
        <v>127</v>
      </c>
      <c r="G17" s="20">
        <f>VLOOKUP(A17,[1]TDSheet!$A:$I,9,0)</f>
        <v>0.25</v>
      </c>
      <c r="L17" s="2">
        <f t="shared" si="1"/>
        <v>1.2</v>
      </c>
      <c r="M17" s="21"/>
      <c r="N17" s="21"/>
      <c r="P17" s="2">
        <f t="shared" si="2"/>
        <v>105.83333333333334</v>
      </c>
      <c r="Q17" s="2">
        <f t="shared" si="3"/>
        <v>105.83333333333334</v>
      </c>
      <c r="V17" s="2">
        <f t="shared" si="4"/>
        <v>0</v>
      </c>
      <c r="W17" s="20">
        <f>VLOOKUP(A17,[1]TDSheet!$A:$AA,27,0)</f>
        <v>12</v>
      </c>
      <c r="X17" s="22">
        <f t="shared" si="5"/>
        <v>0</v>
      </c>
      <c r="Y17" s="2">
        <f t="shared" si="6"/>
        <v>0</v>
      </c>
      <c r="AA17" s="26" t="str">
        <f>VLOOKUP(A17,[2]TDSheet!$A:$B,2,0)</f>
        <v>шт</v>
      </c>
    </row>
    <row r="18" spans="1:27" ht="11.1" customHeight="1" outlineLevel="1" x14ac:dyDescent="0.2">
      <c r="A18" s="8" t="s">
        <v>25</v>
      </c>
      <c r="B18" s="8" t="s">
        <v>13</v>
      </c>
      <c r="C18" s="9">
        <v>-1.3</v>
      </c>
      <c r="D18" s="9">
        <v>1.3</v>
      </c>
      <c r="E18" s="9"/>
      <c r="F18" s="9"/>
      <c r="G18" s="20">
        <f>VLOOKUP(A18,[1]TDSheet!$A:$I,9,0)</f>
        <v>1</v>
      </c>
      <c r="L18" s="2">
        <f t="shared" si="1"/>
        <v>0</v>
      </c>
      <c r="M18" s="23">
        <v>40</v>
      </c>
      <c r="N18" s="21"/>
      <c r="P18" s="2" t="e">
        <f t="shared" si="2"/>
        <v>#DIV/0!</v>
      </c>
      <c r="Q18" s="2" t="e">
        <f t="shared" si="3"/>
        <v>#DIV/0!</v>
      </c>
      <c r="V18" s="2">
        <f t="shared" si="4"/>
        <v>40</v>
      </c>
      <c r="W18" s="20">
        <f>VLOOKUP(A18,[1]TDSheet!$A:$AA,27,0)</f>
        <v>1.8</v>
      </c>
      <c r="X18" s="22">
        <v>22</v>
      </c>
      <c r="Y18" s="2">
        <f t="shared" si="6"/>
        <v>39.6</v>
      </c>
      <c r="AA18" s="26" t="str">
        <f>VLOOKUP(A18,[2]TDSheet!$A:$B,2,0)</f>
        <v>кг</v>
      </c>
    </row>
    <row r="19" spans="1:27" ht="11.1" customHeight="1" outlineLevel="1" x14ac:dyDescent="0.2">
      <c r="A19" s="8" t="s">
        <v>26</v>
      </c>
      <c r="B19" s="8" t="s">
        <v>10</v>
      </c>
      <c r="C19" s="9">
        <v>251</v>
      </c>
      <c r="D19" s="9">
        <v>27</v>
      </c>
      <c r="E19" s="9">
        <v>81</v>
      </c>
      <c r="F19" s="9">
        <v>143</v>
      </c>
      <c r="G19" s="20">
        <v>0.25</v>
      </c>
      <c r="L19" s="2">
        <f t="shared" si="1"/>
        <v>16.2</v>
      </c>
      <c r="M19" s="21">
        <f t="shared" ref="M19:M44" si="7">13*L19-F19</f>
        <v>67.599999999999994</v>
      </c>
      <c r="N19" s="21"/>
      <c r="P19" s="2">
        <f t="shared" si="2"/>
        <v>13</v>
      </c>
      <c r="Q19" s="2">
        <f t="shared" si="3"/>
        <v>8.8271604938271615</v>
      </c>
      <c r="V19" s="2">
        <f t="shared" si="4"/>
        <v>16.899999999999999</v>
      </c>
      <c r="W19" s="20">
        <v>12</v>
      </c>
      <c r="X19" s="22">
        <v>6</v>
      </c>
      <c r="Y19" s="2">
        <f t="shared" si="6"/>
        <v>18</v>
      </c>
      <c r="AA19" s="26" t="str">
        <f>VLOOKUP(A19,[2]TDSheet!$A:$B,2,0)</f>
        <v>шт</v>
      </c>
    </row>
    <row r="20" spans="1:27" ht="21.95" customHeight="1" outlineLevel="1" x14ac:dyDescent="0.2">
      <c r="A20" s="8" t="s">
        <v>27</v>
      </c>
      <c r="B20" s="8" t="s">
        <v>10</v>
      </c>
      <c r="C20" s="9">
        <v>89</v>
      </c>
      <c r="D20" s="9">
        <v>16</v>
      </c>
      <c r="E20" s="9">
        <v>27</v>
      </c>
      <c r="F20" s="9">
        <v>-3</v>
      </c>
      <c r="G20" s="20">
        <v>0.25</v>
      </c>
      <c r="L20" s="2">
        <f t="shared" si="1"/>
        <v>5.4</v>
      </c>
      <c r="M20" s="21">
        <f t="shared" ref="M20:M21" si="8">8*L20-F20</f>
        <v>46.2</v>
      </c>
      <c r="N20" s="21"/>
      <c r="P20" s="2">
        <f t="shared" si="2"/>
        <v>8</v>
      </c>
      <c r="Q20" s="2">
        <f t="shared" si="3"/>
        <v>-0.55555555555555547</v>
      </c>
      <c r="V20" s="2">
        <f t="shared" si="4"/>
        <v>11.55</v>
      </c>
      <c r="W20" s="20">
        <v>6</v>
      </c>
      <c r="X20" s="22">
        <v>8</v>
      </c>
      <c r="Y20" s="2">
        <f t="shared" si="6"/>
        <v>12</v>
      </c>
      <c r="AA20" s="26" t="str">
        <f>VLOOKUP(A20,[2]TDSheet!$A:$B,2,0)</f>
        <v>шт</v>
      </c>
    </row>
    <row r="21" spans="1:27" ht="11.1" customHeight="1" outlineLevel="1" x14ac:dyDescent="0.2">
      <c r="A21" s="8" t="s">
        <v>28</v>
      </c>
      <c r="B21" s="8" t="s">
        <v>10</v>
      </c>
      <c r="C21" s="9">
        <v>98</v>
      </c>
      <c r="D21" s="9"/>
      <c r="E21" s="9">
        <v>12</v>
      </c>
      <c r="F21" s="9">
        <v>-3</v>
      </c>
      <c r="G21" s="20">
        <f>VLOOKUP(A21,[1]TDSheet!$A:$I,9,0)</f>
        <v>0.25</v>
      </c>
      <c r="L21" s="2">
        <f t="shared" si="1"/>
        <v>2.4</v>
      </c>
      <c r="M21" s="21">
        <f t="shared" si="8"/>
        <v>22.2</v>
      </c>
      <c r="N21" s="21"/>
      <c r="P21" s="2">
        <f t="shared" si="2"/>
        <v>8</v>
      </c>
      <c r="Q21" s="2">
        <f t="shared" si="3"/>
        <v>-1.25</v>
      </c>
      <c r="V21" s="2">
        <f t="shared" si="4"/>
        <v>5.55</v>
      </c>
      <c r="W21" s="20">
        <f>VLOOKUP(A21,[1]TDSheet!$A:$AA,27,0)</f>
        <v>6</v>
      </c>
      <c r="X21" s="22">
        <v>4</v>
      </c>
      <c r="Y21" s="2">
        <f t="shared" si="6"/>
        <v>6</v>
      </c>
      <c r="AA21" s="26" t="str">
        <f>VLOOKUP(A21,[2]TDSheet!$A:$B,2,0)</f>
        <v>шт</v>
      </c>
    </row>
    <row r="22" spans="1:27" ht="11.1" customHeight="1" outlineLevel="1" x14ac:dyDescent="0.2">
      <c r="A22" s="8" t="s">
        <v>29</v>
      </c>
      <c r="B22" s="8" t="s">
        <v>10</v>
      </c>
      <c r="C22" s="9">
        <v>3</v>
      </c>
      <c r="D22" s="9"/>
      <c r="E22" s="9"/>
      <c r="F22" s="9"/>
      <c r="G22" s="20">
        <f>VLOOKUP(A22,[1]TDSheet!$A:$I,9,0)</f>
        <v>0.25</v>
      </c>
      <c r="L22" s="2">
        <f t="shared" si="1"/>
        <v>0</v>
      </c>
      <c r="M22" s="23">
        <v>50</v>
      </c>
      <c r="N22" s="21"/>
      <c r="P22" s="2" t="e">
        <f t="shared" si="2"/>
        <v>#DIV/0!</v>
      </c>
      <c r="Q22" s="2" t="e">
        <f t="shared" si="3"/>
        <v>#DIV/0!</v>
      </c>
      <c r="V22" s="2">
        <f t="shared" si="4"/>
        <v>12.5</v>
      </c>
      <c r="W22" s="20">
        <f>VLOOKUP(A22,[1]TDSheet!$A:$AA,27,0)</f>
        <v>12</v>
      </c>
      <c r="X22" s="22">
        <v>4</v>
      </c>
      <c r="Y22" s="2">
        <f t="shared" si="6"/>
        <v>12</v>
      </c>
      <c r="AA22" s="26" t="str">
        <f>VLOOKUP(A22,[2]TDSheet!$A:$B,2,0)</f>
        <v>шт</v>
      </c>
    </row>
    <row r="23" spans="1:27" ht="11.1" customHeight="1" outlineLevel="1" x14ac:dyDescent="0.2">
      <c r="A23" s="8" t="s">
        <v>30</v>
      </c>
      <c r="B23" s="8" t="s">
        <v>13</v>
      </c>
      <c r="C23" s="9">
        <v>60</v>
      </c>
      <c r="D23" s="9"/>
      <c r="E23" s="9"/>
      <c r="F23" s="9">
        <v>48</v>
      </c>
      <c r="G23" s="20">
        <f>VLOOKUP(A23,[1]TDSheet!$A:$I,9,0)</f>
        <v>1</v>
      </c>
      <c r="L23" s="2">
        <f t="shared" si="1"/>
        <v>0</v>
      </c>
      <c r="M23" s="21"/>
      <c r="N23" s="21"/>
      <c r="P23" s="2" t="e">
        <f t="shared" si="2"/>
        <v>#DIV/0!</v>
      </c>
      <c r="Q23" s="2" t="e">
        <f t="shared" si="3"/>
        <v>#DIV/0!</v>
      </c>
      <c r="V23" s="2">
        <f t="shared" si="4"/>
        <v>0</v>
      </c>
      <c r="W23" s="20">
        <f>VLOOKUP(A23,[1]TDSheet!$A:$AA,27,0)</f>
        <v>6</v>
      </c>
      <c r="X23" s="22">
        <f t="shared" si="5"/>
        <v>0</v>
      </c>
      <c r="Y23" s="2">
        <f t="shared" si="6"/>
        <v>0</v>
      </c>
      <c r="AA23" s="26" t="str">
        <f>VLOOKUP(A23,[2]TDSheet!$A:$B,2,0)</f>
        <v>кг</v>
      </c>
    </row>
    <row r="24" spans="1:27" ht="11.1" customHeight="1" outlineLevel="1" x14ac:dyDescent="0.2">
      <c r="A24" s="8" t="s">
        <v>31</v>
      </c>
      <c r="B24" s="8" t="s">
        <v>10</v>
      </c>
      <c r="C24" s="9">
        <v>18</v>
      </c>
      <c r="D24" s="9">
        <v>8</v>
      </c>
      <c r="E24" s="9">
        <v>16</v>
      </c>
      <c r="F24" s="9">
        <v>-2</v>
      </c>
      <c r="G24" s="20">
        <v>0.75</v>
      </c>
      <c r="L24" s="2">
        <f t="shared" si="1"/>
        <v>3.2</v>
      </c>
      <c r="M24" s="21">
        <f t="shared" ref="M24:M25" si="9">8*L24-F24</f>
        <v>27.6</v>
      </c>
      <c r="N24" s="21"/>
      <c r="P24" s="2">
        <f t="shared" si="2"/>
        <v>8</v>
      </c>
      <c r="Q24" s="2">
        <f t="shared" si="3"/>
        <v>-0.625</v>
      </c>
      <c r="V24" s="2">
        <f t="shared" si="4"/>
        <v>20.700000000000003</v>
      </c>
      <c r="W24" s="20">
        <v>8</v>
      </c>
      <c r="X24" s="22">
        <v>4</v>
      </c>
      <c r="Y24" s="2">
        <f t="shared" si="6"/>
        <v>24</v>
      </c>
      <c r="AA24" s="26" t="str">
        <f>VLOOKUP(A24,[2]TDSheet!$A:$B,2,0)</f>
        <v>шт</v>
      </c>
    </row>
    <row r="25" spans="1:27" ht="11.1" customHeight="1" outlineLevel="1" x14ac:dyDescent="0.2">
      <c r="A25" s="8" t="s">
        <v>32</v>
      </c>
      <c r="B25" s="8" t="s">
        <v>10</v>
      </c>
      <c r="C25" s="9">
        <v>7</v>
      </c>
      <c r="D25" s="9"/>
      <c r="E25" s="9">
        <v>3</v>
      </c>
      <c r="F25" s="9">
        <v>-3</v>
      </c>
      <c r="G25" s="20">
        <v>0.43</v>
      </c>
      <c r="L25" s="2">
        <f t="shared" si="1"/>
        <v>0.6</v>
      </c>
      <c r="M25" s="21">
        <f t="shared" si="9"/>
        <v>7.8</v>
      </c>
      <c r="N25" s="21"/>
      <c r="P25" s="2">
        <f t="shared" si="2"/>
        <v>8</v>
      </c>
      <c r="Q25" s="2">
        <f t="shared" si="3"/>
        <v>-5</v>
      </c>
      <c r="V25" s="2">
        <f t="shared" si="4"/>
        <v>3.3540000000000001</v>
      </c>
      <c r="W25" s="20">
        <v>16</v>
      </c>
      <c r="X25" s="22">
        <v>1</v>
      </c>
      <c r="Y25" s="2">
        <f t="shared" si="6"/>
        <v>6.88</v>
      </c>
      <c r="AA25" s="26" t="str">
        <f>VLOOKUP(A25,[2]TDSheet!$A:$B,2,0)</f>
        <v>шт</v>
      </c>
    </row>
    <row r="26" spans="1:27" ht="11.1" customHeight="1" outlineLevel="1" x14ac:dyDescent="0.2">
      <c r="A26" s="8" t="s">
        <v>33</v>
      </c>
      <c r="B26" s="8" t="s">
        <v>10</v>
      </c>
      <c r="C26" s="9">
        <v>26</v>
      </c>
      <c r="D26" s="9"/>
      <c r="E26" s="9">
        <v>4</v>
      </c>
      <c r="F26" s="9">
        <v>22</v>
      </c>
      <c r="G26" s="20">
        <v>0.9</v>
      </c>
      <c r="L26" s="2">
        <f t="shared" si="1"/>
        <v>0.8</v>
      </c>
      <c r="M26" s="21"/>
      <c r="N26" s="21"/>
      <c r="P26" s="2">
        <f t="shared" si="2"/>
        <v>27.5</v>
      </c>
      <c r="Q26" s="2">
        <f t="shared" si="3"/>
        <v>27.5</v>
      </c>
      <c r="V26" s="2">
        <f t="shared" si="4"/>
        <v>0</v>
      </c>
      <c r="W26" s="20">
        <v>8</v>
      </c>
      <c r="X26" s="22">
        <f t="shared" si="5"/>
        <v>0</v>
      </c>
      <c r="Y26" s="2">
        <f t="shared" si="6"/>
        <v>0</v>
      </c>
      <c r="AA26" s="26" t="str">
        <f>VLOOKUP(A26,[2]TDSheet!$A:$B,2,0)</f>
        <v>шт</v>
      </c>
    </row>
    <row r="27" spans="1:27" ht="11.1" customHeight="1" outlineLevel="1" x14ac:dyDescent="0.2">
      <c r="A27" s="8" t="s">
        <v>34</v>
      </c>
      <c r="B27" s="8" t="s">
        <v>10</v>
      </c>
      <c r="C27" s="9">
        <v>56</v>
      </c>
      <c r="D27" s="9"/>
      <c r="E27" s="9">
        <v>25</v>
      </c>
      <c r="F27" s="9">
        <v>22</v>
      </c>
      <c r="G27" s="20">
        <v>0.43</v>
      </c>
      <c r="L27" s="2">
        <f t="shared" si="1"/>
        <v>5</v>
      </c>
      <c r="M27" s="21">
        <f>12*L27-F27</f>
        <v>38</v>
      </c>
      <c r="N27" s="21"/>
      <c r="P27" s="2">
        <f t="shared" si="2"/>
        <v>12</v>
      </c>
      <c r="Q27" s="2">
        <f t="shared" si="3"/>
        <v>4.4000000000000004</v>
      </c>
      <c r="V27" s="2">
        <f t="shared" si="4"/>
        <v>16.34</v>
      </c>
      <c r="W27" s="20">
        <v>16</v>
      </c>
      <c r="X27" s="22">
        <v>2</v>
      </c>
      <c r="Y27" s="2">
        <f t="shared" si="6"/>
        <v>13.76</v>
      </c>
      <c r="AA27" s="26" t="str">
        <f>VLOOKUP(A27,[2]TDSheet!$A:$B,2,0)</f>
        <v>шт</v>
      </c>
    </row>
    <row r="28" spans="1:27" ht="11.1" customHeight="1" outlineLevel="1" x14ac:dyDescent="0.2">
      <c r="A28" s="8" t="s">
        <v>35</v>
      </c>
      <c r="B28" s="8" t="s">
        <v>10</v>
      </c>
      <c r="C28" s="9">
        <v>23</v>
      </c>
      <c r="D28" s="9"/>
      <c r="E28" s="9"/>
      <c r="F28" s="9">
        <v>22</v>
      </c>
      <c r="G28" s="20">
        <f>VLOOKUP(A28,[1]TDSheet!$A:$I,9,0)</f>
        <v>0.9</v>
      </c>
      <c r="L28" s="2">
        <f t="shared" si="1"/>
        <v>0</v>
      </c>
      <c r="M28" s="21"/>
      <c r="N28" s="21"/>
      <c r="P28" s="2" t="e">
        <f t="shared" si="2"/>
        <v>#DIV/0!</v>
      </c>
      <c r="Q28" s="2" t="e">
        <f t="shared" si="3"/>
        <v>#DIV/0!</v>
      </c>
      <c r="V28" s="2">
        <f t="shared" si="4"/>
        <v>0</v>
      </c>
      <c r="W28" s="20">
        <f>VLOOKUP(A28,[1]TDSheet!$A:$AA,27,0)</f>
        <v>8</v>
      </c>
      <c r="X28" s="22">
        <f t="shared" si="5"/>
        <v>0</v>
      </c>
      <c r="Y28" s="2">
        <f t="shared" si="6"/>
        <v>0</v>
      </c>
      <c r="AA28" s="26" t="str">
        <f>VLOOKUP(A28,[2]TDSheet!$A:$B,2,0)</f>
        <v>шт</v>
      </c>
    </row>
    <row r="29" spans="1:27" ht="21.95" customHeight="1" outlineLevel="1" x14ac:dyDescent="0.2">
      <c r="A29" s="8" t="s">
        <v>36</v>
      </c>
      <c r="B29" s="8" t="s">
        <v>10</v>
      </c>
      <c r="C29" s="9">
        <v>19</v>
      </c>
      <c r="D29" s="9">
        <v>29</v>
      </c>
      <c r="E29" s="9">
        <v>51</v>
      </c>
      <c r="F29" s="9">
        <v>-3</v>
      </c>
      <c r="G29" s="20">
        <v>0.43</v>
      </c>
      <c r="L29" s="2">
        <f t="shared" si="1"/>
        <v>10.199999999999999</v>
      </c>
      <c r="M29" s="21">
        <f t="shared" ref="M29:M30" si="10">8*L29-F29</f>
        <v>84.6</v>
      </c>
      <c r="N29" s="21"/>
      <c r="P29" s="2">
        <f t="shared" si="2"/>
        <v>8</v>
      </c>
      <c r="Q29" s="2">
        <f t="shared" si="3"/>
        <v>-0.29411764705882354</v>
      </c>
      <c r="V29" s="2">
        <f t="shared" si="4"/>
        <v>36.378</v>
      </c>
      <c r="W29" s="20">
        <v>16</v>
      </c>
      <c r="X29" s="22">
        <v>5</v>
      </c>
      <c r="Y29" s="2">
        <f t="shared" si="6"/>
        <v>34.4</v>
      </c>
      <c r="AA29" s="26" t="str">
        <f>VLOOKUP(A29,[2]TDSheet!$A:$B,2,0)</f>
        <v>шт</v>
      </c>
    </row>
    <row r="30" spans="1:27" ht="21.95" customHeight="1" outlineLevel="1" x14ac:dyDescent="0.2">
      <c r="A30" s="8" t="s">
        <v>37</v>
      </c>
      <c r="B30" s="8" t="s">
        <v>10</v>
      </c>
      <c r="C30" s="9">
        <v>2</v>
      </c>
      <c r="D30" s="9"/>
      <c r="E30" s="9">
        <v>6</v>
      </c>
      <c r="F30" s="9">
        <v>-6</v>
      </c>
      <c r="G30" s="20">
        <v>0.9</v>
      </c>
      <c r="L30" s="2">
        <f t="shared" si="1"/>
        <v>1.2</v>
      </c>
      <c r="M30" s="21">
        <f t="shared" si="10"/>
        <v>15.6</v>
      </c>
      <c r="N30" s="21"/>
      <c r="P30" s="2">
        <f t="shared" si="2"/>
        <v>8</v>
      </c>
      <c r="Q30" s="2">
        <f t="shared" si="3"/>
        <v>-5</v>
      </c>
      <c r="V30" s="2">
        <f t="shared" si="4"/>
        <v>14.04</v>
      </c>
      <c r="W30" s="20">
        <v>8</v>
      </c>
      <c r="X30" s="22">
        <v>2</v>
      </c>
      <c r="Y30" s="2">
        <f t="shared" si="6"/>
        <v>14.4</v>
      </c>
      <c r="AA30" s="26" t="str">
        <f>VLOOKUP(A30,[2]TDSheet!$A:$B,2,0)</f>
        <v>шт</v>
      </c>
    </row>
    <row r="31" spans="1:27" ht="21.95" customHeight="1" outlineLevel="1" x14ac:dyDescent="0.2">
      <c r="A31" s="8" t="s">
        <v>38</v>
      </c>
      <c r="B31" s="8" t="s">
        <v>13</v>
      </c>
      <c r="C31" s="9">
        <v>81</v>
      </c>
      <c r="D31" s="9"/>
      <c r="E31" s="9">
        <v>29.7</v>
      </c>
      <c r="F31" s="9">
        <v>43.2</v>
      </c>
      <c r="G31" s="20">
        <v>1</v>
      </c>
      <c r="L31" s="2">
        <f t="shared" si="1"/>
        <v>5.9399999999999995</v>
      </c>
      <c r="M31" s="21">
        <f t="shared" si="7"/>
        <v>34.019999999999996</v>
      </c>
      <c r="N31" s="21"/>
      <c r="P31" s="2">
        <f t="shared" si="2"/>
        <v>13.000000000000002</v>
      </c>
      <c r="Q31" s="2">
        <f t="shared" si="3"/>
        <v>7.2727272727272734</v>
      </c>
      <c r="V31" s="2">
        <f t="shared" si="4"/>
        <v>34.019999999999996</v>
      </c>
      <c r="W31" s="20">
        <v>2.7</v>
      </c>
      <c r="X31" s="22">
        <v>13</v>
      </c>
      <c r="Y31" s="2">
        <f t="shared" si="6"/>
        <v>35.1</v>
      </c>
      <c r="AA31" s="26" t="str">
        <f>VLOOKUP(A31,[2]TDSheet!$A:$B,2,0)</f>
        <v>кг</v>
      </c>
    </row>
    <row r="32" spans="1:27" ht="21.95" customHeight="1" outlineLevel="1" x14ac:dyDescent="0.2">
      <c r="A32" s="8" t="s">
        <v>39</v>
      </c>
      <c r="B32" s="8" t="s">
        <v>13</v>
      </c>
      <c r="C32" s="9">
        <v>200</v>
      </c>
      <c r="D32" s="9">
        <v>45</v>
      </c>
      <c r="E32" s="9">
        <v>5</v>
      </c>
      <c r="F32" s="9">
        <v>195</v>
      </c>
      <c r="G32" s="20">
        <v>1</v>
      </c>
      <c r="L32" s="2">
        <f t="shared" si="1"/>
        <v>1</v>
      </c>
      <c r="M32" s="21"/>
      <c r="N32" s="21"/>
      <c r="P32" s="2">
        <f t="shared" si="2"/>
        <v>195</v>
      </c>
      <c r="Q32" s="2">
        <f t="shared" si="3"/>
        <v>195</v>
      </c>
      <c r="V32" s="2">
        <f t="shared" si="4"/>
        <v>0</v>
      </c>
      <c r="W32" s="20">
        <v>5</v>
      </c>
      <c r="X32" s="22">
        <f t="shared" si="5"/>
        <v>0</v>
      </c>
      <c r="Y32" s="2">
        <f t="shared" si="6"/>
        <v>0</v>
      </c>
      <c r="AA32" s="26" t="str">
        <f>VLOOKUP(A32,[2]TDSheet!$A:$B,2,0)</f>
        <v>кг</v>
      </c>
    </row>
    <row r="33" spans="1:27" ht="11.1" customHeight="1" outlineLevel="1" x14ac:dyDescent="0.2">
      <c r="A33" s="8" t="s">
        <v>40</v>
      </c>
      <c r="B33" s="8" t="s">
        <v>10</v>
      </c>
      <c r="C33" s="9">
        <v>240</v>
      </c>
      <c r="D33" s="9">
        <v>2</v>
      </c>
      <c r="E33" s="9">
        <v>79</v>
      </c>
      <c r="F33" s="9">
        <v>150</v>
      </c>
      <c r="G33" s="20">
        <f>VLOOKUP(A33,[1]TDSheet!$A:$I,9,0)</f>
        <v>0.9</v>
      </c>
      <c r="L33" s="2">
        <f t="shared" si="1"/>
        <v>15.8</v>
      </c>
      <c r="M33" s="21">
        <f t="shared" si="7"/>
        <v>55.400000000000006</v>
      </c>
      <c r="N33" s="21"/>
      <c r="P33" s="2">
        <f t="shared" si="2"/>
        <v>13</v>
      </c>
      <c r="Q33" s="2">
        <f t="shared" si="3"/>
        <v>9.4936708860759484</v>
      </c>
      <c r="V33" s="2">
        <f t="shared" si="4"/>
        <v>49.860000000000007</v>
      </c>
      <c r="W33" s="20">
        <f>VLOOKUP(A33,[1]TDSheet!$A:$AA,27,0)</f>
        <v>8</v>
      </c>
      <c r="X33" s="22">
        <v>7</v>
      </c>
      <c r="Y33" s="2">
        <f t="shared" si="6"/>
        <v>50.4</v>
      </c>
      <c r="AA33" s="26" t="str">
        <f>VLOOKUP(A33,[2]TDSheet!$A:$B,2,0)</f>
        <v>шт</v>
      </c>
    </row>
    <row r="34" spans="1:27" ht="11.1" customHeight="1" outlineLevel="1" x14ac:dyDescent="0.2">
      <c r="A34" s="8" t="s">
        <v>41</v>
      </c>
      <c r="B34" s="8" t="s">
        <v>10</v>
      </c>
      <c r="C34" s="9">
        <v>-3</v>
      </c>
      <c r="D34" s="9">
        <v>224</v>
      </c>
      <c r="E34" s="9"/>
      <c r="F34" s="9">
        <v>221</v>
      </c>
      <c r="G34" s="20">
        <f>VLOOKUP(A34,[1]TDSheet!$A:$I,9,0)</f>
        <v>0.43</v>
      </c>
      <c r="L34" s="2">
        <f t="shared" si="1"/>
        <v>0</v>
      </c>
      <c r="M34" s="21"/>
      <c r="N34" s="21"/>
      <c r="P34" s="2" t="e">
        <f t="shared" si="2"/>
        <v>#DIV/0!</v>
      </c>
      <c r="Q34" s="2" t="e">
        <f t="shared" si="3"/>
        <v>#DIV/0!</v>
      </c>
      <c r="V34" s="2">
        <f t="shared" si="4"/>
        <v>0</v>
      </c>
      <c r="W34" s="20">
        <f>VLOOKUP(A34,[1]TDSheet!$A:$AA,27,0)</f>
        <v>16</v>
      </c>
      <c r="X34" s="22">
        <f t="shared" si="5"/>
        <v>0</v>
      </c>
      <c r="Y34" s="2">
        <f t="shared" si="6"/>
        <v>0</v>
      </c>
      <c r="AA34" s="26" t="str">
        <f>VLOOKUP(A34,[2]TDSheet!$A:$B,2,0)</f>
        <v>шт</v>
      </c>
    </row>
    <row r="35" spans="1:27" ht="21.95" customHeight="1" outlineLevel="1" x14ac:dyDescent="0.2">
      <c r="A35" s="8" t="s">
        <v>42</v>
      </c>
      <c r="B35" s="8" t="s">
        <v>10</v>
      </c>
      <c r="C35" s="9">
        <v>269</v>
      </c>
      <c r="D35" s="9"/>
      <c r="E35" s="9">
        <v>39</v>
      </c>
      <c r="F35" s="9">
        <v>-5</v>
      </c>
      <c r="G35" s="20">
        <v>0.43</v>
      </c>
      <c r="L35" s="2">
        <f t="shared" si="1"/>
        <v>7.8</v>
      </c>
      <c r="M35" s="21">
        <f>8*L35-F35</f>
        <v>67.400000000000006</v>
      </c>
      <c r="N35" s="21"/>
      <c r="P35" s="2">
        <f t="shared" si="2"/>
        <v>8.0000000000000018</v>
      </c>
      <c r="Q35" s="2">
        <f t="shared" si="3"/>
        <v>-0.64102564102564108</v>
      </c>
      <c r="V35" s="2">
        <f t="shared" si="4"/>
        <v>28.982000000000003</v>
      </c>
      <c r="W35" s="20">
        <v>16</v>
      </c>
      <c r="X35" s="22">
        <v>4</v>
      </c>
      <c r="Y35" s="2">
        <f t="shared" si="6"/>
        <v>27.52</v>
      </c>
      <c r="AA35" s="26" t="str">
        <f>VLOOKUP(A35,[2]TDSheet!$A:$B,2,0)</f>
        <v>шт</v>
      </c>
    </row>
    <row r="36" spans="1:27" ht="11.1" customHeight="1" outlineLevel="1" x14ac:dyDescent="0.2">
      <c r="A36" s="8" t="s">
        <v>43</v>
      </c>
      <c r="B36" s="8" t="s">
        <v>10</v>
      </c>
      <c r="C36" s="9">
        <v>232</v>
      </c>
      <c r="D36" s="9">
        <v>39</v>
      </c>
      <c r="E36" s="9">
        <v>87</v>
      </c>
      <c r="F36" s="9">
        <v>121</v>
      </c>
      <c r="G36" s="20">
        <f>VLOOKUP(A36,[1]TDSheet!$A:$I,9,0)</f>
        <v>0.9</v>
      </c>
      <c r="L36" s="2">
        <f t="shared" si="1"/>
        <v>17.399999999999999</v>
      </c>
      <c r="M36" s="21">
        <f t="shared" si="7"/>
        <v>105.19999999999999</v>
      </c>
      <c r="N36" s="21"/>
      <c r="P36" s="2">
        <f t="shared" si="2"/>
        <v>13</v>
      </c>
      <c r="Q36" s="2">
        <f t="shared" si="3"/>
        <v>6.9540229885057476</v>
      </c>
      <c r="V36" s="2">
        <f t="shared" si="4"/>
        <v>94.679999999999993</v>
      </c>
      <c r="W36" s="20">
        <f>VLOOKUP(A36,[1]TDSheet!$A:$AA,27,0)</f>
        <v>8</v>
      </c>
      <c r="X36" s="22">
        <v>13</v>
      </c>
      <c r="Y36" s="2">
        <f t="shared" si="6"/>
        <v>93.600000000000009</v>
      </c>
      <c r="AA36" s="26" t="str">
        <f>VLOOKUP(A36,[2]TDSheet!$A:$B,2,0)</f>
        <v>шт</v>
      </c>
    </row>
    <row r="37" spans="1:27" ht="11.1" customHeight="1" outlineLevel="1" x14ac:dyDescent="0.2">
      <c r="A37" s="8" t="s">
        <v>44</v>
      </c>
      <c r="B37" s="8" t="s">
        <v>10</v>
      </c>
      <c r="C37" s="9">
        <v>256</v>
      </c>
      <c r="D37" s="9">
        <v>160</v>
      </c>
      <c r="E37" s="9">
        <v>90</v>
      </c>
      <c r="F37" s="9">
        <v>104</v>
      </c>
      <c r="G37" s="20">
        <f>VLOOKUP(A37,[1]TDSheet!$A:$I,9,0)</f>
        <v>0.43</v>
      </c>
      <c r="L37" s="2">
        <f t="shared" si="1"/>
        <v>18</v>
      </c>
      <c r="M37" s="21">
        <f t="shared" si="7"/>
        <v>130</v>
      </c>
      <c r="N37" s="21"/>
      <c r="P37" s="2">
        <f t="shared" si="2"/>
        <v>13</v>
      </c>
      <c r="Q37" s="2">
        <f t="shared" si="3"/>
        <v>5.7777777777777777</v>
      </c>
      <c r="V37" s="2">
        <f t="shared" si="4"/>
        <v>55.9</v>
      </c>
      <c r="W37" s="20">
        <f>VLOOKUP(A37,[1]TDSheet!$A:$AA,27,0)</f>
        <v>16</v>
      </c>
      <c r="X37" s="22">
        <v>8</v>
      </c>
      <c r="Y37" s="2">
        <f t="shared" si="6"/>
        <v>55.04</v>
      </c>
      <c r="AA37" s="26" t="str">
        <f>VLOOKUP(A37,[2]TDSheet!$A:$B,2,0)</f>
        <v>шт</v>
      </c>
    </row>
    <row r="38" spans="1:27" ht="11.1" customHeight="1" outlineLevel="1" x14ac:dyDescent="0.2">
      <c r="A38" s="8" t="s">
        <v>45</v>
      </c>
      <c r="B38" s="8" t="s">
        <v>13</v>
      </c>
      <c r="C38" s="9">
        <v>119.6</v>
      </c>
      <c r="D38" s="9">
        <v>5</v>
      </c>
      <c r="E38" s="9"/>
      <c r="F38" s="9">
        <v>120</v>
      </c>
      <c r="G38" s="20">
        <v>1</v>
      </c>
      <c r="L38" s="2">
        <f t="shared" si="1"/>
        <v>0</v>
      </c>
      <c r="M38" s="21"/>
      <c r="N38" s="21"/>
      <c r="P38" s="2" t="e">
        <f t="shared" si="2"/>
        <v>#DIV/0!</v>
      </c>
      <c r="Q38" s="2" t="e">
        <f t="shared" si="3"/>
        <v>#DIV/0!</v>
      </c>
      <c r="V38" s="2">
        <f t="shared" si="4"/>
        <v>0</v>
      </c>
      <c r="W38" s="20">
        <v>5</v>
      </c>
      <c r="X38" s="22">
        <f t="shared" si="5"/>
        <v>0</v>
      </c>
      <c r="Y38" s="2">
        <f t="shared" si="6"/>
        <v>0</v>
      </c>
      <c r="AA38" s="26" t="str">
        <f>VLOOKUP(A38,[2]TDSheet!$A:$B,2,0)</f>
        <v>кг</v>
      </c>
    </row>
    <row r="39" spans="1:27" ht="11.1" customHeight="1" outlineLevel="1" x14ac:dyDescent="0.2">
      <c r="A39" s="8" t="s">
        <v>46</v>
      </c>
      <c r="B39" s="8" t="s">
        <v>13</v>
      </c>
      <c r="C39" s="9">
        <v>15</v>
      </c>
      <c r="D39" s="9"/>
      <c r="E39" s="9"/>
      <c r="F39" s="9">
        <v>15</v>
      </c>
      <c r="G39" s="20">
        <v>1</v>
      </c>
      <c r="L39" s="2">
        <f t="shared" si="1"/>
        <v>0</v>
      </c>
      <c r="M39" s="21"/>
      <c r="N39" s="21"/>
      <c r="P39" s="2" t="e">
        <f t="shared" si="2"/>
        <v>#DIV/0!</v>
      </c>
      <c r="Q39" s="2" t="e">
        <f t="shared" si="3"/>
        <v>#DIV/0!</v>
      </c>
      <c r="V39" s="2">
        <f t="shared" si="4"/>
        <v>0</v>
      </c>
      <c r="W39" s="20">
        <v>5</v>
      </c>
      <c r="X39" s="22">
        <f t="shared" si="5"/>
        <v>0</v>
      </c>
      <c r="Y39" s="2">
        <f t="shared" si="6"/>
        <v>0</v>
      </c>
      <c r="AA39" s="26" t="str">
        <f>VLOOKUP(A39,[2]TDSheet!$A:$B,2,0)</f>
        <v>кг</v>
      </c>
    </row>
    <row r="40" spans="1:27" ht="11.1" customHeight="1" outlineLevel="1" x14ac:dyDescent="0.2">
      <c r="A40" s="8" t="s">
        <v>47</v>
      </c>
      <c r="B40" s="8" t="s">
        <v>10</v>
      </c>
      <c r="C40" s="9">
        <v>253</v>
      </c>
      <c r="D40" s="9"/>
      <c r="E40" s="9">
        <v>33</v>
      </c>
      <c r="F40" s="9">
        <v>207</v>
      </c>
      <c r="G40" s="20">
        <v>0.7</v>
      </c>
      <c r="L40" s="2">
        <f t="shared" si="1"/>
        <v>6.6</v>
      </c>
      <c r="M40" s="21"/>
      <c r="N40" s="21"/>
      <c r="P40" s="2">
        <f t="shared" si="2"/>
        <v>31.363636363636367</v>
      </c>
      <c r="Q40" s="2">
        <f t="shared" si="3"/>
        <v>31.363636363636367</v>
      </c>
      <c r="V40" s="2">
        <f t="shared" si="4"/>
        <v>0</v>
      </c>
      <c r="W40" s="20">
        <v>8</v>
      </c>
      <c r="X40" s="22">
        <f t="shared" si="5"/>
        <v>0</v>
      </c>
      <c r="Y40" s="2">
        <f t="shared" si="6"/>
        <v>0</v>
      </c>
      <c r="AA40" s="26" t="str">
        <f>VLOOKUP(A40,[2]TDSheet!$A:$B,2,0)</f>
        <v>шт</v>
      </c>
    </row>
    <row r="41" spans="1:27" ht="21.95" customHeight="1" outlineLevel="1" x14ac:dyDescent="0.2">
      <c r="A41" s="8" t="s">
        <v>48</v>
      </c>
      <c r="B41" s="8" t="s">
        <v>10</v>
      </c>
      <c r="C41" s="9">
        <v>294</v>
      </c>
      <c r="D41" s="9"/>
      <c r="E41" s="9">
        <v>15</v>
      </c>
      <c r="F41" s="25">
        <f>77+F60</f>
        <v>51</v>
      </c>
      <c r="G41" s="20">
        <f>VLOOKUP(A41,[1]TDSheet!$A:$I,9,0)</f>
        <v>0.9</v>
      </c>
      <c r="L41" s="2">
        <f t="shared" si="1"/>
        <v>3</v>
      </c>
      <c r="M41" s="21"/>
      <c r="N41" s="21"/>
      <c r="P41" s="2">
        <f t="shared" si="2"/>
        <v>17</v>
      </c>
      <c r="Q41" s="2">
        <f t="shared" si="3"/>
        <v>17</v>
      </c>
      <c r="V41" s="2">
        <f t="shared" si="4"/>
        <v>0</v>
      </c>
      <c r="W41" s="20">
        <f>VLOOKUP(A41,[1]TDSheet!$A:$AA,27,0)</f>
        <v>8</v>
      </c>
      <c r="X41" s="22">
        <f t="shared" si="5"/>
        <v>0</v>
      </c>
      <c r="Y41" s="2">
        <f t="shared" si="6"/>
        <v>0</v>
      </c>
      <c r="AA41" s="26" t="str">
        <f>VLOOKUP(A41,[2]TDSheet!$A:$B,2,0)</f>
        <v>шт</v>
      </c>
    </row>
    <row r="42" spans="1:27" ht="11.1" customHeight="1" outlineLevel="1" x14ac:dyDescent="0.2">
      <c r="A42" s="8" t="s">
        <v>49</v>
      </c>
      <c r="B42" s="8" t="s">
        <v>10</v>
      </c>
      <c r="C42" s="9">
        <v>137</v>
      </c>
      <c r="D42" s="9">
        <v>98</v>
      </c>
      <c r="E42" s="9">
        <v>9</v>
      </c>
      <c r="F42" s="9">
        <v>130</v>
      </c>
      <c r="G42" s="20">
        <v>0.43</v>
      </c>
      <c r="L42" s="2">
        <f t="shared" si="1"/>
        <v>1.8</v>
      </c>
      <c r="M42" s="21"/>
      <c r="N42" s="21"/>
      <c r="P42" s="2">
        <f t="shared" si="2"/>
        <v>72.222222222222214</v>
      </c>
      <c r="Q42" s="2">
        <f t="shared" si="3"/>
        <v>72.222222222222214</v>
      </c>
      <c r="V42" s="2">
        <f t="shared" si="4"/>
        <v>0</v>
      </c>
      <c r="W42" s="20">
        <v>16</v>
      </c>
      <c r="X42" s="22">
        <f t="shared" si="5"/>
        <v>0</v>
      </c>
      <c r="Y42" s="2">
        <f t="shared" si="6"/>
        <v>0</v>
      </c>
      <c r="AA42" s="26" t="str">
        <f>VLOOKUP(A42,[2]TDSheet!$A:$B,2,0)</f>
        <v>шт</v>
      </c>
    </row>
    <row r="43" spans="1:27" ht="21.95" customHeight="1" outlineLevel="1" x14ac:dyDescent="0.2">
      <c r="A43" s="8" t="s">
        <v>50</v>
      </c>
      <c r="B43" s="8" t="s">
        <v>10</v>
      </c>
      <c r="C43" s="9">
        <v>186</v>
      </c>
      <c r="D43" s="9">
        <v>7</v>
      </c>
      <c r="E43" s="9">
        <v>12</v>
      </c>
      <c r="F43" s="9">
        <v>181</v>
      </c>
      <c r="G43" s="20">
        <f>VLOOKUP(A43,[1]TDSheet!$A:$I,9,0)</f>
        <v>0.9</v>
      </c>
      <c r="L43" s="2">
        <f t="shared" si="1"/>
        <v>2.4</v>
      </c>
      <c r="M43" s="21"/>
      <c r="N43" s="21"/>
      <c r="P43" s="2">
        <f t="shared" si="2"/>
        <v>75.416666666666671</v>
      </c>
      <c r="Q43" s="2">
        <f t="shared" si="3"/>
        <v>75.416666666666671</v>
      </c>
      <c r="V43" s="2">
        <f t="shared" si="4"/>
        <v>0</v>
      </c>
      <c r="W43" s="20">
        <f>VLOOKUP(A43,[1]TDSheet!$A:$AA,27,0)</f>
        <v>8</v>
      </c>
      <c r="X43" s="22">
        <f t="shared" si="5"/>
        <v>0</v>
      </c>
      <c r="Y43" s="2">
        <f t="shared" si="6"/>
        <v>0</v>
      </c>
      <c r="AA43" s="26" t="str">
        <f>VLOOKUP(A43,[2]TDSheet!$A:$B,2,0)</f>
        <v>шт</v>
      </c>
    </row>
    <row r="44" spans="1:27" ht="21.95" customHeight="1" outlineLevel="1" x14ac:dyDescent="0.2">
      <c r="A44" s="8" t="s">
        <v>51</v>
      </c>
      <c r="B44" s="8" t="s">
        <v>10</v>
      </c>
      <c r="C44" s="9">
        <v>153</v>
      </c>
      <c r="D44" s="9">
        <v>98</v>
      </c>
      <c r="E44" s="9">
        <v>41</v>
      </c>
      <c r="F44" s="9">
        <v>93</v>
      </c>
      <c r="G44" s="20">
        <v>0.43</v>
      </c>
      <c r="L44" s="2">
        <f t="shared" si="1"/>
        <v>8.1999999999999993</v>
      </c>
      <c r="M44" s="21">
        <f t="shared" si="7"/>
        <v>13.599999999999994</v>
      </c>
      <c r="N44" s="21"/>
      <c r="P44" s="2">
        <f t="shared" si="2"/>
        <v>13</v>
      </c>
      <c r="Q44" s="2">
        <f t="shared" si="3"/>
        <v>11.341463414634147</v>
      </c>
      <c r="V44" s="2">
        <f t="shared" si="4"/>
        <v>5.8479999999999972</v>
      </c>
      <c r="W44" s="20">
        <v>16</v>
      </c>
      <c r="X44" s="22">
        <v>1</v>
      </c>
      <c r="Y44" s="2">
        <f t="shared" si="6"/>
        <v>6.88</v>
      </c>
      <c r="AA44" s="26" t="str">
        <f>VLOOKUP(A44,[2]TDSheet!$A:$B,2,0)</f>
        <v>шт</v>
      </c>
    </row>
    <row r="45" spans="1:27" ht="11.1" customHeight="1" outlineLevel="1" x14ac:dyDescent="0.2">
      <c r="A45" s="8" t="s">
        <v>52</v>
      </c>
      <c r="B45" s="8" t="s">
        <v>13</v>
      </c>
      <c r="C45" s="9">
        <v>255</v>
      </c>
      <c r="D45" s="9">
        <v>10</v>
      </c>
      <c r="E45" s="9">
        <v>20</v>
      </c>
      <c r="F45" s="9">
        <v>240</v>
      </c>
      <c r="G45" s="20">
        <v>1</v>
      </c>
      <c r="L45" s="2">
        <f t="shared" si="1"/>
        <v>4</v>
      </c>
      <c r="M45" s="21"/>
      <c r="N45" s="21"/>
      <c r="P45" s="2">
        <f t="shared" si="2"/>
        <v>60</v>
      </c>
      <c r="Q45" s="2">
        <f t="shared" si="3"/>
        <v>60</v>
      </c>
      <c r="V45" s="2">
        <f t="shared" si="4"/>
        <v>0</v>
      </c>
      <c r="W45" s="20">
        <v>5</v>
      </c>
      <c r="X45" s="22">
        <f t="shared" si="5"/>
        <v>0</v>
      </c>
      <c r="Y45" s="2">
        <f t="shared" si="6"/>
        <v>0</v>
      </c>
      <c r="AA45" s="26" t="str">
        <f>VLOOKUP(A45,[2]TDSheet!$A:$B,2,0)</f>
        <v>кг</v>
      </c>
    </row>
    <row r="46" spans="1:27" ht="11.1" customHeight="1" outlineLevel="1" x14ac:dyDescent="0.2">
      <c r="A46" s="8" t="s">
        <v>53</v>
      </c>
      <c r="B46" s="8" t="s">
        <v>10</v>
      </c>
      <c r="C46" s="9">
        <v>353</v>
      </c>
      <c r="D46" s="9">
        <v>22</v>
      </c>
      <c r="E46" s="9">
        <v>59</v>
      </c>
      <c r="F46" s="9">
        <v>289</v>
      </c>
      <c r="G46" s="20">
        <v>1</v>
      </c>
      <c r="L46" s="2">
        <f t="shared" si="1"/>
        <v>11.8</v>
      </c>
      <c r="M46" s="21"/>
      <c r="N46" s="21"/>
      <c r="P46" s="2">
        <f t="shared" si="2"/>
        <v>24.491525423728813</v>
      </c>
      <c r="Q46" s="2">
        <f t="shared" si="3"/>
        <v>24.491525423728813</v>
      </c>
      <c r="V46" s="2">
        <f t="shared" si="4"/>
        <v>0</v>
      </c>
      <c r="W46" s="20">
        <v>5</v>
      </c>
      <c r="X46" s="22">
        <f t="shared" si="5"/>
        <v>0</v>
      </c>
      <c r="Y46" s="2">
        <f t="shared" si="6"/>
        <v>0</v>
      </c>
      <c r="AA46" s="26" t="str">
        <f>VLOOKUP(A46,[2]TDSheet!$A:$B,2,0)</f>
        <v>шт</v>
      </c>
    </row>
    <row r="47" spans="1:27" ht="11.1" customHeight="1" outlineLevel="1" x14ac:dyDescent="0.2">
      <c r="A47" s="8" t="s">
        <v>54</v>
      </c>
      <c r="B47" s="8" t="s">
        <v>10</v>
      </c>
      <c r="C47" s="9">
        <v>35</v>
      </c>
      <c r="D47" s="9"/>
      <c r="E47" s="9">
        <v>8</v>
      </c>
      <c r="F47" s="9">
        <v>27</v>
      </c>
      <c r="G47" s="20">
        <f>VLOOKUP(A47,[1]TDSheet!$A:$I,9,0)</f>
        <v>0.9</v>
      </c>
      <c r="L47" s="2">
        <f t="shared" si="1"/>
        <v>1.6</v>
      </c>
      <c r="M47" s="21"/>
      <c r="N47" s="21"/>
      <c r="P47" s="2">
        <f t="shared" si="2"/>
        <v>16.875</v>
      </c>
      <c r="Q47" s="2">
        <f t="shared" si="3"/>
        <v>16.875</v>
      </c>
      <c r="V47" s="2">
        <f t="shared" si="4"/>
        <v>0</v>
      </c>
      <c r="W47" s="20">
        <f>VLOOKUP(A47,[1]TDSheet!$A:$AA,27,0)</f>
        <v>8</v>
      </c>
      <c r="X47" s="22">
        <f t="shared" si="5"/>
        <v>0</v>
      </c>
      <c r="Y47" s="2">
        <f t="shared" si="6"/>
        <v>0</v>
      </c>
      <c r="AA47" s="26" t="str">
        <f>VLOOKUP(A47,[2]TDSheet!$A:$B,2,0)</f>
        <v>шт</v>
      </c>
    </row>
    <row r="48" spans="1:27" ht="11.1" customHeight="1" outlineLevel="1" x14ac:dyDescent="0.2">
      <c r="A48" s="8" t="s">
        <v>55</v>
      </c>
      <c r="B48" s="8" t="s">
        <v>10</v>
      </c>
      <c r="C48" s="9">
        <v>60</v>
      </c>
      <c r="D48" s="9"/>
      <c r="E48" s="9">
        <v>22</v>
      </c>
      <c r="F48" s="9">
        <v>11</v>
      </c>
      <c r="G48" s="20">
        <v>0.43</v>
      </c>
      <c r="L48" s="2">
        <f t="shared" si="1"/>
        <v>4.4000000000000004</v>
      </c>
      <c r="M48" s="21">
        <f>11*L48-F48</f>
        <v>37.400000000000006</v>
      </c>
      <c r="N48" s="21"/>
      <c r="P48" s="2">
        <f t="shared" si="2"/>
        <v>11</v>
      </c>
      <c r="Q48" s="2">
        <f t="shared" si="3"/>
        <v>2.5</v>
      </c>
      <c r="V48" s="2">
        <f t="shared" si="4"/>
        <v>16.082000000000001</v>
      </c>
      <c r="W48" s="20">
        <v>16</v>
      </c>
      <c r="X48" s="22">
        <v>2</v>
      </c>
      <c r="Y48" s="2">
        <f t="shared" si="6"/>
        <v>13.76</v>
      </c>
      <c r="AA48" s="26" t="str">
        <f>VLOOKUP(A48,[2]TDSheet!$A:$B,2,0)</f>
        <v>шт</v>
      </c>
    </row>
    <row r="49" spans="1:30" ht="11.1" customHeight="1" outlineLevel="1" x14ac:dyDescent="0.2">
      <c r="A49" s="8" t="s">
        <v>56</v>
      </c>
      <c r="B49" s="8" t="s">
        <v>13</v>
      </c>
      <c r="C49" s="9">
        <v>108</v>
      </c>
      <c r="D49" s="9"/>
      <c r="E49" s="9">
        <v>9</v>
      </c>
      <c r="F49" s="9">
        <v>93</v>
      </c>
      <c r="G49" s="20">
        <v>1</v>
      </c>
      <c r="L49" s="2">
        <f t="shared" si="1"/>
        <v>1.8</v>
      </c>
      <c r="M49" s="21"/>
      <c r="N49" s="21"/>
      <c r="P49" s="2">
        <f t="shared" si="2"/>
        <v>51.666666666666664</v>
      </c>
      <c r="Q49" s="2">
        <f t="shared" si="3"/>
        <v>51.666666666666664</v>
      </c>
      <c r="V49" s="2">
        <f t="shared" si="4"/>
        <v>0</v>
      </c>
      <c r="W49" s="20">
        <v>3</v>
      </c>
      <c r="X49" s="22">
        <f t="shared" si="5"/>
        <v>0</v>
      </c>
      <c r="Y49" s="2">
        <f t="shared" si="6"/>
        <v>0</v>
      </c>
      <c r="AA49" s="26" t="str">
        <f>VLOOKUP(A49,[2]TDSheet!$A:$B,2,0)</f>
        <v>кг</v>
      </c>
    </row>
    <row r="50" spans="1:30" ht="11.1" customHeight="1" outlineLevel="1" x14ac:dyDescent="0.2">
      <c r="A50" s="8" t="s">
        <v>57</v>
      </c>
      <c r="B50" s="8" t="s">
        <v>13</v>
      </c>
      <c r="C50" s="9">
        <v>50</v>
      </c>
      <c r="D50" s="9"/>
      <c r="E50" s="9"/>
      <c r="F50" s="9">
        <v>50</v>
      </c>
      <c r="G50" s="20">
        <v>1</v>
      </c>
      <c r="L50" s="2">
        <f t="shared" si="1"/>
        <v>0</v>
      </c>
      <c r="M50" s="21"/>
      <c r="N50" s="21"/>
      <c r="P50" s="2" t="e">
        <f t="shared" si="2"/>
        <v>#DIV/0!</v>
      </c>
      <c r="Q50" s="2" t="e">
        <f t="shared" si="3"/>
        <v>#DIV/0!</v>
      </c>
      <c r="V50" s="2">
        <f t="shared" si="4"/>
        <v>0</v>
      </c>
      <c r="W50" s="20">
        <v>5</v>
      </c>
      <c r="X50" s="22">
        <f t="shared" si="5"/>
        <v>0</v>
      </c>
      <c r="Y50" s="2">
        <f t="shared" si="6"/>
        <v>0</v>
      </c>
      <c r="AA50" s="26" t="str">
        <f>VLOOKUP(A50,[2]TDSheet!$A:$B,2,0)</f>
        <v>кг</v>
      </c>
    </row>
    <row r="51" spans="1:30" ht="11.1" customHeight="1" outlineLevel="1" x14ac:dyDescent="0.2">
      <c r="A51" s="8" t="s">
        <v>58</v>
      </c>
      <c r="B51" s="8" t="s">
        <v>10</v>
      </c>
      <c r="C51" s="9">
        <v>430</v>
      </c>
      <c r="D51" s="9">
        <v>2</v>
      </c>
      <c r="E51" s="9">
        <v>34</v>
      </c>
      <c r="F51" s="9">
        <v>393</v>
      </c>
      <c r="G51" s="20">
        <f>VLOOKUP(A51,[1]TDSheet!$A:$I,9,0)</f>
        <v>0.25</v>
      </c>
      <c r="L51" s="2">
        <f t="shared" si="1"/>
        <v>6.8</v>
      </c>
      <c r="M51" s="21"/>
      <c r="N51" s="21"/>
      <c r="P51" s="2">
        <f t="shared" si="2"/>
        <v>57.794117647058826</v>
      </c>
      <c r="Q51" s="2">
        <f t="shared" si="3"/>
        <v>57.794117647058826</v>
      </c>
      <c r="V51" s="2">
        <f t="shared" si="4"/>
        <v>0</v>
      </c>
      <c r="W51" s="20">
        <f>VLOOKUP(A51,[1]TDSheet!$A:$AA,27,0)</f>
        <v>12</v>
      </c>
      <c r="X51" s="22">
        <f t="shared" si="5"/>
        <v>0</v>
      </c>
      <c r="Y51" s="2">
        <f t="shared" si="6"/>
        <v>0</v>
      </c>
      <c r="AA51" s="26" t="str">
        <f>VLOOKUP(A51,[2]TDSheet!$A:$B,2,0)</f>
        <v>шт</v>
      </c>
    </row>
    <row r="52" spans="1:30" ht="11.1" customHeight="1" outlineLevel="1" x14ac:dyDescent="0.2">
      <c r="A52" s="8" t="s">
        <v>59</v>
      </c>
      <c r="B52" s="8" t="s">
        <v>10</v>
      </c>
      <c r="C52" s="9">
        <v>105</v>
      </c>
      <c r="D52" s="9"/>
      <c r="E52" s="9">
        <v>42</v>
      </c>
      <c r="F52" s="9">
        <v>4</v>
      </c>
      <c r="G52" s="20">
        <v>0.2</v>
      </c>
      <c r="L52" s="2">
        <f t="shared" si="1"/>
        <v>8.4</v>
      </c>
      <c r="M52" s="21">
        <f t="shared" ref="M52:M53" si="11">8*L52-F52</f>
        <v>63.2</v>
      </c>
      <c r="N52" s="21"/>
      <c r="P52" s="2">
        <f t="shared" si="2"/>
        <v>8</v>
      </c>
      <c r="Q52" s="2">
        <f t="shared" si="3"/>
        <v>0.47619047619047616</v>
      </c>
      <c r="V52" s="2">
        <f t="shared" si="4"/>
        <v>12.64</v>
      </c>
      <c r="W52" s="20">
        <v>6</v>
      </c>
      <c r="X52" s="22">
        <v>11</v>
      </c>
      <c r="Y52" s="2">
        <f t="shared" si="6"/>
        <v>13.200000000000001</v>
      </c>
      <c r="AA52" s="26" t="str">
        <f>VLOOKUP(A52,[2]TDSheet!$A:$B,2,0)</f>
        <v>шт</v>
      </c>
    </row>
    <row r="53" spans="1:30" ht="11.1" customHeight="1" outlineLevel="1" x14ac:dyDescent="0.2">
      <c r="A53" s="8" t="s">
        <v>60</v>
      </c>
      <c r="B53" s="8" t="s">
        <v>10</v>
      </c>
      <c r="C53" s="9">
        <v>97</v>
      </c>
      <c r="D53" s="9"/>
      <c r="E53" s="9">
        <v>52</v>
      </c>
      <c r="F53" s="9">
        <v>-6</v>
      </c>
      <c r="G53" s="20">
        <v>0.2</v>
      </c>
      <c r="L53" s="2">
        <f t="shared" si="1"/>
        <v>10.4</v>
      </c>
      <c r="M53" s="21">
        <f t="shared" si="11"/>
        <v>89.2</v>
      </c>
      <c r="N53" s="21"/>
      <c r="P53" s="2">
        <f t="shared" si="2"/>
        <v>8</v>
      </c>
      <c r="Q53" s="2">
        <f t="shared" si="3"/>
        <v>-0.57692307692307687</v>
      </c>
      <c r="V53" s="2">
        <f t="shared" si="4"/>
        <v>17.84</v>
      </c>
      <c r="W53" s="20">
        <v>6</v>
      </c>
      <c r="X53" s="22">
        <v>15</v>
      </c>
      <c r="Y53" s="2">
        <f t="shared" si="6"/>
        <v>18</v>
      </c>
      <c r="AA53" s="26" t="str">
        <f>VLOOKUP(A53,[2]TDSheet!$A:$B,2,0)</f>
        <v>шт</v>
      </c>
    </row>
    <row r="54" spans="1:30" ht="11.1" customHeight="1" outlineLevel="1" x14ac:dyDescent="0.2">
      <c r="A54" s="8" t="s">
        <v>61</v>
      </c>
      <c r="B54" s="8" t="s">
        <v>10</v>
      </c>
      <c r="C54" s="9">
        <v>-4</v>
      </c>
      <c r="D54" s="9">
        <v>28</v>
      </c>
      <c r="E54" s="9">
        <v>3</v>
      </c>
      <c r="F54" s="9">
        <v>21</v>
      </c>
      <c r="G54" s="20">
        <v>0.48</v>
      </c>
      <c r="L54" s="2">
        <f t="shared" si="1"/>
        <v>0.6</v>
      </c>
      <c r="M54" s="21"/>
      <c r="N54" s="21"/>
      <c r="P54" s="2">
        <f t="shared" si="2"/>
        <v>35</v>
      </c>
      <c r="Q54" s="2">
        <f t="shared" si="3"/>
        <v>35</v>
      </c>
      <c r="V54" s="2">
        <f t="shared" si="4"/>
        <v>0</v>
      </c>
      <c r="W54" s="20">
        <v>8</v>
      </c>
      <c r="X54" s="22">
        <f t="shared" si="5"/>
        <v>0</v>
      </c>
      <c r="Y54" s="2">
        <f t="shared" si="6"/>
        <v>0</v>
      </c>
      <c r="AA54" s="26" t="str">
        <f>VLOOKUP(A54,[2]TDSheet!$A:$B,2,0)</f>
        <v>шт</v>
      </c>
    </row>
    <row r="55" spans="1:30" ht="11.1" customHeight="1" outlineLevel="1" x14ac:dyDescent="0.2">
      <c r="A55" s="8" t="s">
        <v>62</v>
      </c>
      <c r="B55" s="8" t="s">
        <v>10</v>
      </c>
      <c r="C55" s="9">
        <v>541</v>
      </c>
      <c r="D55" s="9"/>
      <c r="E55" s="9">
        <v>37</v>
      </c>
      <c r="F55" s="9">
        <v>442</v>
      </c>
      <c r="G55" s="20">
        <f>VLOOKUP(A55,[1]TDSheet!$A:$I,9,0)</f>
        <v>0.25</v>
      </c>
      <c r="L55" s="2">
        <f t="shared" si="1"/>
        <v>7.4</v>
      </c>
      <c r="M55" s="21"/>
      <c r="N55" s="21"/>
      <c r="P55" s="2">
        <f t="shared" si="2"/>
        <v>59.729729729729726</v>
      </c>
      <c r="Q55" s="2">
        <f t="shared" si="3"/>
        <v>59.729729729729726</v>
      </c>
      <c r="V55" s="2">
        <f t="shared" si="4"/>
        <v>0</v>
      </c>
      <c r="W55" s="20">
        <f>VLOOKUP(A55,[1]TDSheet!$A:$AA,27,0)</f>
        <v>12</v>
      </c>
      <c r="X55" s="22">
        <f t="shared" si="5"/>
        <v>0</v>
      </c>
      <c r="Y55" s="2">
        <f t="shared" si="6"/>
        <v>0</v>
      </c>
      <c r="AA55" s="26" t="str">
        <f>VLOOKUP(A55,[2]TDSheet!$A:$B,2,0)</f>
        <v>шт</v>
      </c>
    </row>
    <row r="56" spans="1:30" ht="11.1" customHeight="1" outlineLevel="1" x14ac:dyDescent="0.2">
      <c r="A56" s="8" t="s">
        <v>63</v>
      </c>
      <c r="B56" s="8" t="s">
        <v>10</v>
      </c>
      <c r="C56" s="9">
        <v>181</v>
      </c>
      <c r="D56" s="9"/>
      <c r="E56" s="9">
        <v>20</v>
      </c>
      <c r="F56" s="9">
        <v>149</v>
      </c>
      <c r="G56" s="20">
        <f>VLOOKUP(A56,[1]TDSheet!$A:$I,9,0)</f>
        <v>0.25</v>
      </c>
      <c r="L56" s="2">
        <f t="shared" si="1"/>
        <v>4</v>
      </c>
      <c r="M56" s="21"/>
      <c r="N56" s="21"/>
      <c r="P56" s="2">
        <f t="shared" si="2"/>
        <v>37.25</v>
      </c>
      <c r="Q56" s="2">
        <f t="shared" si="3"/>
        <v>37.25</v>
      </c>
      <c r="V56" s="2">
        <f t="shared" si="4"/>
        <v>0</v>
      </c>
      <c r="W56" s="20">
        <f>VLOOKUP(A56,[1]TDSheet!$A:$AA,27,0)</f>
        <v>12</v>
      </c>
      <c r="X56" s="22">
        <f t="shared" si="5"/>
        <v>0</v>
      </c>
      <c r="Y56" s="2">
        <f t="shared" si="6"/>
        <v>0</v>
      </c>
      <c r="AA56" s="26" t="str">
        <f>VLOOKUP(A56,[2]TDSheet!$A:$B,2,0)</f>
        <v>шт</v>
      </c>
    </row>
    <row r="57" spans="1:30" ht="11.1" customHeight="1" outlineLevel="1" x14ac:dyDescent="0.2">
      <c r="A57" s="8" t="s">
        <v>64</v>
      </c>
      <c r="B57" s="8" t="s">
        <v>13</v>
      </c>
      <c r="C57" s="9">
        <v>22.7</v>
      </c>
      <c r="D57" s="9">
        <v>4.3</v>
      </c>
      <c r="E57" s="9">
        <v>27</v>
      </c>
      <c r="F57" s="9"/>
      <c r="G57" s="20">
        <v>1</v>
      </c>
      <c r="L57" s="2">
        <f t="shared" si="1"/>
        <v>5.4</v>
      </c>
      <c r="M57" s="21">
        <f>8*L57-F57</f>
        <v>43.2</v>
      </c>
      <c r="N57" s="21"/>
      <c r="P57" s="2">
        <f t="shared" si="2"/>
        <v>8</v>
      </c>
      <c r="Q57" s="2">
        <f t="shared" si="3"/>
        <v>0</v>
      </c>
      <c r="V57" s="2">
        <f t="shared" si="4"/>
        <v>43.2</v>
      </c>
      <c r="W57" s="20">
        <v>2.7</v>
      </c>
      <c r="X57" s="22">
        <v>16</v>
      </c>
      <c r="Y57" s="2">
        <f t="shared" si="6"/>
        <v>43.2</v>
      </c>
      <c r="AA57" s="26" t="str">
        <f>VLOOKUP(A57,[2]TDSheet!$A:$B,2,0)</f>
        <v>кг</v>
      </c>
    </row>
    <row r="58" spans="1:30" ht="11.1" customHeight="1" outlineLevel="1" x14ac:dyDescent="0.2">
      <c r="A58" s="8" t="s">
        <v>65</v>
      </c>
      <c r="B58" s="8" t="s">
        <v>10</v>
      </c>
      <c r="C58" s="9">
        <v>162</v>
      </c>
      <c r="D58" s="9">
        <v>22</v>
      </c>
      <c r="E58" s="9">
        <v>96</v>
      </c>
      <c r="F58" s="9">
        <v>16</v>
      </c>
      <c r="G58" s="20">
        <v>0.14000000000000001</v>
      </c>
      <c r="L58" s="2">
        <f t="shared" si="1"/>
        <v>19.2</v>
      </c>
      <c r="M58" s="21">
        <f>9*L58-F58</f>
        <v>156.79999999999998</v>
      </c>
      <c r="N58" s="21"/>
      <c r="P58" s="2">
        <f t="shared" si="2"/>
        <v>9</v>
      </c>
      <c r="Q58" s="2">
        <f t="shared" si="3"/>
        <v>0.83333333333333337</v>
      </c>
      <c r="V58" s="2">
        <f t="shared" si="4"/>
        <v>21.951999999999998</v>
      </c>
      <c r="W58" s="20">
        <v>22</v>
      </c>
      <c r="X58" s="22">
        <v>7</v>
      </c>
      <c r="Y58" s="2">
        <f t="shared" si="6"/>
        <v>21.560000000000002</v>
      </c>
      <c r="AA58" s="26" t="str">
        <f>VLOOKUP(A58,[2]TDSheet!$A:$B,2,0)</f>
        <v>шт</v>
      </c>
    </row>
    <row r="59" spans="1:30" ht="11.1" customHeight="1" outlineLevel="1" x14ac:dyDescent="0.2">
      <c r="A59" s="24" t="s">
        <v>9</v>
      </c>
      <c r="B59" s="8" t="s">
        <v>10</v>
      </c>
      <c r="C59" s="9">
        <v>-53</v>
      </c>
      <c r="D59" s="9"/>
      <c r="E59" s="9">
        <v>16</v>
      </c>
      <c r="F59" s="25">
        <v>-69</v>
      </c>
      <c r="G59" s="20">
        <v>0</v>
      </c>
      <c r="L59" s="2">
        <f t="shared" si="1"/>
        <v>3.2</v>
      </c>
      <c r="M59" s="21"/>
      <c r="N59" s="21"/>
      <c r="P59" s="2">
        <f t="shared" si="2"/>
        <v>-21.5625</v>
      </c>
      <c r="Q59" s="2">
        <f t="shared" si="3"/>
        <v>-21.5625</v>
      </c>
      <c r="W59" s="20">
        <v>0</v>
      </c>
      <c r="Z59" s="2"/>
      <c r="AA59" s="2"/>
      <c r="AB59" s="2"/>
      <c r="AC59" s="2"/>
      <c r="AD59" s="2"/>
    </row>
    <row r="60" spans="1:30" ht="21.95" customHeight="1" outlineLevel="1" x14ac:dyDescent="0.2">
      <c r="A60" s="24" t="s">
        <v>11</v>
      </c>
      <c r="B60" s="8" t="s">
        <v>10</v>
      </c>
      <c r="C60" s="9">
        <v>-23</v>
      </c>
      <c r="D60" s="9"/>
      <c r="E60" s="9">
        <v>3</v>
      </c>
      <c r="F60" s="25">
        <v>-26</v>
      </c>
      <c r="G60" s="20">
        <v>0</v>
      </c>
      <c r="L60" s="2">
        <f t="shared" si="1"/>
        <v>0.6</v>
      </c>
      <c r="M60" s="21"/>
      <c r="N60" s="21"/>
      <c r="P60" s="2">
        <f t="shared" si="2"/>
        <v>-43.333333333333336</v>
      </c>
      <c r="Q60" s="2">
        <f t="shared" si="3"/>
        <v>-43.333333333333336</v>
      </c>
      <c r="W60" s="20">
        <v>0</v>
      </c>
      <c r="Z60" s="2"/>
      <c r="AA60" s="2"/>
      <c r="AB60" s="2"/>
      <c r="AC60" s="2"/>
      <c r="AD60" s="2"/>
    </row>
  </sheetData>
  <autoFilter ref="A3:Y60" xr:uid="{0E4A5BF1-A766-4DC9-9D18-681CAFA3847A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2023-11-06T12:48:08Z</dcterms:modified>
</cp:coreProperties>
</file>