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Кр_Сч_РнД\"/>
    </mc:Choice>
  </mc:AlternateContent>
  <xr:revisionPtr revIDLastSave="0" documentId="13_ncr:1_{DF4194C8-1DC2-4310-A4FF-99E5FA9CB09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5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" i="1"/>
  <c r="M11" i="1"/>
  <c r="M13" i="1"/>
  <c r="M14" i="1"/>
  <c r="M20" i="1"/>
  <c r="M23" i="1"/>
  <c r="M29" i="1"/>
  <c r="M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Q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6" i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6" i="1"/>
  <c r="F5" i="1"/>
  <c r="E5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T6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T5" i="1"/>
  <c r="S5" i="1"/>
  <c r="N5" i="1"/>
  <c r="K5" i="1"/>
  <c r="I5" i="1"/>
  <c r="H5" i="1"/>
  <c r="M5" i="1" l="1"/>
  <c r="L5" i="1"/>
  <c r="R5" i="1"/>
</calcChain>
</file>

<file path=xl/sharedStrings.xml><?xml version="1.0" encoding="utf-8"?>
<sst xmlns="http://schemas.openxmlformats.org/spreadsheetml/2006/main" count="76" uniqueCount="50">
  <si>
    <t>Период: 27.10.2023 - 03.11.2023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</si>
  <si>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</si>
  <si>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</si>
  <si>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</si>
  <si>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</si>
  <si>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</si>
  <si>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</si>
  <si>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</si>
  <si>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</si>
  <si>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017  Сосиски Вязанка Сливочные, Вязанка амицел ВЕС.ПОКОМ</t>
  </si>
  <si>
    <t>кг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</si>
  <si>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</si>
  <si>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</si>
  <si>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</si>
  <si>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</si>
  <si>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</si>
  <si>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</si>
  <si>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</si>
  <si>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</si>
  <si>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</si>
  <si>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</si>
  <si>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</si>
  <si>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</si>
  <si>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</si>
  <si>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253  Сосиски Ганноверские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</si>
  <si>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</si>
  <si>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</si>
  <si>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</si>
  <si>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297  Колбаса Мясорубская с рубленой грудинкой ВЕС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</si>
  <si>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</si>
  <si>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</si>
  <si>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</si>
  <si>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</si>
  <si>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</si>
  <si>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</si>
  <si>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</si>
  <si>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</si>
  <si>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</si>
  <si>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</si>
  <si>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</si>
  <si>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</si>
  <si>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</si>
  <si>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</si>
  <si>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16,10</t>
  </si>
  <si>
    <t>ср 23,10</t>
  </si>
  <si>
    <t>коментарий</t>
  </si>
  <si>
    <t>вес</t>
  </si>
  <si>
    <t>от филиала</t>
  </si>
  <si>
    <t>комментарий филиала</t>
  </si>
  <si>
    <t>ср 30,10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</si>
</sst>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2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4" xfId="0" applyNumberFormat="1" applyBorder="1" applyAlignment="1"/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0,10,23%20&#1050;&#1088;_&#1057;&#1095;_&#1056;&#1085;&#1044;/&#1076;&#1074;%2030,10,23%20&#1088;&#1085;&#1076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23.10.2023 - 30.10.2023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09,10</v>
          </cell>
          <cell r="T3" t="str">
            <v>ср 16,10</v>
          </cell>
          <cell r="U3" t="str">
            <v>ср 23,10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усред.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3532.5469999999996</v>
          </cell>
          <cell r="F5">
            <v>5105.4080000000013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706.50939999999991</v>
          </cell>
          <cell r="M5">
            <v>3587.7514000000001</v>
          </cell>
          <cell r="N5">
            <v>4385.7233999999999</v>
          </cell>
          <cell r="O5">
            <v>2600</v>
          </cell>
          <cell r="S5">
            <v>234.98100000000002</v>
          </cell>
          <cell r="T5">
            <v>245.74899999999997</v>
          </cell>
          <cell r="U5">
            <v>659.72080000000005</v>
          </cell>
        </row>
        <row r="6">
          <cell r="A6" t="str">
            <v xml:space="preserve"> 017  Сосиски Вязанка Сливочные, Вязанка амицел ВЕС.ПОКОМ</v>
          </cell>
          <cell r="B6" t="str">
            <v>кг</v>
          </cell>
          <cell r="C6">
            <v>7.6749999999999998</v>
          </cell>
          <cell r="D6">
            <v>16.442</v>
          </cell>
          <cell r="E6">
            <v>7.6749999999999998</v>
          </cell>
          <cell r="F6">
            <v>16.442</v>
          </cell>
          <cell r="G6">
            <v>1</v>
          </cell>
          <cell r="L6">
            <v>1.5349999999999999</v>
          </cell>
          <cell r="M6">
            <v>5</v>
          </cell>
          <cell r="N6">
            <v>5</v>
          </cell>
          <cell r="Q6">
            <v>13.968729641693812</v>
          </cell>
          <cell r="R6">
            <v>10.711400651465798</v>
          </cell>
          <cell r="S6">
            <v>8.2200000000000006</v>
          </cell>
          <cell r="T6">
            <v>0</v>
          </cell>
          <cell r="U6">
            <v>1.7606000000000002</v>
          </cell>
        </row>
        <row r="7">
          <cell r="A7" t="str">
            <v xml:space="preserve"> 018  Сосиски Рубленые, Вязанка вискофан  ВЕС.ПОКОМ</v>
          </cell>
          <cell r="B7" t="str">
            <v>кг</v>
          </cell>
          <cell r="C7">
            <v>36.070999999999998</v>
          </cell>
          <cell r="D7">
            <v>61.871000000000002</v>
          </cell>
          <cell r="E7">
            <v>21.241</v>
          </cell>
          <cell r="F7">
            <v>76.700999999999993</v>
          </cell>
          <cell r="G7">
            <v>1</v>
          </cell>
          <cell r="L7">
            <v>4.2481999999999998</v>
          </cell>
          <cell r="Q7">
            <v>18.054940916152724</v>
          </cell>
          <cell r="R7">
            <v>18.054940916152724</v>
          </cell>
          <cell r="S7">
            <v>25.623000000000001</v>
          </cell>
          <cell r="T7">
            <v>16.97</v>
          </cell>
          <cell r="U7">
            <v>14.8028</v>
          </cell>
        </row>
        <row r="8">
          <cell r="A8" t="str">
            <v xml:space="preserve"> 200  Ветчина Дугушка ТМ Стародворье, вектор в/у    ПОКОМ</v>
          </cell>
          <cell r="B8" t="str">
            <v>кг</v>
          </cell>
          <cell r="C8">
            <v>93.494</v>
          </cell>
          <cell r="D8">
            <v>659.51400000000001</v>
          </cell>
          <cell r="E8">
            <v>320.84100000000001</v>
          </cell>
          <cell r="F8">
            <v>432.166</v>
          </cell>
          <cell r="G8">
            <v>1</v>
          </cell>
          <cell r="L8">
            <v>64.168199999999999</v>
          </cell>
          <cell r="M8">
            <v>337.85239999999993</v>
          </cell>
          <cell r="N8">
            <v>337.85239999999993</v>
          </cell>
          <cell r="Q8">
            <v>12</v>
          </cell>
          <cell r="R8">
            <v>6.7348936077371659</v>
          </cell>
          <cell r="S8">
            <v>36.902000000000001</v>
          </cell>
          <cell r="T8">
            <v>110.02</v>
          </cell>
          <cell r="U8">
            <v>11.7156</v>
          </cell>
        </row>
        <row r="9">
          <cell r="A9" t="str">
            <v xml:space="preserve"> 201  Ветчина Нежная ТМ Особый рецепт, (2,5кг), ПОКОМ</v>
          </cell>
          <cell r="B9" t="str">
            <v>кг</v>
          </cell>
          <cell r="D9">
            <v>1561.579</v>
          </cell>
          <cell r="E9">
            <v>961.46900000000005</v>
          </cell>
          <cell r="F9">
            <v>600.11</v>
          </cell>
          <cell r="G9">
            <v>1</v>
          </cell>
          <cell r="L9">
            <v>192.2938</v>
          </cell>
          <cell r="M9">
            <v>1322.828</v>
          </cell>
          <cell r="N9">
            <v>1300</v>
          </cell>
          <cell r="O9">
            <v>600</v>
          </cell>
          <cell r="Q9">
            <v>9.8812858240879322</v>
          </cell>
          <cell r="R9">
            <v>3.1207974464075283</v>
          </cell>
          <cell r="S9">
            <v>0</v>
          </cell>
          <cell r="T9">
            <v>59.854999999999997</v>
          </cell>
          <cell r="U9">
            <v>201.06099999999998</v>
          </cell>
        </row>
        <row r="10">
          <cell r="A10" t="str">
            <v xml:space="preserve"> 215  Колбаса Докторская Дугушка ГОСТ, ВЕС, ТМ Стародворье ПОКОМ</v>
          </cell>
          <cell r="B10" t="str">
            <v>кг</v>
          </cell>
          <cell r="D10">
            <v>358.64699999999999</v>
          </cell>
          <cell r="E10">
            <v>221.62700000000001</v>
          </cell>
          <cell r="F10">
            <v>137.01900000000001</v>
          </cell>
          <cell r="G10">
            <v>1</v>
          </cell>
          <cell r="L10">
            <v>44.325400000000002</v>
          </cell>
          <cell r="M10">
            <v>306.23500000000001</v>
          </cell>
          <cell r="N10">
            <v>200</v>
          </cell>
          <cell r="O10">
            <v>150</v>
          </cell>
          <cell r="Q10">
            <v>7.6032929200864512</v>
          </cell>
          <cell r="R10">
            <v>3.0912072987497012</v>
          </cell>
          <cell r="S10">
            <v>0</v>
          </cell>
          <cell r="T10">
            <v>0</v>
          </cell>
          <cell r="U10">
            <v>0</v>
          </cell>
        </row>
        <row r="11">
          <cell r="A11" t="str">
            <v xml:space="preserve"> 219  Колбаса Докторская Особая ТМ Особый рецепт, ВЕС  ПОКОМ</v>
          </cell>
          <cell r="B11" t="str">
            <v>кг</v>
          </cell>
          <cell r="D11">
            <v>1271.97</v>
          </cell>
          <cell r="E11">
            <v>258.83</v>
          </cell>
          <cell r="F11">
            <v>1013.14</v>
          </cell>
          <cell r="G11">
            <v>1</v>
          </cell>
          <cell r="L11">
            <v>51.765999999999998</v>
          </cell>
          <cell r="N11">
            <v>600</v>
          </cell>
          <cell r="O11">
            <v>500</v>
          </cell>
          <cell r="Q11">
            <v>31.162152764362709</v>
          </cell>
          <cell r="R11">
            <v>19.571533438936754</v>
          </cell>
          <cell r="S11">
            <v>62.32</v>
          </cell>
          <cell r="T11">
            <v>0</v>
          </cell>
          <cell r="U11">
            <v>142.893</v>
          </cell>
        </row>
        <row r="12">
          <cell r="A12" t="str">
            <v xml:space="preserve"> 222  Колбаса Докторская стародворская, ВЕС, ВсхЗв   ПОКОМ</v>
          </cell>
          <cell r="B12" t="str">
            <v>кг</v>
          </cell>
          <cell r="C12">
            <v>84.545000000000002</v>
          </cell>
          <cell r="D12">
            <v>259.40699999999998</v>
          </cell>
          <cell r="E12">
            <v>84.545000000000002</v>
          </cell>
          <cell r="F12">
            <v>259.40699999999998</v>
          </cell>
          <cell r="G12">
            <v>1</v>
          </cell>
          <cell r="L12">
            <v>16.908999999999999</v>
          </cell>
          <cell r="Q12">
            <v>15.341356673960613</v>
          </cell>
          <cell r="R12">
            <v>15.341356673960613</v>
          </cell>
          <cell r="S12">
            <v>0</v>
          </cell>
          <cell r="T12">
            <v>0</v>
          </cell>
          <cell r="U12">
            <v>14.744</v>
          </cell>
        </row>
        <row r="13">
          <cell r="A13" t="str">
            <v xml:space="preserve"> 225  Колбаса Дугушка со шпиком, ВЕС, ТМ Стародворье   ПОКОМ</v>
          </cell>
          <cell r="B13" t="str">
            <v>кг</v>
          </cell>
          <cell r="C13">
            <v>10.58</v>
          </cell>
          <cell r="D13">
            <v>31.6</v>
          </cell>
          <cell r="F13">
            <v>42.18</v>
          </cell>
          <cell r="G13">
            <v>1</v>
          </cell>
          <cell r="L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</row>
        <row r="14">
          <cell r="A14" t="str">
            <v xml:space="preserve"> 229  Колбаса Молочная Дугушка, в/у, ВЕС, ТМ Стародворье   ПОКОМ</v>
          </cell>
          <cell r="B14" t="str">
            <v>кг</v>
          </cell>
          <cell r="C14">
            <v>63.366999999999997</v>
          </cell>
          <cell r="D14">
            <v>21.245999999999999</v>
          </cell>
          <cell r="E14">
            <v>15.795999999999999</v>
          </cell>
          <cell r="F14">
            <v>68.816999999999993</v>
          </cell>
          <cell r="G14">
            <v>1</v>
          </cell>
          <cell r="L14">
            <v>3.1591999999999998</v>
          </cell>
          <cell r="Q14">
            <v>21.783046340845782</v>
          </cell>
          <cell r="R14">
            <v>21.783046340845782</v>
          </cell>
          <cell r="S14">
            <v>10.49</v>
          </cell>
          <cell r="T14">
            <v>0</v>
          </cell>
          <cell r="U14">
            <v>4.2313999999999998</v>
          </cell>
        </row>
        <row r="15">
          <cell r="A15" t="str">
            <v xml:space="preserve"> 230  Колбаса Молочная Особая ТМ Особый рецепт, п/а, ВЕС. ПОКОМ</v>
          </cell>
          <cell r="B15" t="str">
            <v>кг</v>
          </cell>
          <cell r="C15">
            <v>40.976999999999997</v>
          </cell>
          <cell r="D15">
            <v>30.81</v>
          </cell>
          <cell r="F15">
            <v>71.787000000000006</v>
          </cell>
          <cell r="G15">
            <v>1</v>
          </cell>
          <cell r="L15">
            <v>0</v>
          </cell>
          <cell r="N15">
            <v>200</v>
          </cell>
          <cell r="O15">
            <v>100</v>
          </cell>
          <cell r="P15" t="str">
            <v>остаток продан на заврта</v>
          </cell>
          <cell r="Q15" t="e">
            <v>#DIV/0!</v>
          </cell>
          <cell r="R15" t="e">
            <v>#DIV/0!</v>
          </cell>
          <cell r="S15">
            <v>15.66</v>
          </cell>
          <cell r="T15">
            <v>5.1230000000000002</v>
          </cell>
          <cell r="U15">
            <v>0</v>
          </cell>
        </row>
        <row r="16">
          <cell r="A16" t="str">
            <v xml:space="preserve"> 235  Колбаса Особая ТМ Особый рецепт, ВЕС, ТМ Стародворье ПОКОМ</v>
          </cell>
          <cell r="B16" t="str">
            <v>кг</v>
          </cell>
          <cell r="D16">
            <v>912.32</v>
          </cell>
          <cell r="E16">
            <v>309.11</v>
          </cell>
          <cell r="F16">
            <v>603.21</v>
          </cell>
          <cell r="G16">
            <v>1</v>
          </cell>
          <cell r="L16">
            <v>61.822000000000003</v>
          </cell>
          <cell r="M16">
            <v>138.654</v>
          </cell>
          <cell r="N16">
            <v>900</v>
          </cell>
          <cell r="O16">
            <v>600</v>
          </cell>
          <cell r="P16" t="str">
            <v>остаток продан на заврта</v>
          </cell>
          <cell r="Q16">
            <v>24.315130536055126</v>
          </cell>
          <cell r="R16">
            <v>9.7572061725599308</v>
          </cell>
          <cell r="S16">
            <v>0</v>
          </cell>
          <cell r="T16">
            <v>0</v>
          </cell>
          <cell r="U16">
            <v>43.378</v>
          </cell>
        </row>
        <row r="17">
          <cell r="A17" t="str">
            <v xml:space="preserve"> 236  Колбаса Рубленая ЗАПЕЧ. Дугушка ТМ Стародворье, вектор, в/к    ПОКОМ</v>
          </cell>
          <cell r="B17" t="str">
            <v>кг</v>
          </cell>
          <cell r="D17">
            <v>100.25700000000001</v>
          </cell>
          <cell r="E17">
            <v>15.814</v>
          </cell>
          <cell r="F17">
            <v>84.442999999999998</v>
          </cell>
          <cell r="G17">
            <v>1</v>
          </cell>
          <cell r="L17">
            <v>3.1627999999999998</v>
          </cell>
          <cell r="Q17">
            <v>26.69881117996712</v>
          </cell>
          <cell r="R17">
            <v>26.69881117996712</v>
          </cell>
          <cell r="S17">
            <v>0</v>
          </cell>
          <cell r="T17">
            <v>0</v>
          </cell>
          <cell r="U17">
            <v>0</v>
          </cell>
        </row>
        <row r="18">
          <cell r="A18" t="str">
            <v xml:space="preserve"> 239  Колбаса Салями запеч Дугушка, оболочка вектор, ВЕС, ТМ Стародворье  ПОКОМ</v>
          </cell>
          <cell r="B18" t="str">
            <v>кг</v>
          </cell>
          <cell r="C18">
            <v>14.762</v>
          </cell>
          <cell r="D18">
            <v>68.38</v>
          </cell>
          <cell r="E18">
            <v>5.226</v>
          </cell>
          <cell r="F18">
            <v>77.915999999999997</v>
          </cell>
          <cell r="G18">
            <v>1</v>
          </cell>
          <cell r="L18">
            <v>1.0451999999999999</v>
          </cell>
          <cell r="Q18">
            <v>74.546498277841565</v>
          </cell>
          <cell r="R18">
            <v>74.546498277841565</v>
          </cell>
          <cell r="S18">
            <v>0</v>
          </cell>
          <cell r="T18">
            <v>31.725999999999999</v>
          </cell>
          <cell r="U18">
            <v>4.3402000000000003</v>
          </cell>
        </row>
        <row r="19">
          <cell r="A19" t="str">
            <v xml:space="preserve"> 242  Колбаса Сервелат ЗАПЕЧ.Дугушка ТМ Стародворье, вектор, в/к     ПОКОМ</v>
          </cell>
          <cell r="B19" t="str">
            <v>кг</v>
          </cell>
          <cell r="C19">
            <v>9.6649999999999991</v>
          </cell>
          <cell r="D19">
            <v>52.664000000000001</v>
          </cell>
          <cell r="E19">
            <v>14.927</v>
          </cell>
          <cell r="F19">
            <v>47.402000000000001</v>
          </cell>
          <cell r="G19">
            <v>1</v>
          </cell>
          <cell r="L19">
            <v>2.9853999999999998</v>
          </cell>
          <cell r="Q19">
            <v>15.877939304615799</v>
          </cell>
          <cell r="R19">
            <v>15.877939304615799</v>
          </cell>
          <cell r="S19">
            <v>10.574</v>
          </cell>
          <cell r="T19">
            <v>20.213999999999999</v>
          </cell>
          <cell r="U19">
            <v>4.3777999999999997</v>
          </cell>
        </row>
        <row r="20">
          <cell r="A20" t="str">
            <v xml:space="preserve"> 253  Сосиски Ганноверские   ПОКОМ</v>
          </cell>
          <cell r="B20" t="str">
            <v>кг</v>
          </cell>
          <cell r="D20">
            <v>458.315</v>
          </cell>
          <cell r="E20">
            <v>418.26499999999999</v>
          </cell>
          <cell r="F20">
            <v>40.049999999999997</v>
          </cell>
          <cell r="G20">
            <v>1</v>
          </cell>
          <cell r="L20">
            <v>83.652999999999992</v>
          </cell>
          <cell r="M20">
            <v>545.52099999999996</v>
          </cell>
          <cell r="N20">
            <v>100</v>
          </cell>
          <cell r="O20">
            <v>50</v>
          </cell>
          <cell r="Q20">
            <v>1.6741778537530039</v>
          </cell>
          <cell r="R20">
            <v>0.47876346335457187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 xml:space="preserve"> 265  Колбаса Балыкбургская, ВЕС, ТМ Баварушка  ПОКОМ</v>
          </cell>
          <cell r="B21" t="str">
            <v>кг</v>
          </cell>
          <cell r="C21">
            <v>29.504999999999999</v>
          </cell>
          <cell r="D21">
            <v>8.5</v>
          </cell>
          <cell r="F21">
            <v>38.005000000000003</v>
          </cell>
          <cell r="G21">
            <v>1</v>
          </cell>
          <cell r="L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0.72399999999999998</v>
          </cell>
          <cell r="U21">
            <v>2.5935999999999999</v>
          </cell>
        </row>
        <row r="22">
          <cell r="A22" t="str">
            <v xml:space="preserve"> 266  Колбаса Филейбургская с сочным окороком, ВЕС, ТМ Баварушка  ПОКОМ</v>
          </cell>
          <cell r="B22" t="str">
            <v>кг</v>
          </cell>
          <cell r="D22">
            <v>213.624</v>
          </cell>
          <cell r="E22">
            <v>38.478999999999999</v>
          </cell>
          <cell r="F22">
            <v>175.14500000000001</v>
          </cell>
          <cell r="G22">
            <v>1</v>
          </cell>
          <cell r="L22">
            <v>7.6958000000000002</v>
          </cell>
          <cell r="Q22">
            <v>22.758517632994621</v>
          </cell>
          <cell r="R22">
            <v>22.758517632994621</v>
          </cell>
          <cell r="S22">
            <v>0</v>
          </cell>
          <cell r="T22">
            <v>0</v>
          </cell>
          <cell r="U22">
            <v>17.1496</v>
          </cell>
        </row>
        <row r="23">
          <cell r="A23" t="str">
            <v xml:space="preserve"> 267  Колбаса Салями Филейбургская зернистая, оболочка фиброуз, ВЕС, ТМ Баварушка  ПОКОМ</v>
          </cell>
          <cell r="B23" t="str">
            <v>кг</v>
          </cell>
          <cell r="C23">
            <v>12.77</v>
          </cell>
          <cell r="D23">
            <v>12.897</v>
          </cell>
          <cell r="E23">
            <v>8.5220000000000002</v>
          </cell>
          <cell r="F23">
            <v>17.145</v>
          </cell>
          <cell r="G23">
            <v>1</v>
          </cell>
          <cell r="L23">
            <v>1.7044000000000001</v>
          </cell>
          <cell r="M23">
            <v>5</v>
          </cell>
          <cell r="N23">
            <v>5</v>
          </cell>
          <cell r="Q23">
            <v>12.992842055855432</v>
          </cell>
          <cell r="R23">
            <v>10.059258390049283</v>
          </cell>
          <cell r="S23">
            <v>0</v>
          </cell>
          <cell r="T23">
            <v>0</v>
          </cell>
          <cell r="U23">
            <v>1.6976</v>
          </cell>
        </row>
        <row r="24">
          <cell r="A24" t="str">
            <v xml:space="preserve"> 297  Колбаса Мясорубская с рубленой грудинкой ВЕС ТМ Стародворье  ПОКОМ</v>
          </cell>
          <cell r="B24" t="str">
            <v>кг</v>
          </cell>
          <cell r="C24">
            <v>34.253999999999998</v>
          </cell>
          <cell r="F24">
            <v>34.253999999999998</v>
          </cell>
          <cell r="G24">
            <v>1</v>
          </cell>
          <cell r="L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0</v>
          </cell>
        </row>
        <row r="25">
          <cell r="A25" t="str">
            <v xml:space="preserve"> 312  Ветчина Филейская ВЕС ТМ  Вязанка ТС Столичная  ПОКОМ</v>
          </cell>
          <cell r="B25" t="str">
            <v>кг</v>
          </cell>
          <cell r="D25">
            <v>453.97</v>
          </cell>
          <cell r="E25">
            <v>280.92</v>
          </cell>
          <cell r="F25">
            <v>173.05</v>
          </cell>
          <cell r="G25">
            <v>1</v>
          </cell>
          <cell r="L25">
            <v>56.184000000000005</v>
          </cell>
          <cell r="M25">
            <v>388.79</v>
          </cell>
          <cell r="N25">
            <v>200</v>
          </cell>
          <cell r="O25">
            <v>100</v>
          </cell>
          <cell r="Q25">
            <v>6.6397906877402812</v>
          </cell>
          <cell r="R25">
            <v>3.0800583796098531</v>
          </cell>
          <cell r="S25">
            <v>0</v>
          </cell>
          <cell r="T25">
            <v>0</v>
          </cell>
          <cell r="U25">
            <v>21.944800000000001</v>
          </cell>
        </row>
        <row r="26">
          <cell r="A26" t="str">
            <v xml:space="preserve"> 315  Колбаса вареная Молокуша ТМ Вязанка ВЕС, ПОКОМ</v>
          </cell>
          <cell r="B26" t="str">
            <v>кг</v>
          </cell>
          <cell r="C26">
            <v>18.888999999999999</v>
          </cell>
          <cell r="F26">
            <v>18.888999999999999</v>
          </cell>
          <cell r="G26">
            <v>1</v>
          </cell>
          <cell r="L26">
            <v>0</v>
          </cell>
          <cell r="Q26" t="e">
            <v>#DIV/0!</v>
          </cell>
          <cell r="R26" t="e">
            <v>#DIV/0!</v>
          </cell>
          <cell r="S26">
            <v>0</v>
          </cell>
          <cell r="T26">
            <v>2.7010000000000001</v>
          </cell>
          <cell r="U26">
            <v>0</v>
          </cell>
        </row>
        <row r="27">
          <cell r="A27" t="str">
            <v xml:space="preserve"> 317 Колбаса Сервелат Рижский ТМ Зареченские, ВЕС  ПОКОМ</v>
          </cell>
          <cell r="B27" t="str">
            <v>кг</v>
          </cell>
          <cell r="C27">
            <v>21.96</v>
          </cell>
          <cell r="D27">
            <v>30.332000000000001</v>
          </cell>
          <cell r="E27">
            <v>21.96</v>
          </cell>
          <cell r="F27">
            <v>30.332000000000001</v>
          </cell>
          <cell r="G27">
            <v>1</v>
          </cell>
          <cell r="L27">
            <v>4.3920000000000003</v>
          </cell>
          <cell r="M27">
            <v>22.372000000000007</v>
          </cell>
          <cell r="N27">
            <v>22.372000000000007</v>
          </cell>
          <cell r="Q27">
            <v>12</v>
          </cell>
          <cell r="R27">
            <v>6.9061930783242254</v>
          </cell>
          <cell r="S27">
            <v>22.097000000000001</v>
          </cell>
          <cell r="T27">
            <v>-2.94</v>
          </cell>
          <cell r="U27">
            <v>3.5246000000000004</v>
          </cell>
        </row>
        <row r="28">
          <cell r="A28" t="str">
            <v xml:space="preserve"> 330  Колбаса вареная Филейская ТМ Вязанка ТС Классическая ВЕС  ПОКОМ</v>
          </cell>
          <cell r="B28" t="str">
            <v>кг</v>
          </cell>
          <cell r="D28">
            <v>1216.7349999999999</v>
          </cell>
          <cell r="E28">
            <v>508.01</v>
          </cell>
          <cell r="F28">
            <v>708.72500000000002</v>
          </cell>
          <cell r="G28">
            <v>1</v>
          </cell>
          <cell r="L28">
            <v>101.602</v>
          </cell>
          <cell r="M28">
            <v>510.49900000000014</v>
          </cell>
          <cell r="N28">
            <v>510.49900000000014</v>
          </cell>
          <cell r="O28">
            <v>500</v>
          </cell>
          <cell r="Q28">
            <v>12.000000000000002</v>
          </cell>
          <cell r="R28">
            <v>6.9755024507391585</v>
          </cell>
          <cell r="S28">
            <v>32.395000000000003</v>
          </cell>
          <cell r="T28">
            <v>0</v>
          </cell>
          <cell r="U28">
            <v>122.28900000000002</v>
          </cell>
        </row>
        <row r="29">
          <cell r="A29" t="str">
            <v xml:space="preserve"> 362  Колбаса Филейбургская с душистым чесноком, ВЕС, ТМ Баварушка  ПОКОМ</v>
          </cell>
          <cell r="B29" t="str">
            <v>кг</v>
          </cell>
          <cell r="C29">
            <v>25.108000000000001</v>
          </cell>
          <cell r="E29">
            <v>8.6150000000000002</v>
          </cell>
          <cell r="F29">
            <v>16.492999999999999</v>
          </cell>
          <cell r="G29">
            <v>1</v>
          </cell>
          <cell r="L29">
            <v>1.7230000000000001</v>
          </cell>
          <cell r="M29">
            <v>5</v>
          </cell>
          <cell r="N29">
            <v>5</v>
          </cell>
          <cell r="Q29">
            <v>12.474172954149738</v>
          </cell>
          <cell r="R29">
            <v>9.5722576900754479</v>
          </cell>
          <cell r="S29">
            <v>0</v>
          </cell>
          <cell r="T29">
            <v>0</v>
          </cell>
          <cell r="U29">
            <v>0.1444</v>
          </cell>
        </row>
        <row r="30">
          <cell r="A30" t="str">
            <v xml:space="preserve"> 369  Колбаса Русская стародворская, амифлекс ВЕС, ТМ Стародворье  ПОКОМ</v>
          </cell>
          <cell r="B30" t="str">
            <v>кг</v>
          </cell>
          <cell r="C30">
            <v>172.04499999999999</v>
          </cell>
          <cell r="D30">
            <v>161.21</v>
          </cell>
          <cell r="E30">
            <v>10.675000000000001</v>
          </cell>
          <cell r="F30">
            <v>322.58</v>
          </cell>
          <cell r="G30">
            <v>1</v>
          </cell>
          <cell r="L30">
            <v>2.1350000000000002</v>
          </cell>
          <cell r="Q30">
            <v>151.09133489461357</v>
          </cell>
          <cell r="R30">
            <v>151.09133489461357</v>
          </cell>
          <cell r="S30">
            <v>10.7</v>
          </cell>
          <cell r="T30">
            <v>1.3560000000000001</v>
          </cell>
          <cell r="U30">
            <v>47.072800000000001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30"/>
  <sheetViews>
    <sheetView tabSelected="1" workbookViewId="0">
      <selection activeCell="U11" sqref="U11"/>
    </sheetView>
  </sheetViews>
  <sheetFormatPr defaultColWidth="10.5" defaultRowHeight="11.45" customHeight="1" outlineLevelRow="1" x14ac:dyDescent="0.2"/>
  <cols>
    <col min="1" max="1" width="57.5" style="1" customWidth="1"/>
    <col min="2" max="2" width="4.6640625" style="1" customWidth="1"/>
    <col min="3" max="6" width="6.83203125" style="1" customWidth="1"/>
    <col min="7" max="7" width="4.6640625" style="18" customWidth="1"/>
    <col min="8" max="9" width="1.1640625" style="2" customWidth="1"/>
    <col min="10" max="10" width="10.5" style="2"/>
    <col min="11" max="11" width="1.1640625" style="2" customWidth="1"/>
    <col min="12" max="14" width="10.5" style="2"/>
    <col min="15" max="15" width="22.83203125" style="2" bestFit="1" customWidth="1"/>
    <col min="16" max="17" width="5.33203125" style="2" customWidth="1"/>
    <col min="18" max="20" width="8.33203125" style="2" customWidth="1"/>
    <col min="21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35</v>
      </c>
      <c r="H3" s="11" t="s">
        <v>36</v>
      </c>
      <c r="I3" s="11" t="s">
        <v>37</v>
      </c>
      <c r="J3" s="11" t="s">
        <v>38</v>
      </c>
      <c r="K3" s="11" t="s">
        <v>38</v>
      </c>
      <c r="L3" s="11" t="s">
        <v>39</v>
      </c>
      <c r="M3" s="11" t="s">
        <v>38</v>
      </c>
      <c r="N3" s="12" t="s">
        <v>40</v>
      </c>
      <c r="O3" s="13"/>
      <c r="P3" s="11" t="s">
        <v>41</v>
      </c>
      <c r="Q3" s="11" t="s">
        <v>42</v>
      </c>
      <c r="R3" s="14" t="s">
        <v>43</v>
      </c>
      <c r="S3" s="14" t="s">
        <v>44</v>
      </c>
      <c r="T3" s="14" t="s">
        <v>49</v>
      </c>
      <c r="U3" s="11" t="s">
        <v>45</v>
      </c>
      <c r="V3" s="11" t="s">
        <v>46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/>
      <c r="I4" s="11"/>
      <c r="J4" s="14"/>
      <c r="K4" s="11"/>
      <c r="L4" s="11"/>
      <c r="M4" s="11"/>
      <c r="N4" s="12" t="s">
        <v>47</v>
      </c>
      <c r="O4" s="13" t="s">
        <v>48</v>
      </c>
      <c r="P4" s="11"/>
      <c r="Q4" s="11"/>
      <c r="R4" s="11"/>
      <c r="S4" s="11"/>
      <c r="T4" s="11"/>
      <c r="U4" s="11"/>
      <c r="V4" s="11"/>
    </row>
    <row r="5" spans="1:22" ht="11.1" customHeight="1" x14ac:dyDescent="0.2">
      <c r="A5" s="5"/>
      <c r="B5" s="5"/>
      <c r="C5" s="6"/>
      <c r="D5" s="6"/>
      <c r="E5" s="15">
        <f t="shared" ref="E5:F5" si="0">SUM(E6:E70)</f>
        <v>2007.4359999999999</v>
      </c>
      <c r="F5" s="15">
        <f t="shared" ref="F5" si="1">SUM(F6:F300)</f>
        <v>3125.0519999999997</v>
      </c>
      <c r="G5" s="10"/>
      <c r="H5" s="15">
        <f t="shared" ref="H5:I5" si="2">SUM(H6:H70)</f>
        <v>0</v>
      </c>
      <c r="I5" s="15">
        <f t="shared" si="2"/>
        <v>0</v>
      </c>
      <c r="J5" s="15">
        <f t="shared" ref="J5:N5" si="3">SUM(J6:J300)</f>
        <v>4385.7233999999999</v>
      </c>
      <c r="K5" s="15">
        <f t="shared" si="3"/>
        <v>0</v>
      </c>
      <c r="L5" s="15">
        <f t="shared" si="3"/>
        <v>401.48719999999992</v>
      </c>
      <c r="M5" s="15">
        <f t="shared" si="3"/>
        <v>1916.3347999999999</v>
      </c>
      <c r="N5" s="15">
        <f t="shared" si="3"/>
        <v>0</v>
      </c>
      <c r="O5" s="16"/>
      <c r="P5" s="16"/>
      <c r="Q5" s="11"/>
      <c r="R5" s="15">
        <f t="shared" ref="R5:S5" si="4">SUM(R6:R300)</f>
        <v>245.74899999999997</v>
      </c>
      <c r="S5" s="15">
        <f t="shared" si="4"/>
        <v>659.72080000000005</v>
      </c>
      <c r="T5" s="15">
        <f>SUM(T6:T300)</f>
        <v>706.50939999999991</v>
      </c>
      <c r="U5" s="11"/>
      <c r="V5" s="15">
        <f t="shared" ref="V5" si="5">SUM(V6:V300)</f>
        <v>1916.3347999999999</v>
      </c>
    </row>
    <row r="6" spans="1:22" ht="11.1" customHeight="1" outlineLevel="1" x14ac:dyDescent="0.2">
      <c r="A6" s="7" t="s">
        <v>9</v>
      </c>
      <c r="B6" s="7" t="s">
        <v>10</v>
      </c>
      <c r="C6" s="8"/>
      <c r="D6" s="9">
        <v>16.442</v>
      </c>
      <c r="E6" s="9">
        <v>8.25</v>
      </c>
      <c r="F6" s="9">
        <v>8.1920000000000002</v>
      </c>
      <c r="G6" s="18">
        <f>VLOOKUP(A6,[1]TDSheet!$A:$G,7,0)</f>
        <v>1</v>
      </c>
      <c r="J6" s="2">
        <f>VLOOKUP(A6,[1]TDSheet!$A:$N,14,0)</f>
        <v>5</v>
      </c>
      <c r="L6" s="2">
        <f>E6/5</f>
        <v>1.65</v>
      </c>
      <c r="M6" s="17">
        <f>14*L6-J6-F6</f>
        <v>9.9079999999999977</v>
      </c>
      <c r="N6" s="17"/>
      <c r="P6" s="2">
        <f>(F6+J6+M6)/L6</f>
        <v>14</v>
      </c>
      <c r="Q6" s="2">
        <f>(F6+J6)/L6</f>
        <v>7.995151515151516</v>
      </c>
      <c r="R6" s="2">
        <f>VLOOKUP(A6,[1]TDSheet!$A:$T,20,0)</f>
        <v>0</v>
      </c>
      <c r="S6" s="2">
        <f>VLOOKUP(A6,[1]TDSheet!$A:$U,21,0)</f>
        <v>1.7606000000000002</v>
      </c>
      <c r="T6" s="2">
        <f>VLOOKUP(A6,[1]TDSheet!$A:$L,12,0)</f>
        <v>1.5349999999999999</v>
      </c>
      <c r="V6" s="2">
        <f>M6*G6</f>
        <v>9.9079999999999977</v>
      </c>
    </row>
    <row r="7" spans="1:22" ht="11.1" customHeight="1" outlineLevel="1" x14ac:dyDescent="0.2">
      <c r="A7" s="7" t="s">
        <v>11</v>
      </c>
      <c r="B7" s="7" t="s">
        <v>10</v>
      </c>
      <c r="C7" s="9">
        <v>22.606000000000002</v>
      </c>
      <c r="D7" s="9">
        <v>61.871000000000002</v>
      </c>
      <c r="E7" s="9">
        <v>14.99</v>
      </c>
      <c r="F7" s="9">
        <v>69.486999999999995</v>
      </c>
      <c r="G7" s="18">
        <f>VLOOKUP(A7,[1]TDSheet!$A:$G,7,0)</f>
        <v>1</v>
      </c>
      <c r="J7" s="2">
        <f>VLOOKUP(A7,[1]TDSheet!$A:$N,14,0)</f>
        <v>0</v>
      </c>
      <c r="L7" s="2">
        <f t="shared" ref="L7:L30" si="6">E7/5</f>
        <v>2.9980000000000002</v>
      </c>
      <c r="M7" s="17"/>
      <c r="N7" s="17"/>
      <c r="P7" s="2">
        <f t="shared" ref="P7:P30" si="7">(F7+J7+M7)/L7</f>
        <v>23.177785190126748</v>
      </c>
      <c r="Q7" s="2">
        <f t="shared" ref="Q7:Q30" si="8">(F7+J7)/L7</f>
        <v>23.177785190126748</v>
      </c>
      <c r="R7" s="2">
        <f>VLOOKUP(A7,[1]TDSheet!$A:$T,20,0)</f>
        <v>16.97</v>
      </c>
      <c r="S7" s="2">
        <f>VLOOKUP(A7,[1]TDSheet!$A:$U,21,0)</f>
        <v>14.8028</v>
      </c>
      <c r="T7" s="2">
        <f>VLOOKUP(A7,[1]TDSheet!$A:$L,12,0)</f>
        <v>4.2481999999999998</v>
      </c>
      <c r="V7" s="2">
        <f t="shared" ref="V7:V30" si="9">M7*G7</f>
        <v>0</v>
      </c>
    </row>
    <row r="8" spans="1:22" ht="11.1" customHeight="1" outlineLevel="1" x14ac:dyDescent="0.2">
      <c r="A8" s="7" t="s">
        <v>12</v>
      </c>
      <c r="B8" s="7" t="s">
        <v>10</v>
      </c>
      <c r="C8" s="9">
        <v>432.16699999999997</v>
      </c>
      <c r="D8" s="9"/>
      <c r="E8" s="9">
        <v>27.247</v>
      </c>
      <c r="F8" s="9">
        <v>404.91899999999998</v>
      </c>
      <c r="G8" s="18">
        <f>VLOOKUP(A8,[1]TDSheet!$A:$G,7,0)</f>
        <v>1</v>
      </c>
      <c r="J8" s="2">
        <f>VLOOKUP(A8,[1]TDSheet!$A:$N,14,0)</f>
        <v>337.85239999999993</v>
      </c>
      <c r="L8" s="2">
        <f t="shared" si="6"/>
        <v>5.4493999999999998</v>
      </c>
      <c r="M8" s="17"/>
      <c r="N8" s="17"/>
      <c r="P8" s="2">
        <f t="shared" si="7"/>
        <v>136.30333614709875</v>
      </c>
      <c r="Q8" s="2">
        <f t="shared" si="8"/>
        <v>136.30333614709875</v>
      </c>
      <c r="R8" s="2">
        <f>VLOOKUP(A8,[1]TDSheet!$A:$T,20,0)</f>
        <v>110.02</v>
      </c>
      <c r="S8" s="2">
        <f>VLOOKUP(A8,[1]TDSheet!$A:$U,21,0)</f>
        <v>11.7156</v>
      </c>
      <c r="T8" s="2">
        <f>VLOOKUP(A8,[1]TDSheet!$A:$L,12,0)</f>
        <v>64.168199999999999</v>
      </c>
      <c r="V8" s="2">
        <f t="shared" si="9"/>
        <v>0</v>
      </c>
    </row>
    <row r="9" spans="1:22" ht="11.1" customHeight="1" outlineLevel="1" x14ac:dyDescent="0.2">
      <c r="A9" s="7" t="s">
        <v>13</v>
      </c>
      <c r="B9" s="7" t="s">
        <v>10</v>
      </c>
      <c r="C9" s="9">
        <v>-0.109</v>
      </c>
      <c r="D9" s="9">
        <v>600.21900000000005</v>
      </c>
      <c r="E9" s="9">
        <v>142.51900000000001</v>
      </c>
      <c r="F9" s="9">
        <v>457.59100000000001</v>
      </c>
      <c r="G9" s="18">
        <f>VLOOKUP(A9,[1]TDSheet!$A:$G,7,0)</f>
        <v>1</v>
      </c>
      <c r="J9" s="2">
        <f>VLOOKUP(A9,[1]TDSheet!$A:$N,14,0)</f>
        <v>1300</v>
      </c>
      <c r="L9" s="2">
        <f t="shared" si="6"/>
        <v>28.503800000000002</v>
      </c>
      <c r="M9" s="17"/>
      <c r="N9" s="17"/>
      <c r="P9" s="2">
        <f t="shared" si="7"/>
        <v>61.661638097376482</v>
      </c>
      <c r="Q9" s="2">
        <f t="shared" si="8"/>
        <v>61.661638097376482</v>
      </c>
      <c r="R9" s="2">
        <f>VLOOKUP(A9,[1]TDSheet!$A:$T,20,0)</f>
        <v>59.854999999999997</v>
      </c>
      <c r="S9" s="2">
        <f>VLOOKUP(A9,[1]TDSheet!$A:$U,21,0)</f>
        <v>201.06099999999998</v>
      </c>
      <c r="T9" s="2">
        <f>VLOOKUP(A9,[1]TDSheet!$A:$L,12,0)</f>
        <v>192.2938</v>
      </c>
      <c r="V9" s="2">
        <f t="shared" si="9"/>
        <v>0</v>
      </c>
    </row>
    <row r="10" spans="1:22" ht="11.1" customHeight="1" outlineLevel="1" x14ac:dyDescent="0.2">
      <c r="A10" s="7" t="s">
        <v>14</v>
      </c>
      <c r="B10" s="7" t="s">
        <v>10</v>
      </c>
      <c r="C10" s="9">
        <v>137.02000000000001</v>
      </c>
      <c r="D10" s="9"/>
      <c r="E10" s="9">
        <v>31.587</v>
      </c>
      <c r="F10" s="9">
        <v>105.432</v>
      </c>
      <c r="G10" s="18">
        <f>VLOOKUP(A10,[1]TDSheet!$A:$G,7,0)</f>
        <v>1</v>
      </c>
      <c r="J10" s="2">
        <f>VLOOKUP(A10,[1]TDSheet!$A:$N,14,0)</f>
        <v>200</v>
      </c>
      <c r="L10" s="2">
        <f t="shared" si="6"/>
        <v>6.3174000000000001</v>
      </c>
      <c r="M10" s="17"/>
      <c r="N10" s="17"/>
      <c r="P10" s="2">
        <f t="shared" si="7"/>
        <v>48.347737993478333</v>
      </c>
      <c r="Q10" s="2">
        <f t="shared" si="8"/>
        <v>48.347737993478333</v>
      </c>
      <c r="R10" s="2">
        <f>VLOOKUP(A10,[1]TDSheet!$A:$T,20,0)</f>
        <v>0</v>
      </c>
      <c r="S10" s="2">
        <f>VLOOKUP(A10,[1]TDSheet!$A:$U,21,0)</f>
        <v>0</v>
      </c>
      <c r="T10" s="2">
        <f>VLOOKUP(A10,[1]TDSheet!$A:$L,12,0)</f>
        <v>44.325400000000002</v>
      </c>
      <c r="V10" s="2">
        <f t="shared" si="9"/>
        <v>0</v>
      </c>
    </row>
    <row r="11" spans="1:22" ht="11.1" customHeight="1" outlineLevel="1" x14ac:dyDescent="0.2">
      <c r="A11" s="7" t="s">
        <v>15</v>
      </c>
      <c r="B11" s="7" t="s">
        <v>10</v>
      </c>
      <c r="C11" s="9">
        <v>5.22</v>
      </c>
      <c r="D11" s="9">
        <v>1007.92</v>
      </c>
      <c r="E11" s="9">
        <v>673.53899999999999</v>
      </c>
      <c r="F11" s="9">
        <v>339.601</v>
      </c>
      <c r="G11" s="18">
        <f>VLOOKUP(A11,[1]TDSheet!$A:$G,7,0)</f>
        <v>1</v>
      </c>
      <c r="J11" s="2">
        <f>VLOOKUP(A11,[1]TDSheet!$A:$N,14,0)</f>
        <v>600</v>
      </c>
      <c r="L11" s="2">
        <f t="shared" si="6"/>
        <v>134.70779999999999</v>
      </c>
      <c r="M11" s="17">
        <f t="shared" ref="M7:M30" si="10">14*L11-J11-F11</f>
        <v>946.30819999999983</v>
      </c>
      <c r="N11" s="17"/>
      <c r="P11" s="2">
        <f t="shared" si="7"/>
        <v>14</v>
      </c>
      <c r="Q11" s="2">
        <f t="shared" si="8"/>
        <v>6.9751046338816316</v>
      </c>
      <c r="R11" s="2">
        <f>VLOOKUP(A11,[1]TDSheet!$A:$T,20,0)</f>
        <v>0</v>
      </c>
      <c r="S11" s="2">
        <f>VLOOKUP(A11,[1]TDSheet!$A:$U,21,0)</f>
        <v>142.893</v>
      </c>
      <c r="T11" s="2">
        <f>VLOOKUP(A11,[1]TDSheet!$A:$L,12,0)</f>
        <v>51.765999999999998</v>
      </c>
      <c r="V11" s="2">
        <f t="shared" si="9"/>
        <v>946.30819999999983</v>
      </c>
    </row>
    <row r="12" spans="1:22" ht="11.1" customHeight="1" outlineLevel="1" x14ac:dyDescent="0.2">
      <c r="A12" s="7" t="s">
        <v>16</v>
      </c>
      <c r="B12" s="7" t="s">
        <v>10</v>
      </c>
      <c r="C12" s="9">
        <v>259.40699999999998</v>
      </c>
      <c r="D12" s="9"/>
      <c r="E12" s="9"/>
      <c r="F12" s="9">
        <v>259.40699999999998</v>
      </c>
      <c r="G12" s="18">
        <f>VLOOKUP(A12,[1]TDSheet!$A:$G,7,0)</f>
        <v>1</v>
      </c>
      <c r="J12" s="2">
        <f>VLOOKUP(A12,[1]TDSheet!$A:$N,14,0)</f>
        <v>0</v>
      </c>
      <c r="L12" s="2">
        <f t="shared" si="6"/>
        <v>0</v>
      </c>
      <c r="M12" s="17"/>
      <c r="N12" s="17"/>
      <c r="P12" s="2" t="e">
        <f t="shared" si="7"/>
        <v>#DIV/0!</v>
      </c>
      <c r="Q12" s="2" t="e">
        <f t="shared" si="8"/>
        <v>#DIV/0!</v>
      </c>
      <c r="R12" s="2">
        <f>VLOOKUP(A12,[1]TDSheet!$A:$T,20,0)</f>
        <v>0</v>
      </c>
      <c r="S12" s="2">
        <f>VLOOKUP(A12,[1]TDSheet!$A:$U,21,0)</f>
        <v>14.744</v>
      </c>
      <c r="T12" s="2">
        <f>VLOOKUP(A12,[1]TDSheet!$A:$L,12,0)</f>
        <v>16.908999999999999</v>
      </c>
      <c r="V12" s="2">
        <f t="shared" si="9"/>
        <v>0</v>
      </c>
    </row>
    <row r="13" spans="1:22" ht="11.1" customHeight="1" outlineLevel="1" x14ac:dyDescent="0.2">
      <c r="A13" s="7" t="s">
        <v>17</v>
      </c>
      <c r="B13" s="7" t="s">
        <v>10</v>
      </c>
      <c r="C13" s="9">
        <v>42.18</v>
      </c>
      <c r="D13" s="9"/>
      <c r="E13" s="9">
        <v>15.87</v>
      </c>
      <c r="F13" s="9">
        <v>26.31</v>
      </c>
      <c r="G13" s="18">
        <f>VLOOKUP(A13,[1]TDSheet!$A:$G,7,0)</f>
        <v>1</v>
      </c>
      <c r="J13" s="2">
        <f>VLOOKUP(A13,[1]TDSheet!$A:$N,14,0)</f>
        <v>0</v>
      </c>
      <c r="L13" s="2">
        <f t="shared" si="6"/>
        <v>3.1739999999999999</v>
      </c>
      <c r="M13" s="17">
        <f t="shared" si="10"/>
        <v>18.126000000000001</v>
      </c>
      <c r="N13" s="17"/>
      <c r="P13" s="2">
        <f t="shared" si="7"/>
        <v>14</v>
      </c>
      <c r="Q13" s="2">
        <f t="shared" si="8"/>
        <v>8.2892249527410211</v>
      </c>
      <c r="R13" s="2">
        <f>VLOOKUP(A13,[1]TDSheet!$A:$T,20,0)</f>
        <v>0</v>
      </c>
      <c r="S13" s="2">
        <f>VLOOKUP(A13,[1]TDSheet!$A:$U,21,0)</f>
        <v>0</v>
      </c>
      <c r="T13" s="2">
        <f>VLOOKUP(A13,[1]TDSheet!$A:$L,12,0)</f>
        <v>0</v>
      </c>
      <c r="V13" s="2">
        <f t="shared" si="9"/>
        <v>18.126000000000001</v>
      </c>
    </row>
    <row r="14" spans="1:22" ht="11.1" customHeight="1" outlineLevel="1" x14ac:dyDescent="0.2">
      <c r="A14" s="7" t="s">
        <v>18</v>
      </c>
      <c r="B14" s="7" t="s">
        <v>10</v>
      </c>
      <c r="C14" s="9">
        <v>68.816999999999993</v>
      </c>
      <c r="D14" s="9"/>
      <c r="E14" s="9">
        <v>31.742000000000001</v>
      </c>
      <c r="F14" s="9">
        <v>37.075000000000003</v>
      </c>
      <c r="G14" s="18">
        <f>VLOOKUP(A14,[1]TDSheet!$A:$G,7,0)</f>
        <v>1</v>
      </c>
      <c r="J14" s="2">
        <f>VLOOKUP(A14,[1]TDSheet!$A:$N,14,0)</f>
        <v>0</v>
      </c>
      <c r="L14" s="2">
        <f t="shared" si="6"/>
        <v>6.3483999999999998</v>
      </c>
      <c r="M14" s="17">
        <f t="shared" si="10"/>
        <v>51.802599999999998</v>
      </c>
      <c r="N14" s="17"/>
      <c r="P14" s="2">
        <f t="shared" si="7"/>
        <v>14</v>
      </c>
      <c r="Q14" s="2">
        <f t="shared" si="8"/>
        <v>5.8400541868817344</v>
      </c>
      <c r="R14" s="2">
        <f>VLOOKUP(A14,[1]TDSheet!$A:$T,20,0)</f>
        <v>0</v>
      </c>
      <c r="S14" s="2">
        <f>VLOOKUP(A14,[1]TDSheet!$A:$U,21,0)</f>
        <v>4.2313999999999998</v>
      </c>
      <c r="T14" s="2">
        <f>VLOOKUP(A14,[1]TDSheet!$A:$L,12,0)</f>
        <v>3.1591999999999998</v>
      </c>
      <c r="V14" s="2">
        <f t="shared" si="9"/>
        <v>51.802599999999998</v>
      </c>
    </row>
    <row r="15" spans="1:22" ht="11.1" customHeight="1" outlineLevel="1" x14ac:dyDescent="0.2">
      <c r="A15" s="7" t="s">
        <v>19</v>
      </c>
      <c r="B15" s="7" t="s">
        <v>10</v>
      </c>
      <c r="C15" s="9">
        <v>71.787000000000006</v>
      </c>
      <c r="D15" s="9"/>
      <c r="E15" s="9">
        <v>69.248000000000005</v>
      </c>
      <c r="F15" s="9"/>
      <c r="G15" s="18">
        <f>VLOOKUP(A15,[1]TDSheet!$A:$G,7,0)</f>
        <v>1</v>
      </c>
      <c r="J15" s="2">
        <f>VLOOKUP(A15,[1]TDSheet!$A:$N,14,0)</f>
        <v>200</v>
      </c>
      <c r="L15" s="2">
        <f t="shared" si="6"/>
        <v>13.849600000000001</v>
      </c>
      <c r="M15" s="17"/>
      <c r="N15" s="17"/>
      <c r="P15" s="2">
        <f t="shared" si="7"/>
        <v>14.440850277264325</v>
      </c>
      <c r="Q15" s="2">
        <f t="shared" si="8"/>
        <v>14.440850277264325</v>
      </c>
      <c r="R15" s="2">
        <f>VLOOKUP(A15,[1]TDSheet!$A:$T,20,0)</f>
        <v>5.1230000000000002</v>
      </c>
      <c r="S15" s="2">
        <f>VLOOKUP(A15,[1]TDSheet!$A:$U,21,0)</f>
        <v>0</v>
      </c>
      <c r="T15" s="2">
        <f>VLOOKUP(A15,[1]TDSheet!$A:$L,12,0)</f>
        <v>0</v>
      </c>
      <c r="V15" s="2">
        <f t="shared" si="9"/>
        <v>0</v>
      </c>
    </row>
    <row r="16" spans="1:22" ht="11.1" customHeight="1" outlineLevel="1" x14ac:dyDescent="0.2">
      <c r="A16" s="7" t="s">
        <v>20</v>
      </c>
      <c r="B16" s="7" t="s">
        <v>10</v>
      </c>
      <c r="C16" s="9">
        <v>-0.03</v>
      </c>
      <c r="D16" s="9">
        <v>603.24</v>
      </c>
      <c r="E16" s="9">
        <v>603.21</v>
      </c>
      <c r="F16" s="9"/>
      <c r="G16" s="18">
        <f>VLOOKUP(A16,[1]TDSheet!$A:$G,7,0)</f>
        <v>1</v>
      </c>
      <c r="J16" s="2">
        <f>VLOOKUP(A16,[1]TDSheet!$A:$N,14,0)</f>
        <v>900</v>
      </c>
      <c r="L16" s="2">
        <f t="shared" si="6"/>
        <v>120.64200000000001</v>
      </c>
      <c r="M16" s="17">
        <v>800</v>
      </c>
      <c r="N16" s="17"/>
      <c r="P16" s="2">
        <f t="shared" si="7"/>
        <v>14.091278327613932</v>
      </c>
      <c r="Q16" s="2">
        <f t="shared" si="8"/>
        <v>7.4600885263838457</v>
      </c>
      <c r="R16" s="2">
        <f>VLOOKUP(A16,[1]TDSheet!$A:$T,20,0)</f>
        <v>0</v>
      </c>
      <c r="S16" s="2">
        <f>VLOOKUP(A16,[1]TDSheet!$A:$U,21,0)</f>
        <v>43.378</v>
      </c>
      <c r="T16" s="2">
        <f>VLOOKUP(A16,[1]TDSheet!$A:$L,12,0)</f>
        <v>61.822000000000003</v>
      </c>
      <c r="V16" s="2">
        <f t="shared" si="9"/>
        <v>800</v>
      </c>
    </row>
    <row r="17" spans="1:22" ht="11.1" customHeight="1" outlineLevel="1" x14ac:dyDescent="0.2">
      <c r="A17" s="7" t="s">
        <v>21</v>
      </c>
      <c r="B17" s="7" t="s">
        <v>10</v>
      </c>
      <c r="C17" s="9">
        <v>84.442999999999998</v>
      </c>
      <c r="D17" s="9"/>
      <c r="E17" s="9">
        <v>5.2750000000000004</v>
      </c>
      <c r="F17" s="9">
        <v>79.168000000000006</v>
      </c>
      <c r="G17" s="18">
        <f>VLOOKUP(A17,[1]TDSheet!$A:$G,7,0)</f>
        <v>1</v>
      </c>
      <c r="J17" s="2">
        <f>VLOOKUP(A17,[1]TDSheet!$A:$N,14,0)</f>
        <v>0</v>
      </c>
      <c r="L17" s="2">
        <f t="shared" si="6"/>
        <v>1.0550000000000002</v>
      </c>
      <c r="M17" s="17"/>
      <c r="N17" s="17"/>
      <c r="P17" s="2">
        <f t="shared" si="7"/>
        <v>75.040758293838863</v>
      </c>
      <c r="Q17" s="2">
        <f t="shared" si="8"/>
        <v>75.040758293838863</v>
      </c>
      <c r="R17" s="2">
        <f>VLOOKUP(A17,[1]TDSheet!$A:$T,20,0)</f>
        <v>0</v>
      </c>
      <c r="S17" s="2">
        <f>VLOOKUP(A17,[1]TDSheet!$A:$U,21,0)</f>
        <v>0</v>
      </c>
      <c r="T17" s="2">
        <f>VLOOKUP(A17,[1]TDSheet!$A:$L,12,0)</f>
        <v>3.1627999999999998</v>
      </c>
      <c r="V17" s="2">
        <f t="shared" si="9"/>
        <v>0</v>
      </c>
    </row>
    <row r="18" spans="1:22" ht="21.95" customHeight="1" outlineLevel="1" x14ac:dyDescent="0.2">
      <c r="A18" s="7" t="s">
        <v>22</v>
      </c>
      <c r="B18" s="7" t="s">
        <v>10</v>
      </c>
      <c r="C18" s="9">
        <v>77.915999999999997</v>
      </c>
      <c r="D18" s="9"/>
      <c r="E18" s="9">
        <v>5.2110000000000003</v>
      </c>
      <c r="F18" s="9">
        <v>72.704999999999998</v>
      </c>
      <c r="G18" s="18">
        <f>VLOOKUP(A18,[1]TDSheet!$A:$G,7,0)</f>
        <v>1</v>
      </c>
      <c r="J18" s="2">
        <f>VLOOKUP(A18,[1]TDSheet!$A:$N,14,0)</f>
        <v>0</v>
      </c>
      <c r="L18" s="2">
        <f t="shared" si="6"/>
        <v>1.0422</v>
      </c>
      <c r="M18" s="17"/>
      <c r="N18" s="17"/>
      <c r="P18" s="2">
        <f t="shared" si="7"/>
        <v>69.761082325849159</v>
      </c>
      <c r="Q18" s="2">
        <f t="shared" si="8"/>
        <v>69.761082325849159</v>
      </c>
      <c r="R18" s="2">
        <f>VLOOKUP(A18,[1]TDSheet!$A:$T,20,0)</f>
        <v>31.725999999999999</v>
      </c>
      <c r="S18" s="2">
        <f>VLOOKUP(A18,[1]TDSheet!$A:$U,21,0)</f>
        <v>4.3402000000000003</v>
      </c>
      <c r="T18" s="2">
        <f>VLOOKUP(A18,[1]TDSheet!$A:$L,12,0)</f>
        <v>1.0451999999999999</v>
      </c>
      <c r="V18" s="2">
        <f t="shared" si="9"/>
        <v>0</v>
      </c>
    </row>
    <row r="19" spans="1:22" ht="11.1" customHeight="1" outlineLevel="1" x14ac:dyDescent="0.2">
      <c r="A19" s="7" t="s">
        <v>23</v>
      </c>
      <c r="B19" s="7" t="s">
        <v>10</v>
      </c>
      <c r="C19" s="9">
        <v>26.353999999999999</v>
      </c>
      <c r="D19" s="9">
        <v>26.31</v>
      </c>
      <c r="E19" s="9">
        <v>15.815</v>
      </c>
      <c r="F19" s="9">
        <v>36.848999999999997</v>
      </c>
      <c r="G19" s="18">
        <f>VLOOKUP(A19,[1]TDSheet!$A:$G,7,0)</f>
        <v>1</v>
      </c>
      <c r="J19" s="2">
        <f>VLOOKUP(A19,[1]TDSheet!$A:$N,14,0)</f>
        <v>0</v>
      </c>
      <c r="L19" s="2">
        <f t="shared" si="6"/>
        <v>3.1629999999999998</v>
      </c>
      <c r="M19" s="17">
        <v>10</v>
      </c>
      <c r="N19" s="17"/>
      <c r="P19" s="2">
        <f t="shared" si="7"/>
        <v>14.811571293076193</v>
      </c>
      <c r="Q19" s="2">
        <f t="shared" si="8"/>
        <v>11.650015807777427</v>
      </c>
      <c r="R19" s="2">
        <f>VLOOKUP(A19,[1]TDSheet!$A:$T,20,0)</f>
        <v>20.213999999999999</v>
      </c>
      <c r="S19" s="2">
        <f>VLOOKUP(A19,[1]TDSheet!$A:$U,21,0)</f>
        <v>4.3777999999999997</v>
      </c>
      <c r="T19" s="2">
        <f>VLOOKUP(A19,[1]TDSheet!$A:$L,12,0)</f>
        <v>2.9853999999999998</v>
      </c>
      <c r="V19" s="2">
        <f t="shared" si="9"/>
        <v>10</v>
      </c>
    </row>
    <row r="20" spans="1:22" ht="11.1" customHeight="1" outlineLevel="1" x14ac:dyDescent="0.2">
      <c r="A20" s="7" t="s">
        <v>24</v>
      </c>
      <c r="B20" s="7" t="s">
        <v>10</v>
      </c>
      <c r="C20" s="9">
        <v>48.109000000000002</v>
      </c>
      <c r="D20" s="9"/>
      <c r="E20" s="9">
        <v>48.109000000000002</v>
      </c>
      <c r="F20" s="9"/>
      <c r="G20" s="18">
        <f>VLOOKUP(A20,[1]TDSheet!$A:$G,7,0)</f>
        <v>1</v>
      </c>
      <c r="J20" s="2">
        <f>VLOOKUP(A20,[1]TDSheet!$A:$N,14,0)</f>
        <v>100</v>
      </c>
      <c r="L20" s="2">
        <f t="shared" si="6"/>
        <v>9.6218000000000004</v>
      </c>
      <c r="M20" s="17">
        <f t="shared" si="10"/>
        <v>34.705199999999991</v>
      </c>
      <c r="N20" s="17"/>
      <c r="P20" s="2">
        <f t="shared" si="7"/>
        <v>13.999999999999998</v>
      </c>
      <c r="Q20" s="2">
        <f t="shared" si="8"/>
        <v>10.393065746533912</v>
      </c>
      <c r="R20" s="2">
        <f>VLOOKUP(A20,[1]TDSheet!$A:$T,20,0)</f>
        <v>0</v>
      </c>
      <c r="S20" s="2">
        <f>VLOOKUP(A20,[1]TDSheet!$A:$U,21,0)</f>
        <v>0</v>
      </c>
      <c r="T20" s="2">
        <f>VLOOKUP(A20,[1]TDSheet!$A:$L,12,0)</f>
        <v>83.652999999999992</v>
      </c>
      <c r="V20" s="2">
        <f t="shared" si="9"/>
        <v>34.705199999999991</v>
      </c>
    </row>
    <row r="21" spans="1:22" ht="11.1" customHeight="1" outlineLevel="1" x14ac:dyDescent="0.2">
      <c r="A21" s="7" t="s">
        <v>25</v>
      </c>
      <c r="B21" s="7" t="s">
        <v>10</v>
      </c>
      <c r="C21" s="9">
        <v>29.504999999999999</v>
      </c>
      <c r="D21" s="9">
        <v>8.5</v>
      </c>
      <c r="E21" s="9"/>
      <c r="F21" s="9">
        <v>38.005000000000003</v>
      </c>
      <c r="G21" s="18">
        <f>VLOOKUP(A21,[1]TDSheet!$A:$G,7,0)</f>
        <v>1</v>
      </c>
      <c r="J21" s="2">
        <f>VLOOKUP(A21,[1]TDSheet!$A:$N,14,0)</f>
        <v>0</v>
      </c>
      <c r="L21" s="2">
        <f t="shared" si="6"/>
        <v>0</v>
      </c>
      <c r="M21" s="17"/>
      <c r="N21" s="17"/>
      <c r="P21" s="2" t="e">
        <f t="shared" si="7"/>
        <v>#DIV/0!</v>
      </c>
      <c r="Q21" s="2" t="e">
        <f t="shared" si="8"/>
        <v>#DIV/0!</v>
      </c>
      <c r="R21" s="2">
        <f>VLOOKUP(A21,[1]TDSheet!$A:$T,20,0)</f>
        <v>0.72399999999999998</v>
      </c>
      <c r="S21" s="2">
        <f>VLOOKUP(A21,[1]TDSheet!$A:$U,21,0)</f>
        <v>2.5935999999999999</v>
      </c>
      <c r="T21" s="2">
        <f>VLOOKUP(A21,[1]TDSheet!$A:$L,12,0)</f>
        <v>0</v>
      </c>
      <c r="V21" s="2">
        <f t="shared" si="9"/>
        <v>0</v>
      </c>
    </row>
    <row r="22" spans="1:22" ht="11.1" customHeight="1" outlineLevel="1" x14ac:dyDescent="0.2">
      <c r="A22" s="7" t="s">
        <v>26</v>
      </c>
      <c r="B22" s="7" t="s">
        <v>10</v>
      </c>
      <c r="C22" s="9">
        <v>47.040999999999997</v>
      </c>
      <c r="D22" s="9">
        <v>128.10400000000001</v>
      </c>
      <c r="E22" s="9">
        <v>12.808</v>
      </c>
      <c r="F22" s="9">
        <v>162.33699999999999</v>
      </c>
      <c r="G22" s="18">
        <f>VLOOKUP(A22,[1]TDSheet!$A:$G,7,0)</f>
        <v>1</v>
      </c>
      <c r="J22" s="2">
        <f>VLOOKUP(A22,[1]TDSheet!$A:$N,14,0)</f>
        <v>0</v>
      </c>
      <c r="L22" s="2">
        <f t="shared" si="6"/>
        <v>2.5615999999999999</v>
      </c>
      <c r="M22" s="17"/>
      <c r="N22" s="17"/>
      <c r="P22" s="2">
        <f t="shared" si="7"/>
        <v>63.373282323547784</v>
      </c>
      <c r="Q22" s="2">
        <f t="shared" si="8"/>
        <v>63.373282323547784</v>
      </c>
      <c r="R22" s="2">
        <f>VLOOKUP(A22,[1]TDSheet!$A:$T,20,0)</f>
        <v>0</v>
      </c>
      <c r="S22" s="2">
        <f>VLOOKUP(A22,[1]TDSheet!$A:$U,21,0)</f>
        <v>17.1496</v>
      </c>
      <c r="T22" s="2">
        <f>VLOOKUP(A22,[1]TDSheet!$A:$L,12,0)</f>
        <v>7.6958000000000002</v>
      </c>
      <c r="V22" s="2">
        <f t="shared" si="9"/>
        <v>0</v>
      </c>
    </row>
    <row r="23" spans="1:22" ht="21.95" customHeight="1" outlineLevel="1" x14ac:dyDescent="0.2">
      <c r="A23" s="7" t="s">
        <v>27</v>
      </c>
      <c r="B23" s="7" t="s">
        <v>10</v>
      </c>
      <c r="C23" s="9">
        <v>12.77</v>
      </c>
      <c r="D23" s="9">
        <v>12.897</v>
      </c>
      <c r="E23" s="9">
        <v>17.077000000000002</v>
      </c>
      <c r="F23" s="9">
        <v>8.59</v>
      </c>
      <c r="G23" s="18">
        <f>VLOOKUP(A23,[1]TDSheet!$A:$G,7,0)</f>
        <v>1</v>
      </c>
      <c r="J23" s="2">
        <f>VLOOKUP(A23,[1]TDSheet!$A:$N,14,0)</f>
        <v>5</v>
      </c>
      <c r="L23" s="2">
        <f t="shared" si="6"/>
        <v>3.4154000000000004</v>
      </c>
      <c r="M23" s="17">
        <f t="shared" si="10"/>
        <v>34.2256</v>
      </c>
      <c r="N23" s="17"/>
      <c r="P23" s="2">
        <f t="shared" si="7"/>
        <v>14</v>
      </c>
      <c r="Q23" s="2">
        <f t="shared" si="8"/>
        <v>3.9790361304678803</v>
      </c>
      <c r="R23" s="2">
        <f>VLOOKUP(A23,[1]TDSheet!$A:$T,20,0)</f>
        <v>0</v>
      </c>
      <c r="S23" s="2">
        <f>VLOOKUP(A23,[1]TDSheet!$A:$U,21,0)</f>
        <v>1.6976</v>
      </c>
      <c r="T23" s="2">
        <f>VLOOKUP(A23,[1]TDSheet!$A:$L,12,0)</f>
        <v>1.7044000000000001</v>
      </c>
      <c r="V23" s="2">
        <f t="shared" si="9"/>
        <v>34.2256</v>
      </c>
    </row>
    <row r="24" spans="1:22" ht="11.1" customHeight="1" outlineLevel="1" x14ac:dyDescent="0.2">
      <c r="A24" s="7" t="s">
        <v>28</v>
      </c>
      <c r="B24" s="7" t="s">
        <v>10</v>
      </c>
      <c r="C24" s="9">
        <v>34.253999999999998</v>
      </c>
      <c r="D24" s="9"/>
      <c r="E24" s="9"/>
      <c r="F24" s="9">
        <v>34.253999999999998</v>
      </c>
      <c r="G24" s="18">
        <f>VLOOKUP(A24,[1]TDSheet!$A:$G,7,0)</f>
        <v>1</v>
      </c>
      <c r="J24" s="2">
        <f>VLOOKUP(A24,[1]TDSheet!$A:$N,14,0)</f>
        <v>0</v>
      </c>
      <c r="L24" s="2">
        <f t="shared" si="6"/>
        <v>0</v>
      </c>
      <c r="M24" s="17"/>
      <c r="N24" s="17"/>
      <c r="P24" s="2" t="e">
        <f t="shared" si="7"/>
        <v>#DIV/0!</v>
      </c>
      <c r="Q24" s="2" t="e">
        <f t="shared" si="8"/>
        <v>#DIV/0!</v>
      </c>
      <c r="R24" s="2">
        <f>VLOOKUP(A24,[1]TDSheet!$A:$T,20,0)</f>
        <v>0</v>
      </c>
      <c r="S24" s="2">
        <f>VLOOKUP(A24,[1]TDSheet!$A:$U,21,0)</f>
        <v>0</v>
      </c>
      <c r="T24" s="2">
        <f>VLOOKUP(A24,[1]TDSheet!$A:$L,12,0)</f>
        <v>0</v>
      </c>
      <c r="V24" s="2">
        <f t="shared" si="9"/>
        <v>0</v>
      </c>
    </row>
    <row r="25" spans="1:22" ht="11.1" customHeight="1" outlineLevel="1" x14ac:dyDescent="0.2">
      <c r="A25" s="7" t="s">
        <v>29</v>
      </c>
      <c r="B25" s="7" t="s">
        <v>10</v>
      </c>
      <c r="C25" s="9">
        <v>173.05</v>
      </c>
      <c r="D25" s="9"/>
      <c r="E25" s="9">
        <v>10.82</v>
      </c>
      <c r="F25" s="9">
        <v>162.22999999999999</v>
      </c>
      <c r="G25" s="18">
        <f>VLOOKUP(A25,[1]TDSheet!$A:$G,7,0)</f>
        <v>1</v>
      </c>
      <c r="J25" s="2">
        <f>VLOOKUP(A25,[1]TDSheet!$A:$N,14,0)</f>
        <v>200</v>
      </c>
      <c r="L25" s="2">
        <f t="shared" si="6"/>
        <v>2.1640000000000001</v>
      </c>
      <c r="M25" s="17"/>
      <c r="N25" s="17"/>
      <c r="P25" s="2">
        <f t="shared" si="7"/>
        <v>167.38909426987061</v>
      </c>
      <c r="Q25" s="2">
        <f t="shared" si="8"/>
        <v>167.38909426987061</v>
      </c>
      <c r="R25" s="2">
        <f>VLOOKUP(A25,[1]TDSheet!$A:$T,20,0)</f>
        <v>0</v>
      </c>
      <c r="S25" s="2">
        <f>VLOOKUP(A25,[1]TDSheet!$A:$U,21,0)</f>
        <v>21.944800000000001</v>
      </c>
      <c r="T25" s="2">
        <f>VLOOKUP(A25,[1]TDSheet!$A:$L,12,0)</f>
        <v>56.184000000000005</v>
      </c>
      <c r="V25" s="2">
        <f t="shared" si="9"/>
        <v>0</v>
      </c>
    </row>
    <row r="26" spans="1:22" ht="11.1" customHeight="1" outlineLevel="1" x14ac:dyDescent="0.2">
      <c r="A26" s="7" t="s">
        <v>30</v>
      </c>
      <c r="B26" s="7" t="s">
        <v>10</v>
      </c>
      <c r="C26" s="9">
        <v>18.888999999999999</v>
      </c>
      <c r="D26" s="9"/>
      <c r="E26" s="9"/>
      <c r="F26" s="9">
        <v>18.888999999999999</v>
      </c>
      <c r="G26" s="18">
        <f>VLOOKUP(A26,[1]TDSheet!$A:$G,7,0)</f>
        <v>1</v>
      </c>
      <c r="J26" s="2">
        <f>VLOOKUP(A26,[1]TDSheet!$A:$N,14,0)</f>
        <v>0</v>
      </c>
      <c r="L26" s="2">
        <f t="shared" si="6"/>
        <v>0</v>
      </c>
      <c r="M26" s="17"/>
      <c r="N26" s="17"/>
      <c r="P26" s="2" t="e">
        <f t="shared" si="7"/>
        <v>#DIV/0!</v>
      </c>
      <c r="Q26" s="2" t="e">
        <f t="shared" si="8"/>
        <v>#DIV/0!</v>
      </c>
      <c r="R26" s="2">
        <f>VLOOKUP(A26,[1]TDSheet!$A:$T,20,0)</f>
        <v>2.7010000000000001</v>
      </c>
      <c r="S26" s="2">
        <f>VLOOKUP(A26,[1]TDSheet!$A:$U,21,0)</f>
        <v>0</v>
      </c>
      <c r="T26" s="2">
        <f>VLOOKUP(A26,[1]TDSheet!$A:$L,12,0)</f>
        <v>0</v>
      </c>
      <c r="V26" s="2">
        <f t="shared" si="9"/>
        <v>0</v>
      </c>
    </row>
    <row r="27" spans="1:22" ht="11.1" customHeight="1" outlineLevel="1" x14ac:dyDescent="0.2">
      <c r="A27" s="7" t="s">
        <v>31</v>
      </c>
      <c r="B27" s="7" t="s">
        <v>10</v>
      </c>
      <c r="C27" s="9">
        <v>30.332000000000001</v>
      </c>
      <c r="D27" s="9"/>
      <c r="E27" s="9"/>
      <c r="F27" s="9">
        <v>30.332000000000001</v>
      </c>
      <c r="G27" s="18">
        <f>VLOOKUP(A27,[1]TDSheet!$A:$G,7,0)</f>
        <v>1</v>
      </c>
      <c r="J27" s="2">
        <f>VLOOKUP(A27,[1]TDSheet!$A:$N,14,0)</f>
        <v>22.372000000000007</v>
      </c>
      <c r="L27" s="2">
        <f t="shared" si="6"/>
        <v>0</v>
      </c>
      <c r="M27" s="17"/>
      <c r="N27" s="17"/>
      <c r="P27" s="2" t="e">
        <f t="shared" si="7"/>
        <v>#DIV/0!</v>
      </c>
      <c r="Q27" s="2" t="e">
        <f t="shared" si="8"/>
        <v>#DIV/0!</v>
      </c>
      <c r="R27" s="2">
        <f>VLOOKUP(A27,[1]TDSheet!$A:$T,20,0)</f>
        <v>-2.94</v>
      </c>
      <c r="S27" s="2">
        <f>VLOOKUP(A27,[1]TDSheet!$A:$U,21,0)</f>
        <v>3.5246000000000004</v>
      </c>
      <c r="T27" s="2">
        <f>VLOOKUP(A27,[1]TDSheet!$A:$L,12,0)</f>
        <v>4.3920000000000003</v>
      </c>
      <c r="V27" s="2">
        <f t="shared" si="9"/>
        <v>0</v>
      </c>
    </row>
    <row r="28" spans="1:22" ht="11.1" customHeight="1" outlineLevel="1" x14ac:dyDescent="0.2">
      <c r="A28" s="7" t="s">
        <v>32</v>
      </c>
      <c r="B28" s="7" t="s">
        <v>10</v>
      </c>
      <c r="C28" s="8"/>
      <c r="D28" s="9">
        <v>708.72500000000002</v>
      </c>
      <c r="E28" s="9">
        <v>254.655</v>
      </c>
      <c r="F28" s="9">
        <v>454.07</v>
      </c>
      <c r="G28" s="18">
        <f>VLOOKUP(A28,[1]TDSheet!$A:$G,7,0)</f>
        <v>1</v>
      </c>
      <c r="J28" s="2">
        <f>VLOOKUP(A28,[1]TDSheet!$A:$N,14,0)</f>
        <v>510.49900000000014</v>
      </c>
      <c r="L28" s="2">
        <f t="shared" si="6"/>
        <v>50.930999999999997</v>
      </c>
      <c r="M28" s="17"/>
      <c r="N28" s="17"/>
      <c r="P28" s="2">
        <f t="shared" si="7"/>
        <v>18.938740649113512</v>
      </c>
      <c r="Q28" s="2">
        <f t="shared" si="8"/>
        <v>18.938740649113512</v>
      </c>
      <c r="R28" s="2">
        <f>VLOOKUP(A28,[1]TDSheet!$A:$T,20,0)</f>
        <v>0</v>
      </c>
      <c r="S28" s="2">
        <f>VLOOKUP(A28,[1]TDSheet!$A:$U,21,0)</f>
        <v>122.28900000000002</v>
      </c>
      <c r="T28" s="2">
        <f>VLOOKUP(A28,[1]TDSheet!$A:$L,12,0)</f>
        <v>101.602</v>
      </c>
      <c r="V28" s="2">
        <f t="shared" si="9"/>
        <v>0</v>
      </c>
    </row>
    <row r="29" spans="1:22" ht="11.1" customHeight="1" outlineLevel="1" x14ac:dyDescent="0.2">
      <c r="A29" s="7" t="s">
        <v>33</v>
      </c>
      <c r="B29" s="7" t="s">
        <v>10</v>
      </c>
      <c r="C29" s="9">
        <v>16.492999999999999</v>
      </c>
      <c r="D29" s="9"/>
      <c r="E29" s="9">
        <v>8.6189999999999998</v>
      </c>
      <c r="F29" s="9">
        <v>7.8739999999999997</v>
      </c>
      <c r="G29" s="18">
        <f>VLOOKUP(A29,[1]TDSheet!$A:$G,7,0)</f>
        <v>1</v>
      </c>
      <c r="J29" s="2">
        <f>VLOOKUP(A29,[1]TDSheet!$A:$N,14,0)</f>
        <v>5</v>
      </c>
      <c r="L29" s="2">
        <f t="shared" si="6"/>
        <v>1.7238</v>
      </c>
      <c r="M29" s="17">
        <f t="shared" si="10"/>
        <v>11.2592</v>
      </c>
      <c r="N29" s="17"/>
      <c r="P29" s="2">
        <f t="shared" si="7"/>
        <v>14</v>
      </c>
      <c r="Q29" s="2">
        <f t="shared" si="8"/>
        <v>7.4683838032254313</v>
      </c>
      <c r="R29" s="2">
        <f>VLOOKUP(A29,[1]TDSheet!$A:$T,20,0)</f>
        <v>0</v>
      </c>
      <c r="S29" s="2">
        <f>VLOOKUP(A29,[1]TDSheet!$A:$U,21,0)</f>
        <v>0.1444</v>
      </c>
      <c r="T29" s="2">
        <f>VLOOKUP(A29,[1]TDSheet!$A:$L,12,0)</f>
        <v>1.7230000000000001</v>
      </c>
      <c r="V29" s="2">
        <f t="shared" si="9"/>
        <v>11.2592</v>
      </c>
    </row>
    <row r="30" spans="1:22" ht="11.1" customHeight="1" outlineLevel="1" x14ac:dyDescent="0.2">
      <c r="A30" s="7" t="s">
        <v>34</v>
      </c>
      <c r="B30" s="7" t="s">
        <v>10</v>
      </c>
      <c r="C30" s="9">
        <v>322.58</v>
      </c>
      <c r="D30" s="9"/>
      <c r="E30" s="9">
        <v>10.845000000000001</v>
      </c>
      <c r="F30" s="9">
        <v>311.73500000000001</v>
      </c>
      <c r="G30" s="18">
        <f>VLOOKUP(A30,[1]TDSheet!$A:$G,7,0)</f>
        <v>1</v>
      </c>
      <c r="J30" s="2">
        <f>VLOOKUP(A30,[1]TDSheet!$A:$N,14,0)</f>
        <v>0</v>
      </c>
      <c r="L30" s="2">
        <f t="shared" si="6"/>
        <v>2.169</v>
      </c>
      <c r="M30" s="17"/>
      <c r="N30" s="17"/>
      <c r="P30" s="2">
        <f t="shared" si="7"/>
        <v>143.72291378515445</v>
      </c>
      <c r="Q30" s="2">
        <f t="shared" si="8"/>
        <v>143.72291378515445</v>
      </c>
      <c r="R30" s="2">
        <f>VLOOKUP(A30,[1]TDSheet!$A:$T,20,0)</f>
        <v>1.3560000000000001</v>
      </c>
      <c r="S30" s="2">
        <f>VLOOKUP(A30,[1]TDSheet!$A:$U,21,0)</f>
        <v>47.072800000000001</v>
      </c>
      <c r="T30" s="2">
        <f>VLOOKUP(A30,[1]TDSheet!$A:$L,12,0)</f>
        <v>2.1350000000000002</v>
      </c>
      <c r="V30" s="2">
        <f t="shared" si="9"/>
        <v>0</v>
      </c>
    </row>
  </sheetData>
  <autoFilter ref="A3:V30" xr:uid="{4585C5D9-AF16-44B1-A40E-51E88C7A234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2023-11-03T12:57:36Z</dcterms:modified>
</cp:coreProperties>
</file>