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26010" windowHeight="1204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заказа'!$V$456:$V$456</definedName>
    <definedName name="GrossWeightTotalR">'Бланк заказа'!$W$456:$W$456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заказа'!$V$457:$V$457</definedName>
    <definedName name="PalletQtyTotalR">'Бланк заказа'!$W$457:$W$457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заказа'!$B$424:$B$424</definedName>
    <definedName name="ProductId228">'Бланк заказа'!$B$425:$B$425</definedName>
    <definedName name="ProductId229">'Бланк заказа'!$B$431:$B$431</definedName>
    <definedName name="ProductId23">'Бланк заказа'!$B$69:$B$69</definedName>
    <definedName name="ProductId230">'Бланк заказа'!$B$432:$B$432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заказа'!$B$452:$B$452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заказа'!$V$264:$V$264</definedName>
    <definedName name="SalesQty149">'Бланк заказа'!$V$265:$V$265</definedName>
    <definedName name="SalesQty15">'Бланк заказа'!$V$57:$V$57</definedName>
    <definedName name="SalesQty150">'Бланк заказа'!$V$270:$V$270</definedName>
    <definedName name="SalesQty151">'Бланк заказа'!$V$274:$V$274</definedName>
    <definedName name="SalesQty152">'Бланк заказа'!$V$275:$V$275</definedName>
    <definedName name="SalesQty153">'Бланк заказа'!$V$276:$V$276</definedName>
    <definedName name="SalesQty154">'Бланк заказа'!$V$280:$V$280</definedName>
    <definedName name="SalesQty155">'Бланк заказа'!$V$284:$V$284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заказа'!$V$301:$V$301</definedName>
    <definedName name="SalesQty165">'Бланк заказа'!$V$302:$V$302</definedName>
    <definedName name="SalesQty166">'Бланк заказа'!$V$306:$V$306</definedName>
    <definedName name="SalesQty167">'Бланк заказа'!$V$310:$V$310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заказа'!$V$322:$V$322</definedName>
    <definedName name="SalesQty173">'Бланк заказа'!$V$323:$V$323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заказа'!$V$334:$V$334</definedName>
    <definedName name="SalesQty179">'Бланк заказа'!$V$340:$V$340</definedName>
    <definedName name="SalesQty18">'Бланк заказа'!$V$64:$V$64</definedName>
    <definedName name="SalesQty180">'Бланк заказа'!$V$341:$V$341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заказа'!$V$368:$V$368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заказа'!$V$424:$V$424</definedName>
    <definedName name="SalesQty228">'Бланк заказа'!$V$425:$V$425</definedName>
    <definedName name="SalesQty229">'Бланк заказа'!$V$431:$V$431</definedName>
    <definedName name="SalesQty23">'Бланк заказа'!$V$69:$V$69</definedName>
    <definedName name="SalesQty230">'Бланк заказа'!$V$432:$V$432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заказа'!$V$452:$V$452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заказа'!$W$264:$W$264</definedName>
    <definedName name="SalesRoundBox149">'Бланк заказа'!$W$265:$W$265</definedName>
    <definedName name="SalesRoundBox15">'Бланк заказа'!$W$57:$W$57</definedName>
    <definedName name="SalesRoundBox150">'Бланк заказа'!$W$270:$W$270</definedName>
    <definedName name="SalesRoundBox151">'Бланк заказа'!$W$274:$W$274</definedName>
    <definedName name="SalesRoundBox152">'Бланк заказа'!$W$275:$W$275</definedName>
    <definedName name="SalesRoundBox153">'Бланк заказа'!$W$276:$W$276</definedName>
    <definedName name="SalesRoundBox154">'Бланк заказа'!$W$280:$W$280</definedName>
    <definedName name="SalesRoundBox155">'Бланк заказа'!$W$284:$W$284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заказа'!$W$301:$W$301</definedName>
    <definedName name="SalesRoundBox165">'Бланк заказа'!$W$302:$W$302</definedName>
    <definedName name="SalesRoundBox166">'Бланк заказа'!$W$306:$W$306</definedName>
    <definedName name="SalesRoundBox167">'Бланк заказа'!$W$310:$W$310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заказа'!$W$322:$W$322</definedName>
    <definedName name="SalesRoundBox173">'Бланк заказа'!$W$323:$W$323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заказа'!$W$334:$W$334</definedName>
    <definedName name="SalesRoundBox179">'Бланк заказа'!$W$340:$W$340</definedName>
    <definedName name="SalesRoundBox18">'Бланк заказа'!$W$64:$W$64</definedName>
    <definedName name="SalesRoundBox180">'Бланк заказа'!$W$341:$W$341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заказа'!$W$368:$W$368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заказа'!$W$424:$W$424</definedName>
    <definedName name="SalesRoundBox228">'Бланк заказа'!$W$425:$W$425</definedName>
    <definedName name="SalesRoundBox229">'Бланк заказа'!$W$431:$W$431</definedName>
    <definedName name="SalesRoundBox23">'Бланк заказа'!$W$69:$W$69</definedName>
    <definedName name="SalesRoundBox230">'Бланк заказа'!$W$432:$W$432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заказа'!$W$452:$W$452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заказа'!$U$264:$U$264</definedName>
    <definedName name="UnitOfMeasure149">'Бланк заказа'!$U$265:$U$265</definedName>
    <definedName name="UnitOfMeasure15">'Бланк заказа'!$U$57:$U$57</definedName>
    <definedName name="UnitOfMeasure150">'Бланк заказа'!$U$270:$U$270</definedName>
    <definedName name="UnitOfMeasure151">'Бланк заказа'!$U$274:$U$274</definedName>
    <definedName name="UnitOfMeasure152">'Бланк заказа'!$U$275:$U$275</definedName>
    <definedName name="UnitOfMeasure153">'Бланк заказа'!$U$276:$U$276</definedName>
    <definedName name="UnitOfMeasure154">'Бланк заказа'!$U$280:$U$280</definedName>
    <definedName name="UnitOfMeasure155">'Бланк заказа'!$U$284:$U$284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заказа'!$U$301:$U$301</definedName>
    <definedName name="UnitOfMeasure165">'Бланк заказа'!$U$302:$U$302</definedName>
    <definedName name="UnitOfMeasure166">'Бланк заказа'!$U$306:$U$306</definedName>
    <definedName name="UnitOfMeasure167">'Бланк заказа'!$U$310:$U$310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заказа'!$U$322:$U$322</definedName>
    <definedName name="UnitOfMeasure173">'Бланк заказа'!$U$323:$U$323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заказа'!$U$334:$U$334</definedName>
    <definedName name="UnitOfMeasure179">'Бланк заказа'!$U$340:$U$340</definedName>
    <definedName name="UnitOfMeasure18">'Бланк заказа'!$U$64:$U$64</definedName>
    <definedName name="UnitOfMeasure180">'Бланк заказа'!$U$341:$U$341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заказа'!$U$368:$U$368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заказа'!$U$424:$U$424</definedName>
    <definedName name="UnitOfMeasure228">'Бланк заказа'!$U$425:$U$425</definedName>
    <definedName name="UnitOfMeasure229">'Бланк заказа'!$U$431:$U$431</definedName>
    <definedName name="UnitOfMeasure23">'Бланк заказа'!$U$69:$U$69</definedName>
    <definedName name="UnitOfMeasure230">'Бланк заказа'!$U$432:$U$432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заказа'!$U$452:$U$452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57" i="2" l="1"/>
  <c r="V456" i="2"/>
  <c r="V454" i="2"/>
  <c r="V453" i="2"/>
  <c r="W452" i="2"/>
  <c r="T465" i="2" s="1"/>
  <c r="N452" i="2"/>
  <c r="V449" i="2"/>
  <c r="V448" i="2"/>
  <c r="W447" i="2"/>
  <c r="X447" i="2" s="1"/>
  <c r="W446" i="2"/>
  <c r="W449" i="2" s="1"/>
  <c r="V444" i="2"/>
  <c r="V443" i="2"/>
  <c r="W442" i="2"/>
  <c r="X442" i="2" s="1"/>
  <c r="W441" i="2"/>
  <c r="W443" i="2" s="1"/>
  <c r="V439" i="2"/>
  <c r="V438" i="2"/>
  <c r="X437" i="2"/>
  <c r="W437" i="2"/>
  <c r="W439" i="2" s="1"/>
  <c r="W436" i="2"/>
  <c r="X436" i="2" s="1"/>
  <c r="X438" i="2" s="1"/>
  <c r="V434" i="2"/>
  <c r="V433" i="2"/>
  <c r="X432" i="2"/>
  <c r="W432" i="2"/>
  <c r="W431" i="2"/>
  <c r="S465" i="2" s="1"/>
  <c r="W427" i="2"/>
  <c r="V427" i="2"/>
  <c r="V426" i="2"/>
  <c r="X425" i="2"/>
  <c r="W425" i="2"/>
  <c r="W426" i="2" s="1"/>
  <c r="N425" i="2"/>
  <c r="X424" i="2"/>
  <c r="X426" i="2" s="1"/>
  <c r="W424" i="2"/>
  <c r="N424" i="2"/>
  <c r="V422" i="2"/>
  <c r="V421" i="2"/>
  <c r="W420" i="2"/>
  <c r="X420" i="2" s="1"/>
  <c r="X419" i="2"/>
  <c r="W419" i="2"/>
  <c r="X418" i="2"/>
  <c r="W418" i="2"/>
  <c r="W417" i="2"/>
  <c r="X417" i="2" s="1"/>
  <c r="N417" i="2"/>
  <c r="W416" i="2"/>
  <c r="X416" i="2" s="1"/>
  <c r="N416" i="2"/>
  <c r="W415" i="2"/>
  <c r="W421" i="2" s="1"/>
  <c r="N415" i="2"/>
  <c r="V413" i="2"/>
  <c r="V412" i="2"/>
  <c r="X411" i="2"/>
  <c r="W411" i="2"/>
  <c r="N411" i="2"/>
  <c r="W410" i="2"/>
  <c r="X410" i="2" s="1"/>
  <c r="X412" i="2" s="1"/>
  <c r="N410" i="2"/>
  <c r="V408" i="2"/>
  <c r="V407" i="2"/>
  <c r="X406" i="2"/>
  <c r="W406" i="2"/>
  <c r="N406" i="2"/>
  <c r="W405" i="2"/>
  <c r="X405" i="2" s="1"/>
  <c r="N405" i="2"/>
  <c r="X404" i="2"/>
  <c r="W404" i="2"/>
  <c r="N404" i="2"/>
  <c r="X403" i="2"/>
  <c r="W403" i="2"/>
  <c r="N403" i="2"/>
  <c r="X402" i="2"/>
  <c r="W402" i="2"/>
  <c r="N402" i="2"/>
  <c r="W401" i="2"/>
  <c r="X401" i="2" s="1"/>
  <c r="N401" i="2"/>
  <c r="X400" i="2"/>
  <c r="W400" i="2"/>
  <c r="N400" i="2"/>
  <c r="X399" i="2"/>
  <c r="W399" i="2"/>
  <c r="N399" i="2"/>
  <c r="X398" i="2"/>
  <c r="W398" i="2"/>
  <c r="R465" i="2" s="1"/>
  <c r="N398" i="2"/>
  <c r="V394" i="2"/>
  <c r="W393" i="2"/>
  <c r="V393" i="2"/>
  <c r="W392" i="2"/>
  <c r="W394" i="2" s="1"/>
  <c r="N392" i="2"/>
  <c r="V390" i="2"/>
  <c r="V389" i="2"/>
  <c r="W388" i="2"/>
  <c r="X388" i="2" s="1"/>
  <c r="N388" i="2"/>
  <c r="X387" i="2"/>
  <c r="W387" i="2"/>
  <c r="N387" i="2"/>
  <c r="X386" i="2"/>
  <c r="W386" i="2"/>
  <c r="N386" i="2"/>
  <c r="X385" i="2"/>
  <c r="W385" i="2"/>
  <c r="W384" i="2"/>
  <c r="X384" i="2" s="1"/>
  <c r="N384" i="2"/>
  <c r="X383" i="2"/>
  <c r="X389" i="2" s="1"/>
  <c r="W383" i="2"/>
  <c r="W389" i="2" s="1"/>
  <c r="N383" i="2"/>
  <c r="X382" i="2"/>
  <c r="W382" i="2"/>
  <c r="W390" i="2" s="1"/>
  <c r="N382" i="2"/>
  <c r="W380" i="2"/>
  <c r="V380" i="2"/>
  <c r="V379" i="2"/>
  <c r="W378" i="2"/>
  <c r="X378" i="2" s="1"/>
  <c r="N378" i="2"/>
  <c r="W377" i="2"/>
  <c r="Q465" i="2" s="1"/>
  <c r="N377" i="2"/>
  <c r="V374" i="2"/>
  <c r="V373" i="2"/>
  <c r="W372" i="2"/>
  <c r="W373" i="2" s="1"/>
  <c r="V370" i="2"/>
  <c r="V369" i="2"/>
  <c r="W368" i="2"/>
  <c r="W370" i="2" s="1"/>
  <c r="N368" i="2"/>
  <c r="V366" i="2"/>
  <c r="V365" i="2"/>
  <c r="X364" i="2"/>
  <c r="W364" i="2"/>
  <c r="N364" i="2"/>
  <c r="X363" i="2"/>
  <c r="W363" i="2"/>
  <c r="N363" i="2"/>
  <c r="X362" i="2"/>
  <c r="W362" i="2"/>
  <c r="N362" i="2"/>
  <c r="W361" i="2"/>
  <c r="W366" i="2" s="1"/>
  <c r="N361" i="2"/>
  <c r="V359" i="2"/>
  <c r="V358" i="2"/>
  <c r="X357" i="2"/>
  <c r="W357" i="2"/>
  <c r="X356" i="2"/>
  <c r="W356" i="2"/>
  <c r="N356" i="2"/>
  <c r="W355" i="2"/>
  <c r="X355" i="2" s="1"/>
  <c r="N355" i="2"/>
  <c r="W354" i="2"/>
  <c r="X354" i="2" s="1"/>
  <c r="N354" i="2"/>
  <c r="W353" i="2"/>
  <c r="X353" i="2" s="1"/>
  <c r="N353" i="2"/>
  <c r="X352" i="2"/>
  <c r="W352" i="2"/>
  <c r="N352" i="2"/>
  <c r="W351" i="2"/>
  <c r="X351" i="2" s="1"/>
  <c r="N351" i="2"/>
  <c r="W350" i="2"/>
  <c r="X350" i="2" s="1"/>
  <c r="N350" i="2"/>
  <c r="W349" i="2"/>
  <c r="X349" i="2" s="1"/>
  <c r="N349" i="2"/>
  <c r="X348" i="2"/>
  <c r="W348" i="2"/>
  <c r="N348" i="2"/>
  <c r="W347" i="2"/>
  <c r="X347" i="2" s="1"/>
  <c r="N347" i="2"/>
  <c r="W346" i="2"/>
  <c r="X346" i="2" s="1"/>
  <c r="N346" i="2"/>
  <c r="W345" i="2"/>
  <c r="W359" i="2" s="1"/>
  <c r="N345" i="2"/>
  <c r="W343" i="2"/>
  <c r="V343" i="2"/>
  <c r="W342" i="2"/>
  <c r="V342" i="2"/>
  <c r="X341" i="2"/>
  <c r="X342" i="2" s="1"/>
  <c r="W341" i="2"/>
  <c r="N341" i="2"/>
  <c r="X340" i="2"/>
  <c r="W340" i="2"/>
  <c r="P465" i="2" s="1"/>
  <c r="N340" i="2"/>
  <c r="W336" i="2"/>
  <c r="V336" i="2"/>
  <c r="V335" i="2"/>
  <c r="X334" i="2"/>
  <c r="X335" i="2" s="1"/>
  <c r="W334" i="2"/>
  <c r="W335" i="2" s="1"/>
  <c r="N334" i="2"/>
  <c r="V332" i="2"/>
  <c r="V331" i="2"/>
  <c r="X330" i="2"/>
  <c r="W330" i="2"/>
  <c r="N330" i="2"/>
  <c r="W329" i="2"/>
  <c r="X329" i="2" s="1"/>
  <c r="N329" i="2"/>
  <c r="W328" i="2"/>
  <c r="X328" i="2" s="1"/>
  <c r="N328" i="2"/>
  <c r="W327" i="2"/>
  <c r="W332" i="2" s="1"/>
  <c r="N327" i="2"/>
  <c r="W325" i="2"/>
  <c r="V325" i="2"/>
  <c r="W324" i="2"/>
  <c r="V324" i="2"/>
  <c r="X323" i="2"/>
  <c r="X324" i="2" s="1"/>
  <c r="W323" i="2"/>
  <c r="N323" i="2"/>
  <c r="X322" i="2"/>
  <c r="W322" i="2"/>
  <c r="N322" i="2"/>
  <c r="V320" i="2"/>
  <c r="V319" i="2"/>
  <c r="X318" i="2"/>
  <c r="W318" i="2"/>
  <c r="N318" i="2"/>
  <c r="X317" i="2"/>
  <c r="W317" i="2"/>
  <c r="N317" i="2"/>
  <c r="X316" i="2"/>
  <c r="W316" i="2"/>
  <c r="W320" i="2" s="1"/>
  <c r="N316" i="2"/>
  <c r="W315" i="2"/>
  <c r="X315" i="2" s="1"/>
  <c r="X319" i="2" s="1"/>
  <c r="N315" i="2"/>
  <c r="V312" i="2"/>
  <c r="V311" i="2"/>
  <c r="W310" i="2"/>
  <c r="W312" i="2" s="1"/>
  <c r="N310" i="2"/>
  <c r="W308" i="2"/>
  <c r="V308" i="2"/>
  <c r="W307" i="2"/>
  <c r="V307" i="2"/>
  <c r="X306" i="2"/>
  <c r="X307" i="2" s="1"/>
  <c r="W306" i="2"/>
  <c r="N306" i="2"/>
  <c r="V304" i="2"/>
  <c r="W303" i="2"/>
  <c r="V303" i="2"/>
  <c r="W302" i="2"/>
  <c r="X302" i="2" s="1"/>
  <c r="X303" i="2" s="1"/>
  <c r="N302" i="2"/>
  <c r="X301" i="2"/>
  <c r="W301" i="2"/>
  <c r="W304" i="2" s="1"/>
  <c r="N301" i="2"/>
  <c r="V299" i="2"/>
  <c r="V298" i="2"/>
  <c r="X297" i="2"/>
  <c r="W297" i="2"/>
  <c r="N297" i="2"/>
  <c r="W296" i="2"/>
  <c r="X296" i="2" s="1"/>
  <c r="N296" i="2"/>
  <c r="W295" i="2"/>
  <c r="X295" i="2" s="1"/>
  <c r="W294" i="2"/>
  <c r="X294" i="2" s="1"/>
  <c r="N294" i="2"/>
  <c r="X293" i="2"/>
  <c r="W293" i="2"/>
  <c r="N293" i="2"/>
  <c r="W292" i="2"/>
  <c r="X292" i="2" s="1"/>
  <c r="N292" i="2"/>
  <c r="X291" i="2"/>
  <c r="W291" i="2"/>
  <c r="N291" i="2"/>
  <c r="W290" i="2"/>
  <c r="N290" i="2"/>
  <c r="W286" i="2"/>
  <c r="V286" i="2"/>
  <c r="V285" i="2"/>
  <c r="X284" i="2"/>
  <c r="X285" i="2" s="1"/>
  <c r="W284" i="2"/>
  <c r="W285" i="2" s="1"/>
  <c r="N284" i="2"/>
  <c r="W282" i="2"/>
  <c r="V282" i="2"/>
  <c r="W281" i="2"/>
  <c r="V281" i="2"/>
  <c r="X280" i="2"/>
  <c r="X281" i="2" s="1"/>
  <c r="W280" i="2"/>
  <c r="N280" i="2"/>
  <c r="V278" i="2"/>
  <c r="V277" i="2"/>
  <c r="X276" i="2"/>
  <c r="W276" i="2"/>
  <c r="X275" i="2"/>
  <c r="W275" i="2"/>
  <c r="W278" i="2" s="1"/>
  <c r="N275" i="2"/>
  <c r="W274" i="2"/>
  <c r="X274" i="2" s="1"/>
  <c r="X277" i="2" s="1"/>
  <c r="N274" i="2"/>
  <c r="V272" i="2"/>
  <c r="V271" i="2"/>
  <c r="W270" i="2"/>
  <c r="W272" i="2" s="1"/>
  <c r="N270" i="2"/>
  <c r="W267" i="2"/>
  <c r="V267" i="2"/>
  <c r="W266" i="2"/>
  <c r="V266" i="2"/>
  <c r="X265" i="2"/>
  <c r="X266" i="2" s="1"/>
  <c r="W265" i="2"/>
  <c r="N265" i="2"/>
  <c r="X264" i="2"/>
  <c r="W264" i="2"/>
  <c r="N264" i="2"/>
  <c r="V262" i="2"/>
  <c r="V261" i="2"/>
  <c r="X260" i="2"/>
  <c r="W260" i="2"/>
  <c r="N260" i="2"/>
  <c r="X259" i="2"/>
  <c r="W259" i="2"/>
  <c r="N259" i="2"/>
  <c r="X258" i="2"/>
  <c r="W258" i="2"/>
  <c r="N258" i="2"/>
  <c r="W257" i="2"/>
  <c r="X257" i="2" s="1"/>
  <c r="N257" i="2"/>
  <c r="X256" i="2"/>
  <c r="W256" i="2"/>
  <c r="W255" i="2"/>
  <c r="X255" i="2" s="1"/>
  <c r="N255" i="2"/>
  <c r="W254" i="2"/>
  <c r="W262" i="2" s="1"/>
  <c r="N254" i="2"/>
  <c r="V251" i="2"/>
  <c r="W250" i="2"/>
  <c r="V250" i="2"/>
  <c r="X249" i="2"/>
  <c r="W249" i="2"/>
  <c r="N249" i="2"/>
  <c r="X248" i="2"/>
  <c r="W248" i="2"/>
  <c r="N248" i="2"/>
  <c r="X247" i="2"/>
  <c r="X250" i="2" s="1"/>
  <c r="W247" i="2"/>
  <c r="W251" i="2" s="1"/>
  <c r="N247" i="2"/>
  <c r="V245" i="2"/>
  <c r="V244" i="2"/>
  <c r="X243" i="2"/>
  <c r="W243" i="2"/>
  <c r="N243" i="2"/>
  <c r="X242" i="2"/>
  <c r="X244" i="2" s="1"/>
  <c r="W242" i="2"/>
  <c r="W245" i="2" s="1"/>
  <c r="X241" i="2"/>
  <c r="W241" i="2"/>
  <c r="V239" i="2"/>
  <c r="V238" i="2"/>
  <c r="X237" i="2"/>
  <c r="W237" i="2"/>
  <c r="N237" i="2"/>
  <c r="X236" i="2"/>
  <c r="W236" i="2"/>
  <c r="W238" i="2" s="1"/>
  <c r="N236" i="2"/>
  <c r="W235" i="2"/>
  <c r="X235" i="2" s="1"/>
  <c r="X238" i="2" s="1"/>
  <c r="N235" i="2"/>
  <c r="V233" i="2"/>
  <c r="V232" i="2"/>
  <c r="W231" i="2"/>
  <c r="X231" i="2" s="1"/>
  <c r="N231" i="2"/>
  <c r="X230" i="2"/>
  <c r="W230" i="2"/>
  <c r="N230" i="2"/>
  <c r="W229" i="2"/>
  <c r="X229" i="2" s="1"/>
  <c r="N229" i="2"/>
  <c r="W228" i="2"/>
  <c r="X228" i="2" s="1"/>
  <c r="N228" i="2"/>
  <c r="W227" i="2"/>
  <c r="X227" i="2" s="1"/>
  <c r="N227" i="2"/>
  <c r="X226" i="2"/>
  <c r="W226" i="2"/>
  <c r="N226" i="2"/>
  <c r="W225" i="2"/>
  <c r="X225" i="2" s="1"/>
  <c r="X232" i="2" s="1"/>
  <c r="N225" i="2"/>
  <c r="V223" i="2"/>
  <c r="V222" i="2"/>
  <c r="X221" i="2"/>
  <c r="W221" i="2"/>
  <c r="N221" i="2"/>
  <c r="W220" i="2"/>
  <c r="X220" i="2" s="1"/>
  <c r="N220" i="2"/>
  <c r="X219" i="2"/>
  <c r="W219" i="2"/>
  <c r="W223" i="2" s="1"/>
  <c r="N219" i="2"/>
  <c r="X218" i="2"/>
  <c r="X222" i="2" s="1"/>
  <c r="W218" i="2"/>
  <c r="W222" i="2" s="1"/>
  <c r="N218" i="2"/>
  <c r="W216" i="2"/>
  <c r="V216" i="2"/>
  <c r="V215" i="2"/>
  <c r="X214" i="2"/>
  <c r="X215" i="2" s="1"/>
  <c r="W214" i="2"/>
  <c r="W215" i="2" s="1"/>
  <c r="N214" i="2"/>
  <c r="V212" i="2"/>
  <c r="V211" i="2"/>
  <c r="X210" i="2"/>
  <c r="W210" i="2"/>
  <c r="N210" i="2"/>
  <c r="W209" i="2"/>
  <c r="X209" i="2" s="1"/>
  <c r="N209" i="2"/>
  <c r="W208" i="2"/>
  <c r="X208" i="2" s="1"/>
  <c r="N208" i="2"/>
  <c r="W207" i="2"/>
  <c r="X207" i="2" s="1"/>
  <c r="N207" i="2"/>
  <c r="X206" i="2"/>
  <c r="W206" i="2"/>
  <c r="N206" i="2"/>
  <c r="W205" i="2"/>
  <c r="X205" i="2" s="1"/>
  <c r="N205" i="2"/>
  <c r="W204" i="2"/>
  <c r="X204" i="2" s="1"/>
  <c r="N204" i="2"/>
  <c r="W203" i="2"/>
  <c r="X203" i="2" s="1"/>
  <c r="N203" i="2"/>
  <c r="X202" i="2"/>
  <c r="W202" i="2"/>
  <c r="N202" i="2"/>
  <c r="W201" i="2"/>
  <c r="X201" i="2" s="1"/>
  <c r="N201" i="2"/>
  <c r="W200" i="2"/>
  <c r="X200" i="2" s="1"/>
  <c r="N200" i="2"/>
  <c r="W199" i="2"/>
  <c r="W211" i="2" s="1"/>
  <c r="N199" i="2"/>
  <c r="X198" i="2"/>
  <c r="W198" i="2"/>
  <c r="N198" i="2"/>
  <c r="W197" i="2"/>
  <c r="X197" i="2" s="1"/>
  <c r="N197" i="2"/>
  <c r="W196" i="2"/>
  <c r="X196" i="2" s="1"/>
  <c r="N196" i="2"/>
  <c r="V193" i="2"/>
  <c r="V192" i="2"/>
  <c r="W191" i="2"/>
  <c r="W192" i="2" s="1"/>
  <c r="N191" i="2"/>
  <c r="X190" i="2"/>
  <c r="W190" i="2"/>
  <c r="W193" i="2" s="1"/>
  <c r="N190" i="2"/>
  <c r="V188" i="2"/>
  <c r="V187" i="2"/>
  <c r="W186" i="2"/>
  <c r="X186" i="2" s="1"/>
  <c r="N186" i="2"/>
  <c r="X185" i="2"/>
  <c r="W185" i="2"/>
  <c r="N185" i="2"/>
  <c r="X184" i="2"/>
  <c r="W184" i="2"/>
  <c r="N184" i="2"/>
  <c r="X183" i="2"/>
  <c r="W183" i="2"/>
  <c r="N183" i="2"/>
  <c r="W182" i="2"/>
  <c r="X182" i="2" s="1"/>
  <c r="N182" i="2"/>
  <c r="X181" i="2"/>
  <c r="W181" i="2"/>
  <c r="N181" i="2"/>
  <c r="W180" i="2"/>
  <c r="X180" i="2" s="1"/>
  <c r="N180" i="2"/>
  <c r="X179" i="2"/>
  <c r="W179" i="2"/>
  <c r="N179" i="2"/>
  <c r="W178" i="2"/>
  <c r="X178" i="2" s="1"/>
  <c r="N178" i="2"/>
  <c r="X177" i="2"/>
  <c r="W177" i="2"/>
  <c r="W176" i="2"/>
  <c r="X176" i="2" s="1"/>
  <c r="X175" i="2"/>
  <c r="W175" i="2"/>
  <c r="N175" i="2"/>
  <c r="X174" i="2"/>
  <c r="W174" i="2"/>
  <c r="N174" i="2"/>
  <c r="W173" i="2"/>
  <c r="X173" i="2" s="1"/>
  <c r="X172" i="2"/>
  <c r="W172" i="2"/>
  <c r="N172" i="2"/>
  <c r="W171" i="2"/>
  <c r="X171" i="2" s="1"/>
  <c r="W170" i="2"/>
  <c r="W187" i="2" s="1"/>
  <c r="N170" i="2"/>
  <c r="V168" i="2"/>
  <c r="V167" i="2"/>
  <c r="X166" i="2"/>
  <c r="W166" i="2"/>
  <c r="N166" i="2"/>
  <c r="X165" i="2"/>
  <c r="W165" i="2"/>
  <c r="N165" i="2"/>
  <c r="X164" i="2"/>
  <c r="W164" i="2"/>
  <c r="W168" i="2" s="1"/>
  <c r="N164" i="2"/>
  <c r="W163" i="2"/>
  <c r="W167" i="2" s="1"/>
  <c r="N163" i="2"/>
  <c r="V161" i="2"/>
  <c r="V160" i="2"/>
  <c r="X159" i="2"/>
  <c r="W159" i="2"/>
  <c r="W161" i="2" s="1"/>
  <c r="N159" i="2"/>
  <c r="W158" i="2"/>
  <c r="X158" i="2" s="1"/>
  <c r="X160" i="2" s="1"/>
  <c r="V156" i="2"/>
  <c r="V155" i="2"/>
  <c r="X154" i="2"/>
  <c r="W154" i="2"/>
  <c r="N154" i="2"/>
  <c r="X153" i="2"/>
  <c r="X155" i="2" s="1"/>
  <c r="W153" i="2"/>
  <c r="W156" i="2" s="1"/>
  <c r="N153" i="2"/>
  <c r="V150" i="2"/>
  <c r="V149" i="2"/>
  <c r="W148" i="2"/>
  <c r="X148" i="2" s="1"/>
  <c r="N148" i="2"/>
  <c r="X147" i="2"/>
  <c r="W147" i="2"/>
  <c r="N147" i="2"/>
  <c r="W146" i="2"/>
  <c r="X146" i="2" s="1"/>
  <c r="N146" i="2"/>
  <c r="X145" i="2"/>
  <c r="W145" i="2"/>
  <c r="N145" i="2"/>
  <c r="W144" i="2"/>
  <c r="X144" i="2" s="1"/>
  <c r="N144" i="2"/>
  <c r="X143" i="2"/>
  <c r="W143" i="2"/>
  <c r="N143" i="2"/>
  <c r="W142" i="2"/>
  <c r="X142" i="2" s="1"/>
  <c r="N142" i="2"/>
  <c r="X141" i="2"/>
  <c r="W141" i="2"/>
  <c r="W150" i="2" s="1"/>
  <c r="N141" i="2"/>
  <c r="V138" i="2"/>
  <c r="W137" i="2"/>
  <c r="V137" i="2"/>
  <c r="X136" i="2"/>
  <c r="W136" i="2"/>
  <c r="N136" i="2"/>
  <c r="W135" i="2"/>
  <c r="X135" i="2" s="1"/>
  <c r="N135" i="2"/>
  <c r="W134" i="2"/>
  <c r="G465" i="2" s="1"/>
  <c r="N134" i="2"/>
  <c r="V130" i="2"/>
  <c r="W129" i="2"/>
  <c r="V129" i="2"/>
  <c r="W128" i="2"/>
  <c r="X128" i="2" s="1"/>
  <c r="X129" i="2" s="1"/>
  <c r="N128" i="2"/>
  <c r="X127" i="2"/>
  <c r="W127" i="2"/>
  <c r="N127" i="2"/>
  <c r="X126" i="2"/>
  <c r="W126" i="2"/>
  <c r="F465" i="2" s="1"/>
  <c r="N126" i="2"/>
  <c r="V123" i="2"/>
  <c r="V122" i="2"/>
  <c r="W121" i="2"/>
  <c r="X121" i="2" s="1"/>
  <c r="W120" i="2"/>
  <c r="X120" i="2" s="1"/>
  <c r="N120" i="2"/>
  <c r="W119" i="2"/>
  <c r="W123" i="2" s="1"/>
  <c r="X118" i="2"/>
  <c r="W118" i="2"/>
  <c r="N118" i="2"/>
  <c r="W117" i="2"/>
  <c r="W122" i="2" s="1"/>
  <c r="N117" i="2"/>
  <c r="V115" i="2"/>
  <c r="V114" i="2"/>
  <c r="W113" i="2"/>
  <c r="X113" i="2" s="1"/>
  <c r="X112" i="2"/>
  <c r="W112" i="2"/>
  <c r="N112" i="2"/>
  <c r="W111" i="2"/>
  <c r="X111" i="2" s="1"/>
  <c r="X110" i="2"/>
  <c r="W110" i="2"/>
  <c r="W109" i="2"/>
  <c r="X109" i="2" s="1"/>
  <c r="W108" i="2"/>
  <c r="X108" i="2" s="1"/>
  <c r="N108" i="2"/>
  <c r="X107" i="2"/>
  <c r="W107" i="2"/>
  <c r="N107" i="2"/>
  <c r="W106" i="2"/>
  <c r="X106" i="2" s="1"/>
  <c r="X105" i="2"/>
  <c r="W105" i="2"/>
  <c r="V103" i="2"/>
  <c r="V102" i="2"/>
  <c r="X101" i="2"/>
  <c r="W101" i="2"/>
  <c r="W100" i="2"/>
  <c r="X100" i="2" s="1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W94" i="2"/>
  <c r="X94" i="2" s="1"/>
  <c r="N94" i="2"/>
  <c r="W93" i="2"/>
  <c r="X93" i="2" s="1"/>
  <c r="N93" i="2"/>
  <c r="W92" i="2"/>
  <c r="X92" i="2" s="1"/>
  <c r="N92" i="2"/>
  <c r="V90" i="2"/>
  <c r="V89" i="2"/>
  <c r="W88" i="2"/>
  <c r="X88" i="2" s="1"/>
  <c r="N88" i="2"/>
  <c r="X87" i="2"/>
  <c r="W87" i="2"/>
  <c r="N87" i="2"/>
  <c r="W86" i="2"/>
  <c r="X86" i="2" s="1"/>
  <c r="X85" i="2"/>
  <c r="W85" i="2"/>
  <c r="W84" i="2"/>
  <c r="X84" i="2" s="1"/>
  <c r="W83" i="2"/>
  <c r="W90" i="2" s="1"/>
  <c r="N83" i="2"/>
  <c r="X82" i="2"/>
  <c r="W82" i="2"/>
  <c r="V80" i="2"/>
  <c r="V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W73" i="2"/>
  <c r="X73" i="2" s="1"/>
  <c r="N73" i="2"/>
  <c r="X72" i="2"/>
  <c r="W72" i="2"/>
  <c r="N72" i="2"/>
  <c r="W71" i="2"/>
  <c r="X71" i="2" s="1"/>
  <c r="N71" i="2"/>
  <c r="W70" i="2"/>
  <c r="X70" i="2" s="1"/>
  <c r="N70" i="2"/>
  <c r="W69" i="2"/>
  <c r="X69" i="2" s="1"/>
  <c r="N69" i="2"/>
  <c r="X68" i="2"/>
  <c r="W68" i="2"/>
  <c r="N68" i="2"/>
  <c r="W67" i="2"/>
  <c r="X67" i="2" s="1"/>
  <c r="N67" i="2"/>
  <c r="W66" i="2"/>
  <c r="X66" i="2" s="1"/>
  <c r="N66" i="2"/>
  <c r="W65" i="2"/>
  <c r="W79" i="2" s="1"/>
  <c r="N65" i="2"/>
  <c r="X64" i="2"/>
  <c r="W64" i="2"/>
  <c r="N64" i="2"/>
  <c r="W63" i="2"/>
  <c r="E465" i="2" s="1"/>
  <c r="V60" i="2"/>
  <c r="V59" i="2"/>
  <c r="W58" i="2"/>
  <c r="W60" i="2" s="1"/>
  <c r="X57" i="2"/>
  <c r="W57" i="2"/>
  <c r="N57" i="2"/>
  <c r="W56" i="2"/>
  <c r="X56" i="2" s="1"/>
  <c r="N56" i="2"/>
  <c r="W55" i="2"/>
  <c r="D465" i="2" s="1"/>
  <c r="V52" i="2"/>
  <c r="W51" i="2"/>
  <c r="V51" i="2"/>
  <c r="W50" i="2"/>
  <c r="X50" i="2" s="1"/>
  <c r="N50" i="2"/>
  <c r="W49" i="2"/>
  <c r="C465" i="2" s="1"/>
  <c r="N49" i="2"/>
  <c r="W45" i="2"/>
  <c r="V45" i="2"/>
  <c r="W44" i="2"/>
  <c r="V44" i="2"/>
  <c r="X43" i="2"/>
  <c r="X44" i="2" s="1"/>
  <c r="W43" i="2"/>
  <c r="N43" i="2"/>
  <c r="W41" i="2"/>
  <c r="V41" i="2"/>
  <c r="X40" i="2"/>
  <c r="W40" i="2"/>
  <c r="V40" i="2"/>
  <c r="X39" i="2"/>
  <c r="W39" i="2"/>
  <c r="N39" i="2"/>
  <c r="W37" i="2"/>
  <c r="V37" i="2"/>
  <c r="V36" i="2"/>
  <c r="W35" i="2"/>
  <c r="W36" i="2" s="1"/>
  <c r="N35" i="2"/>
  <c r="V33" i="2"/>
  <c r="V32" i="2"/>
  <c r="X31" i="2"/>
  <c r="W31" i="2"/>
  <c r="N31" i="2"/>
  <c r="W30" i="2"/>
  <c r="X30" i="2" s="1"/>
  <c r="N30" i="2"/>
  <c r="W29" i="2"/>
  <c r="X29" i="2" s="1"/>
  <c r="N29" i="2"/>
  <c r="W28" i="2"/>
  <c r="W32" i="2" s="1"/>
  <c r="N28" i="2"/>
  <c r="X27" i="2"/>
  <c r="W27" i="2"/>
  <c r="N27" i="2"/>
  <c r="W26" i="2"/>
  <c r="X26" i="2" s="1"/>
  <c r="N26" i="2"/>
  <c r="V24" i="2"/>
  <c r="V23" i="2"/>
  <c r="X22" i="2"/>
  <c r="X23" i="2" s="1"/>
  <c r="W22" i="2"/>
  <c r="N22" i="2"/>
  <c r="H10" i="2"/>
  <c r="A9" i="2"/>
  <c r="F10" i="2" s="1"/>
  <c r="D7" i="2"/>
  <c r="O6" i="2"/>
  <c r="N2" i="2"/>
  <c r="V459" i="2" l="1"/>
  <c r="N465" i="2"/>
  <c r="V455" i="2"/>
  <c r="W298" i="2"/>
  <c r="X290" i="2"/>
  <c r="W456" i="2"/>
  <c r="V458" i="2"/>
  <c r="J9" i="2"/>
  <c r="A10" i="2"/>
  <c r="X114" i="2"/>
  <c r="X407" i="2"/>
  <c r="X102" i="2"/>
  <c r="X149" i="2"/>
  <c r="X298" i="2"/>
  <c r="W331" i="2"/>
  <c r="W422" i="2"/>
  <c r="W23" i="2"/>
  <c r="X28" i="2"/>
  <c r="X32" i="2" s="1"/>
  <c r="X65" i="2"/>
  <c r="X83" i="2"/>
  <c r="X89" i="2" s="1"/>
  <c r="X119" i="2"/>
  <c r="W130" i="2"/>
  <c r="X170" i="2"/>
  <c r="X187" i="2" s="1"/>
  <c r="X199" i="2"/>
  <c r="X211" i="2" s="1"/>
  <c r="X254" i="2"/>
  <c r="X261" i="2" s="1"/>
  <c r="X270" i="2"/>
  <c r="X271" i="2" s="1"/>
  <c r="X310" i="2"/>
  <c r="X311" i="2" s="1"/>
  <c r="X327" i="2"/>
  <c r="X331" i="2" s="1"/>
  <c r="X345" i="2"/>
  <c r="X358" i="2" s="1"/>
  <c r="X368" i="2"/>
  <c r="X369" i="2" s="1"/>
  <c r="W374" i="2"/>
  <c r="W412" i="2"/>
  <c r="X431" i="2"/>
  <c r="X433" i="2" s="1"/>
  <c r="W457" i="2"/>
  <c r="W458" i="2" s="1"/>
  <c r="H465" i="2"/>
  <c r="X58" i="2"/>
  <c r="W114" i="2"/>
  <c r="W160" i="2"/>
  <c r="W188" i="2"/>
  <c r="W358" i="2"/>
  <c r="W407" i="2"/>
  <c r="W438" i="2"/>
  <c r="W444" i="2"/>
  <c r="X452" i="2"/>
  <c r="X453" i="2" s="1"/>
  <c r="I465" i="2"/>
  <c r="W33" i="2"/>
  <c r="W89" i="2"/>
  <c r="W103" i="2"/>
  <c r="W232" i="2"/>
  <c r="W271" i="2"/>
  <c r="W299" i="2"/>
  <c r="W311" i="2"/>
  <c r="W369" i="2"/>
  <c r="J465" i="2"/>
  <c r="W102" i="2"/>
  <c r="W52" i="2"/>
  <c r="W59" i="2"/>
  <c r="F9" i="2"/>
  <c r="W138" i="2"/>
  <c r="W212" i="2"/>
  <c r="H9" i="2"/>
  <c r="W24" i="2"/>
  <c r="X55" i="2"/>
  <c r="X59" i="2" s="1"/>
  <c r="X134" i="2"/>
  <c r="X137" i="2" s="1"/>
  <c r="W155" i="2"/>
  <c r="W277" i="2"/>
  <c r="X377" i="2"/>
  <c r="X379" i="2" s="1"/>
  <c r="X392" i="2"/>
  <c r="X393" i="2" s="1"/>
  <c r="W413" i="2"/>
  <c r="X446" i="2"/>
  <c r="X448" i="2" s="1"/>
  <c r="W453" i="2"/>
  <c r="L465" i="2"/>
  <c r="W115" i="2"/>
  <c r="W149" i="2"/>
  <c r="W244" i="2"/>
  <c r="W408" i="2"/>
  <c r="W433" i="2"/>
  <c r="M465" i="2"/>
  <c r="W233" i="2"/>
  <c r="X35" i="2"/>
  <c r="X36" i="2" s="1"/>
  <c r="X63" i="2"/>
  <c r="X79" i="2" s="1"/>
  <c r="W365" i="2"/>
  <c r="X415" i="2"/>
  <c r="X421" i="2" s="1"/>
  <c r="X441" i="2"/>
  <c r="X443" i="2" s="1"/>
  <c r="W454" i="2"/>
  <c r="B465" i="2"/>
  <c r="O465" i="2"/>
  <c r="X49" i="2"/>
  <c r="X51" i="2" s="1"/>
  <c r="X163" i="2"/>
  <c r="X167" i="2" s="1"/>
  <c r="W239" i="2"/>
  <c r="W261" i="2"/>
  <c r="W319" i="2"/>
  <c r="X361" i="2"/>
  <c r="X365" i="2" s="1"/>
  <c r="X372" i="2"/>
  <c r="X373" i="2" s="1"/>
  <c r="W434" i="2"/>
  <c r="W448" i="2"/>
  <c r="W80" i="2"/>
  <c r="X117" i="2"/>
  <c r="X122" i="2" s="1"/>
  <c r="X191" i="2"/>
  <c r="X192" i="2" s="1"/>
  <c r="W379" i="2"/>
  <c r="W455" i="2" l="1"/>
  <c r="X460" i="2"/>
  <c r="W459" i="2"/>
</calcChain>
</file>

<file path=xl/sharedStrings.xml><?xml version="1.0" encoding="utf-8"?>
<sst xmlns="http://schemas.openxmlformats.org/spreadsheetml/2006/main" count="2912" uniqueCount="648">
  <si>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</si>
  <si>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</si>
  <si>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</si>
  <si>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</si>
  <si>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</si>
  <si>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</si>
  <si>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</si>
  <si>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</si>
  <si>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</si>
  <si>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</si>
  <si>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</si>
  <si>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</si>
  <si>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</si>
  <si>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</si>
  <si>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</si>
  <si>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</si>
  <si>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</si>
  <si>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</si>
  <si>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</si>
  <si>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</si>
  <si>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</si>
  <si>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</si>
  <si>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</si>
  <si>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</si>
  <si>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</si>
  <si>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</si>
  <si>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</si>
  <si>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</si>
  <si>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</si>
  <si>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</si>
  <si>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</si>
  <si>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</si>
  <si>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</si>
  <si>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</si>
  <si>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</si>
  <si>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</si>
  <si>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</si>
  <si>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</si>
  <si>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</si>
  <si>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</si>
  <si>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</si>
  <si>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</si>
  <si>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</si>
  <si>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</si>
  <si>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</si>
  <si>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</si>
  <si>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</si>
  <si>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</si>
  <si>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</si>
  <si>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</si>
  <si>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</si>
  <si>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</si>
  <si>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</si>
  <si>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</si>
  <si>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</si>
  <si>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</si>
  <si>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</si>
  <si>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</si>
  <si>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</si>
  <si>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</si>
  <si>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</si>
  <si>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</si>
  <si>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</si>
  <si>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</si>
  <si>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</si>
  <si>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</si>
  <si>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</si>
  <si>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06.11.2023</t>
  </si>
  <si>
    <t>01.11.2023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</si>
  <si>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</si>
  <si>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</si>
  <si>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</si>
  <si>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</si>
  <si>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</si>
  <si>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</si>
  <si>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</si>
  <si>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</si>
  <si>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</si>
  <si>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</si>
  <si>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</si>
  <si>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</si>
  <si>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</si>
  <si>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</si>
  <si>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</si>
  <si>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</si>
  <si>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</si>
  <si>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</si>
  <si>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</si>
  <si>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</si>
  <si>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</si>
  <si>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</si>
  <si>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</si>
  <si>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</si>
  <si>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</si>
  <si>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</si>
  <si>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</si>
  <si>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</si>
  <si>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</si>
  <si>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</si>
  <si>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</si>
  <si>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</si>
  <si>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</si>
  <si>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</si>
  <si>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</si>
  <si>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</si>
  <si>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</si>
  <si>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</si>
  <si>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</si>
  <si>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</si>
  <si>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</si>
  <si>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</si>
  <si>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</si>
  <si>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</si>
  <si>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</si>
  <si>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</si>
  <si>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</si>
  <si>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</si>
  <si>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</si>
  <si>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</si>
  <si>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</si>
  <si>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</si>
  <si>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</si>
  <si>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</si>
  <si>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</si>
  <si>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</si>
  <si>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</si>
  <si>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</si>
  <si>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</si>
  <si>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</si>
  <si>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</si>
  <si>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</si>
  <si>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</si>
  <si>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</si>
  <si>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</si>
  <si>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</si>
  <si>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</si>
  <si>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</si>
  <si>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</si>
  <si>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</si>
  <si>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</si>
  <si>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</si>
  <si>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</si>
  <si>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</si>
  <si>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</si>
  <si>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</si>
  <si>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</si>
  <si>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</si>
  <si>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</si>
  <si>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</si>
  <si>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</si>
  <si>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</si>
  <si>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</si>
  <si>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</si>
  <si>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</si>
  <si>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</si>
  <si>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</si>
  <si>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</si>
  <si>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</si>
  <si>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</si>
  <si>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</si>
  <si>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</si>
  <si>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</si>
  <si>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</si>
  <si>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</si>
  <si>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</si>
  <si>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</si>
  <si>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</si>
  <si>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</si>
  <si>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</si>
  <si>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</si>
  <si>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</si>
  <si>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</si>
  <si>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</si>
  <si>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</si>
  <si>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</si>
  <si>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</si>
  <si>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</si>
  <si>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</si>
  <si>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</si>
  <si>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</si>
  <si>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</si>
  <si>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</si>
  <si>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</si>
  <si>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</si>
  <si>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</si>
  <si>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</si>
  <si>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</si>
  <si>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</si>
  <si>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</si>
  <si>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</si>
  <si>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</si>
  <si>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</si>
  <si>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</si>
  <si>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</si>
  <si>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</si>
  <si>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</si>
  <si>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</si>
  <si>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</si>
  <si>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</si>
  <si>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</si>
  <si>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</si>
  <si>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</si>
  <si>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</si>
  <si>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</si>
  <si>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</si>
  <si>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</si>
  <si>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</si>
  <si>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</si>
  <si>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</si>
  <si>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</si>
  <si>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</si>
  <si>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</si>
  <si>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</si>
  <si>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</si>
  <si>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</si>
  <si>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</si>
  <si>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</si>
  <si>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</si>
  <si>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</si>
  <si>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</si>
  <si>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</si>
  <si>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</si>
  <si>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</si>
  <si>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</si>
  <si>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</si>
  <si>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</si>
  <si>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</si>
  <si>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</si>
  <si>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</si>
  <si>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</si>
  <si>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</si>
  <si>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</si>
  <si>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</si>
  <si>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</si>
  <si>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</si>
  <si>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</si>
  <si>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</si>
  <si>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</si>
  <si>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</si>
  <si>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</si>
  <si>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</si>
  <si>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</si>
  <si>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</si>
  <si>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</si>
  <si>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</si>
  <si>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</si>
  <si>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</si>
  <si>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</si>
  <si>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</si>
  <si>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</si>
  <si>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</si>
  <si>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</si>
  <si>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</si>
  <si>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</si>
  <si>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</si>
  <si>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</si>
  <si>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</si>
  <si>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</si>
  <si>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</si>
  <si>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</si>
  <si>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</si>
  <si>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</si>
  <si>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</si>
  <si>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</si>
  <si>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</si>
  <si>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</si>
  <si>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</si>
  <si>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</si>
  <si>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</si>
  <si>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</si>
  <si>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</si>
  <si>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</si>
  <si>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</si>
  <si>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</si>
  <si>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</si>
  <si>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</si>
  <si>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</si>
  <si>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</si>
  <si>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</si>
  <si>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</si>
  <si>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</si>
  <si>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</si>
  <si>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</si>
  <si>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</si>
  <si>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</si>
  <si>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</si>
  <si>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</si>
  <si>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</si>
  <si>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</si>
  <si>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</si>
  <si>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</si>
  <si>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</si>
  <si>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</si>
  <si>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</si>
  <si>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</si>
  <si>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</si>
  <si>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</si>
  <si>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</si>
  <si>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</si>
  <si>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</si>
  <si>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</si>
  <si>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</si>
  <si>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</si>
  <si>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</si>
  <si>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</si>
  <si>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</si>
  <si>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</si>
  <si>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</si>
  <si>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</si>
  <si>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</si>
  <si>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</si>
  <si>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</si>
  <si>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</si>
  <si>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</si>
  <si>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</si>
  <si>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</si>
  <si>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</si>
  <si>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</si>
  <si>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</si>
  <si>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</si>
  <si>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</si>
  <si>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</si>
  <si>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</si>
  <si>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</si>
  <si>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</si>
  <si>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</si>
  <si>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</si>
  <si>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</si>
  <si>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</si>
  <si>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</si>
  <si>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</si>
  <si>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</si>
  <si>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</si>
  <si>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</si>
  <si>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</si>
  <si>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</si>
  <si>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</si>
  <si>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</si>
  <si>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</si>
  <si>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</si>
  <si>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</si>
  <si>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</si>
  <si>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</si>
  <si>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</si>
  <si>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</si>
  <si>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</si>
  <si>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</si>
  <si>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</si>
  <si>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</si>
  <si>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</si>
  <si>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</si>
  <si>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</si>
  <si>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</si>
  <si>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</si>
  <si>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</si>
  <si>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</si>
  <si>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</si>
  <si>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</si>
  <si>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</si>
  <si>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</si>
  <si>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</si>
  <si>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</si>
  <si>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</si>
  <si>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</si>
  <si>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</si>
  <si>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</si>
  <si>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</si>
  <si>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</si>
  <si>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</si>
  <si>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</si>
  <si>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</si>
  <si>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</si>
  <si>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</si>
  <si>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</si>
  <si>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</si>
  <si>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</si>
  <si>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</si>
  <si>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</si>
  <si>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</si>
  <si>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</si>
  <si>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</si>
  <si>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</si>
  <si>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</si>
  <si>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</si>
  <si>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</si>
  <si>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</si>
  <si>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</si>
  <si>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</si>
  <si>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</si>
  <si>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</si>
  <si>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</si>
  <si>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</si>
  <si>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</si>
  <si>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</si>
  <si>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</si>
  <si>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</si>
  <si>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</si>
  <si>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</si>
  <si>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</si>
  <si>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</si>
  <si>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</si>
  <si>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</si>
  <si>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</si>
  <si>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</si>
  <si>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</si>
  <si>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</si>
  <si>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</si>
  <si>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</si>
  <si>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</si>
  <si>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</si>
  <si>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</si>
  <si>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</si>
  <si>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</si>
  <si>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</si>
  <si>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</si>
  <si>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</si>
  <si>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</si>
  <si>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</si>
  <si>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</si>
  <si>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</si>
  <si>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</si>
  <si>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</si>
  <si>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</si>
  <si>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</si>
  <si>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</si>
  <si>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</si>
  <si>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</si>
  <si>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</si>
  <si>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</si>
  <si>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</si>
  <si>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</si>
  <si>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</si>
  <si>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</si>
  <si>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</si>
  <si>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</si>
  <si>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</si>
  <si>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</si>
  <si>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</si>
  <si>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</si>
  <si>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</si>
  <si>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</si>
  <si>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</si>
  <si>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</si>
  <si>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</si>
  <si>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</si>
  <si>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</si>
  <si>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</si>
  <si>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</si>
  <si>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</si>
  <si>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</si>
  <si>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</si>
  <si>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</si>
  <si>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</si>
  <si>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</si>
  <si>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</si>
  <si>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</si>
  <si>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</si>
  <si>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</si>
  <si>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</si>
  <si>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</si>
  <si>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</si>
  <si>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</si>
  <si>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</si>
  <si>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</si>
  <si>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</si>
  <si>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</si>
  <si>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</si>
  <si>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</si>
  <si>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</si>
  <si>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</si>
  <si>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</si>
  <si>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</si>
  <si>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</si>
  <si>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</si>
  <si>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</si>
  <si>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</si>
  <si>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</si>
  <si>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</si>
  <si>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</si>
  <si>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</si>
  <si>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</si>
  <si>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</si>
  <si>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</si>
  <si>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</si>
  <si>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</si>
  <si>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</si>
  <si>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</si>
  <si>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</si>
  <si>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</si>
  <si>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</si>
  <si>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</si>
  <si>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</si>
  <si>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</si>
  <si>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</si>
  <si>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</si>
  <si>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</si>
  <si>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</si>
  <si>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</si>
  <si>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</si>
  <si>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</si>
  <si>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</si>
  <si>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</si>
  <si>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</si>
  <si>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</si>
  <si>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</si>
  <si>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</si>
  <si>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</si>
  <si>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</si>
  <si>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</si>
  <si>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</si>
  <si>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</si>
  <si>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</si>
  <si>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</si>
  <si>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</si>
  <si>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</si>
  <si>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</si>
  <si>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</si>
  <si>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</si>
  <si>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</si>
  <si>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</si>
  <si>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</si>
  <si>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</si>
  <si>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</si>
  <si>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</si>
  <si>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</si>
  <si>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</si>
  <si>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</si>
  <si>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</si>
  <si>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</si>
  <si>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</si>
  <si>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с/в колбасы «Филейбургская с филе сочного окорока» ф/в 0,13 н/о ТМ «Баварушка»</t>
  </si>
  <si>
    <t>ДК</t>
  </si>
  <si>
    <t>10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</si>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</sst>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3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5"/>
  <sheetViews>
    <sheetView showGridLines="0" tabSelected="1" topLeftCell="F443" zoomScaleNormal="100" zoomScaleSheetLayoutView="100" workbookViewId="0">
      <selection activeCell="V295" sqref="V29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14" t="s">
        <v>29</v>
      </c>
      <c r="E1" s="614"/>
      <c r="F1" s="614"/>
      <c r="G1" s="14" t="s">
        <v>66</v>
      </c>
      <c r="H1" s="614" t="s">
        <v>49</v>
      </c>
      <c r="I1" s="614"/>
      <c r="J1" s="614"/>
      <c r="K1" s="614"/>
      <c r="L1" s="614"/>
      <c r="M1" s="614"/>
      <c r="N1" s="614"/>
      <c r="O1" s="614"/>
      <c r="P1" s="615" t="s">
        <v>67</v>
      </c>
      <c r="Q1" s="616"/>
      <c r="R1" s="616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17"/>
      <c r="P2" s="617"/>
      <c r="Q2" s="617"/>
      <c r="R2" s="617"/>
      <c r="S2" s="617"/>
      <c r="T2" s="617"/>
      <c r="U2" s="617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17"/>
      <c r="O3" s="617"/>
      <c r="P3" s="617"/>
      <c r="Q3" s="617"/>
      <c r="R3" s="617"/>
      <c r="S3" s="617"/>
      <c r="T3" s="617"/>
      <c r="U3" s="617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596" t="s">
        <v>8</v>
      </c>
      <c r="B5" s="596"/>
      <c r="C5" s="596"/>
      <c r="D5" s="618"/>
      <c r="E5" s="618"/>
      <c r="F5" s="619" t="s">
        <v>14</v>
      </c>
      <c r="G5" s="619"/>
      <c r="H5" s="618"/>
      <c r="I5" s="618"/>
      <c r="J5" s="618"/>
      <c r="K5" s="618"/>
      <c r="L5" s="618"/>
      <c r="N5" s="27" t="s">
        <v>4</v>
      </c>
      <c r="O5" s="613">
        <v>45235</v>
      </c>
      <c r="P5" s="613"/>
      <c r="R5" s="620" t="s">
        <v>3</v>
      </c>
      <c r="S5" s="621"/>
      <c r="T5" s="622" t="s">
        <v>628</v>
      </c>
      <c r="U5" s="623"/>
      <c r="Z5" s="60"/>
      <c r="AA5" s="60"/>
      <c r="AB5" s="60"/>
    </row>
    <row r="6" spans="1:29" s="17" customFormat="1" ht="24" customHeight="1" x14ac:dyDescent="0.2">
      <c r="A6" s="596" t="s">
        <v>1</v>
      </c>
      <c r="B6" s="596"/>
      <c r="C6" s="596"/>
      <c r="D6" s="597" t="s">
        <v>629</v>
      </c>
      <c r="E6" s="597"/>
      <c r="F6" s="597"/>
      <c r="G6" s="597"/>
      <c r="H6" s="597"/>
      <c r="I6" s="597"/>
      <c r="J6" s="597"/>
      <c r="K6" s="597"/>
      <c r="L6" s="597"/>
      <c r="N6" s="27" t="s">
        <v>30</v>
      </c>
      <c r="O6" s="598" t="str">
        <f>IF(O5=0," ",CHOOSE(WEEKDAY(O5,2),"Понедельник","Вторник","Среда","Четверг","Пятница","Суббота","Воскресенье"))</f>
        <v>Воскресенье</v>
      </c>
      <c r="P6" s="598"/>
      <c r="R6" s="599" t="s">
        <v>5</v>
      </c>
      <c r="S6" s="600"/>
      <c r="T6" s="601" t="s">
        <v>69</v>
      </c>
      <c r="U6" s="602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07" t="str">
        <f>IFERROR(VLOOKUP(DeliveryAddress,Table,3,0),1)</f>
        <v>1</v>
      </c>
      <c r="E7" s="608"/>
      <c r="F7" s="608"/>
      <c r="G7" s="608"/>
      <c r="H7" s="608"/>
      <c r="I7" s="608"/>
      <c r="J7" s="608"/>
      <c r="K7" s="608"/>
      <c r="L7" s="609"/>
      <c r="N7" s="29"/>
      <c r="O7" s="49"/>
      <c r="P7" s="49"/>
      <c r="R7" s="599"/>
      <c r="S7" s="600"/>
      <c r="T7" s="603"/>
      <c r="U7" s="604"/>
      <c r="Z7" s="60"/>
      <c r="AA7" s="60"/>
      <c r="AB7" s="60"/>
    </row>
    <row r="8" spans="1:29" s="17" customFormat="1" ht="25.5" customHeight="1" x14ac:dyDescent="0.2">
      <c r="A8" s="610" t="s">
        <v>60</v>
      </c>
      <c r="B8" s="610"/>
      <c r="C8" s="610"/>
      <c r="D8" s="611"/>
      <c r="E8" s="611"/>
      <c r="F8" s="611"/>
      <c r="G8" s="611"/>
      <c r="H8" s="611"/>
      <c r="I8" s="611"/>
      <c r="J8" s="611"/>
      <c r="K8" s="611"/>
      <c r="L8" s="611"/>
      <c r="N8" s="27" t="s">
        <v>11</v>
      </c>
      <c r="O8" s="591">
        <v>0.33333333333333331</v>
      </c>
      <c r="P8" s="591"/>
      <c r="R8" s="599"/>
      <c r="S8" s="600"/>
      <c r="T8" s="603"/>
      <c r="U8" s="604"/>
      <c r="Z8" s="60"/>
      <c r="AA8" s="60"/>
      <c r="AB8" s="60"/>
    </row>
    <row r="9" spans="1:29" s="17" customFormat="1" ht="39.950000000000003" customHeight="1" x14ac:dyDescent="0.2">
      <c r="A9" s="5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7"/>
      <c r="C9" s="587"/>
      <c r="D9" s="588" t="s">
        <v>48</v>
      </c>
      <c r="E9" s="589"/>
      <c r="F9" s="5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7"/>
      <c r="H9" s="612" t="str">
        <f>IF(AND($A$9="Тип доверенности/получателя при получении в адресе перегруза:",$D$9="Разовая доверенность"),"Введите ФИО","")</f>
        <v/>
      </c>
      <c r="I9" s="612"/>
      <c r="J9" s="61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2"/>
      <c r="L9" s="612"/>
      <c r="N9" s="31" t="s">
        <v>15</v>
      </c>
      <c r="O9" s="613"/>
      <c r="P9" s="613"/>
      <c r="R9" s="599"/>
      <c r="S9" s="600"/>
      <c r="T9" s="605"/>
      <c r="U9" s="606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5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7"/>
      <c r="C10" s="587"/>
      <c r="D10" s="588"/>
      <c r="E10" s="589"/>
      <c r="F10" s="5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7"/>
      <c r="H10" s="590" t="str">
        <f>IFERROR(VLOOKUP($D$10,Proxy,2,FALSE),"")</f>
        <v/>
      </c>
      <c r="I10" s="590"/>
      <c r="J10" s="590"/>
      <c r="K10" s="590"/>
      <c r="L10" s="590"/>
      <c r="N10" s="31" t="s">
        <v>35</v>
      </c>
      <c r="O10" s="591"/>
      <c r="P10" s="591"/>
      <c r="S10" s="29" t="s">
        <v>12</v>
      </c>
      <c r="T10" s="592" t="s">
        <v>70</v>
      </c>
      <c r="U10" s="593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591"/>
      <c r="P11" s="591"/>
      <c r="S11" s="29" t="s">
        <v>31</v>
      </c>
      <c r="T11" s="579" t="s">
        <v>57</v>
      </c>
      <c r="U11" s="579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578" t="s">
        <v>71</v>
      </c>
      <c r="B12" s="578"/>
      <c r="C12" s="578"/>
      <c r="D12" s="578"/>
      <c r="E12" s="578"/>
      <c r="F12" s="578"/>
      <c r="G12" s="578"/>
      <c r="H12" s="578"/>
      <c r="I12" s="578"/>
      <c r="J12" s="578"/>
      <c r="K12" s="578"/>
      <c r="L12" s="578"/>
      <c r="N12" s="27" t="s">
        <v>33</v>
      </c>
      <c r="O12" s="594"/>
      <c r="P12" s="594"/>
      <c r="Q12" s="28"/>
      <c r="R12"/>
      <c r="S12" s="29" t="s">
        <v>48</v>
      </c>
      <c r="T12" s="595"/>
      <c r="U12" s="595"/>
      <c r="V12"/>
      <c r="Z12" s="60"/>
      <c r="AA12" s="60"/>
      <c r="AB12" s="60"/>
    </row>
    <row r="13" spans="1:29" s="17" customFormat="1" ht="23.25" customHeight="1" x14ac:dyDescent="0.2">
      <c r="A13" s="578" t="s">
        <v>72</v>
      </c>
      <c r="B13" s="578"/>
      <c r="C13" s="578"/>
      <c r="D13" s="578"/>
      <c r="E13" s="578"/>
      <c r="F13" s="578"/>
      <c r="G13" s="578"/>
      <c r="H13" s="578"/>
      <c r="I13" s="578"/>
      <c r="J13" s="578"/>
      <c r="K13" s="578"/>
      <c r="L13" s="578"/>
      <c r="M13" s="31"/>
      <c r="N13" s="31" t="s">
        <v>34</v>
      </c>
      <c r="O13" s="579"/>
      <c r="P13" s="579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578" t="s">
        <v>73</v>
      </c>
      <c r="B14" s="578"/>
      <c r="C14" s="578"/>
      <c r="D14" s="578"/>
      <c r="E14" s="578"/>
      <c r="F14" s="578"/>
      <c r="G14" s="578"/>
      <c r="H14" s="578"/>
      <c r="I14" s="578"/>
      <c r="J14" s="578"/>
      <c r="K14" s="578"/>
      <c r="L14" s="578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580" t="s">
        <v>74</v>
      </c>
      <c r="B15" s="580"/>
      <c r="C15" s="580"/>
      <c r="D15" s="580"/>
      <c r="E15" s="580"/>
      <c r="F15" s="580"/>
      <c r="G15" s="580"/>
      <c r="H15" s="580"/>
      <c r="I15" s="580"/>
      <c r="J15" s="580"/>
      <c r="K15" s="580"/>
      <c r="L15" s="580"/>
      <c r="M15"/>
      <c r="N15" s="581" t="s">
        <v>63</v>
      </c>
      <c r="O15" s="581"/>
      <c r="P15" s="581"/>
      <c r="Q15" s="581"/>
      <c r="R15" s="581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582"/>
      <c r="O16" s="582"/>
      <c r="P16" s="582"/>
      <c r="Q16" s="582"/>
      <c r="R16" s="582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566" t="s">
        <v>61</v>
      </c>
      <c r="B17" s="566" t="s">
        <v>51</v>
      </c>
      <c r="C17" s="584" t="s">
        <v>50</v>
      </c>
      <c r="D17" s="566" t="s">
        <v>52</v>
      </c>
      <c r="E17" s="566"/>
      <c r="F17" s="566" t="s">
        <v>24</v>
      </c>
      <c r="G17" s="566" t="s">
        <v>27</v>
      </c>
      <c r="H17" s="566" t="s">
        <v>25</v>
      </c>
      <c r="I17" s="566" t="s">
        <v>26</v>
      </c>
      <c r="J17" s="585" t="s">
        <v>16</v>
      </c>
      <c r="K17" s="585" t="s">
        <v>65</v>
      </c>
      <c r="L17" s="585" t="s">
        <v>2</v>
      </c>
      <c r="M17" s="566" t="s">
        <v>28</v>
      </c>
      <c r="N17" s="566" t="s">
        <v>17</v>
      </c>
      <c r="O17" s="566"/>
      <c r="P17" s="566"/>
      <c r="Q17" s="566"/>
      <c r="R17" s="566"/>
      <c r="S17" s="583" t="s">
        <v>58</v>
      </c>
      <c r="T17" s="566"/>
      <c r="U17" s="566" t="s">
        <v>6</v>
      </c>
      <c r="V17" s="566" t="s">
        <v>44</v>
      </c>
      <c r="W17" s="567" t="s">
        <v>56</v>
      </c>
      <c r="X17" s="566" t="s">
        <v>18</v>
      </c>
      <c r="Y17" s="569" t="s">
        <v>62</v>
      </c>
      <c r="Z17" s="569" t="s">
        <v>19</v>
      </c>
      <c r="AA17" s="570" t="s">
        <v>59</v>
      </c>
      <c r="AB17" s="571"/>
      <c r="AC17" s="572"/>
      <c r="AD17" s="576"/>
      <c r="BA17" s="577" t="s">
        <v>64</v>
      </c>
    </row>
    <row r="18" spans="1:53" ht="14.25" customHeight="1" x14ac:dyDescent="0.2">
      <c r="A18" s="566"/>
      <c r="B18" s="566"/>
      <c r="C18" s="584"/>
      <c r="D18" s="566"/>
      <c r="E18" s="566"/>
      <c r="F18" s="566" t="s">
        <v>20</v>
      </c>
      <c r="G18" s="566" t="s">
        <v>21</v>
      </c>
      <c r="H18" s="566" t="s">
        <v>22</v>
      </c>
      <c r="I18" s="566" t="s">
        <v>22</v>
      </c>
      <c r="J18" s="586"/>
      <c r="K18" s="586"/>
      <c r="L18" s="586"/>
      <c r="M18" s="566"/>
      <c r="N18" s="566"/>
      <c r="O18" s="566"/>
      <c r="P18" s="566"/>
      <c r="Q18" s="566"/>
      <c r="R18" s="566"/>
      <c r="S18" s="36" t="s">
        <v>47</v>
      </c>
      <c r="T18" s="36" t="s">
        <v>46</v>
      </c>
      <c r="U18" s="566"/>
      <c r="V18" s="566"/>
      <c r="W18" s="568"/>
      <c r="X18" s="566"/>
      <c r="Y18" s="569"/>
      <c r="Z18" s="569"/>
      <c r="AA18" s="573"/>
      <c r="AB18" s="574"/>
      <c r="AC18" s="575"/>
      <c r="AD18" s="576"/>
      <c r="BA18" s="577"/>
    </row>
    <row r="19" spans="1:53" ht="27.75" customHeight="1" x14ac:dyDescent="0.2">
      <c r="A19" s="339" t="s">
        <v>75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339"/>
      <c r="Y19" s="55"/>
      <c r="Z19" s="55"/>
    </row>
    <row r="20" spans="1:53" ht="16.5" customHeight="1" x14ac:dyDescent="0.25">
      <c r="A20" s="327" t="s">
        <v>75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66"/>
      <c r="Z20" s="66"/>
    </row>
    <row r="21" spans="1:53" ht="14.25" customHeight="1" x14ac:dyDescent="0.25">
      <c r="A21" s="328" t="s">
        <v>76</v>
      </c>
      <c r="B21" s="328"/>
      <c r="C21" s="328"/>
      <c r="D21" s="328"/>
      <c r="E21" s="328"/>
      <c r="F21" s="328"/>
      <c r="G21" s="328"/>
      <c r="H21" s="328"/>
      <c r="I21" s="328"/>
      <c r="J21" s="328"/>
      <c r="K21" s="328"/>
      <c r="L21" s="328"/>
      <c r="M21" s="328"/>
      <c r="N21" s="328"/>
      <c r="O21" s="328"/>
      <c r="P21" s="328"/>
      <c r="Q21" s="328"/>
      <c r="R21" s="328"/>
      <c r="S21" s="328"/>
      <c r="T21" s="328"/>
      <c r="U21" s="328"/>
      <c r="V21" s="328"/>
      <c r="W21" s="328"/>
      <c r="X21" s="328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23">
        <v>4607091389258</v>
      </c>
      <c r="E22" s="32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56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5"/>
      <c r="P22" s="325"/>
      <c r="Q22" s="325"/>
      <c r="R22" s="326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17"/>
      <c r="B23" s="317"/>
      <c r="C23" s="317"/>
      <c r="D23" s="317"/>
      <c r="E23" s="317"/>
      <c r="F23" s="317"/>
      <c r="G23" s="317"/>
      <c r="H23" s="317"/>
      <c r="I23" s="317"/>
      <c r="J23" s="317"/>
      <c r="K23" s="317"/>
      <c r="L23" s="317"/>
      <c r="M23" s="318"/>
      <c r="N23" s="314" t="s">
        <v>43</v>
      </c>
      <c r="O23" s="315"/>
      <c r="P23" s="315"/>
      <c r="Q23" s="315"/>
      <c r="R23" s="315"/>
      <c r="S23" s="315"/>
      <c r="T23" s="316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17"/>
      <c r="B24" s="317"/>
      <c r="C24" s="317"/>
      <c r="D24" s="317"/>
      <c r="E24" s="317"/>
      <c r="F24" s="317"/>
      <c r="G24" s="317"/>
      <c r="H24" s="317"/>
      <c r="I24" s="317"/>
      <c r="J24" s="317"/>
      <c r="K24" s="317"/>
      <c r="L24" s="317"/>
      <c r="M24" s="318"/>
      <c r="N24" s="314" t="s">
        <v>43</v>
      </c>
      <c r="O24" s="315"/>
      <c r="P24" s="315"/>
      <c r="Q24" s="315"/>
      <c r="R24" s="315"/>
      <c r="S24" s="315"/>
      <c r="T24" s="316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28" t="s">
        <v>81</v>
      </c>
      <c r="B25" s="328"/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8"/>
      <c r="Q25" s="328"/>
      <c r="R25" s="328"/>
      <c r="S25" s="328"/>
      <c r="T25" s="328"/>
      <c r="U25" s="328"/>
      <c r="V25" s="328"/>
      <c r="W25" s="328"/>
      <c r="X25" s="328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23">
        <v>4607091383881</v>
      </c>
      <c r="E26" s="32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56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5"/>
      <c r="P26" s="325"/>
      <c r="Q26" s="325"/>
      <c r="R26" s="326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23">
        <v>4607091388237</v>
      </c>
      <c r="E27" s="32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56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5"/>
      <c r="P27" s="325"/>
      <c r="Q27" s="325"/>
      <c r="R27" s="326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23">
        <v>4607091383935</v>
      </c>
      <c r="E28" s="32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5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5"/>
      <c r="P28" s="325"/>
      <c r="Q28" s="325"/>
      <c r="R28" s="326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23">
        <v>4680115881853</v>
      </c>
      <c r="E29" s="32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56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5"/>
      <c r="P29" s="325"/>
      <c r="Q29" s="325"/>
      <c r="R29" s="326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23">
        <v>4607091383911</v>
      </c>
      <c r="E30" s="32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56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5"/>
      <c r="P30" s="325"/>
      <c r="Q30" s="325"/>
      <c r="R30" s="326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23">
        <v>4607091388244</v>
      </c>
      <c r="E31" s="32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55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5"/>
      <c r="P31" s="325"/>
      <c r="Q31" s="325"/>
      <c r="R31" s="326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17"/>
      <c r="B32" s="317"/>
      <c r="C32" s="317"/>
      <c r="D32" s="317"/>
      <c r="E32" s="317"/>
      <c r="F32" s="317"/>
      <c r="G32" s="317"/>
      <c r="H32" s="317"/>
      <c r="I32" s="317"/>
      <c r="J32" s="317"/>
      <c r="K32" s="317"/>
      <c r="L32" s="317"/>
      <c r="M32" s="318"/>
      <c r="N32" s="314" t="s">
        <v>43</v>
      </c>
      <c r="O32" s="315"/>
      <c r="P32" s="315"/>
      <c r="Q32" s="315"/>
      <c r="R32" s="315"/>
      <c r="S32" s="315"/>
      <c r="T32" s="316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17"/>
      <c r="B33" s="317"/>
      <c r="C33" s="317"/>
      <c r="D33" s="317"/>
      <c r="E33" s="317"/>
      <c r="F33" s="317"/>
      <c r="G33" s="317"/>
      <c r="H33" s="317"/>
      <c r="I33" s="317"/>
      <c r="J33" s="317"/>
      <c r="K33" s="317"/>
      <c r="L33" s="317"/>
      <c r="M33" s="318"/>
      <c r="N33" s="314" t="s">
        <v>43</v>
      </c>
      <c r="O33" s="315"/>
      <c r="P33" s="315"/>
      <c r="Q33" s="315"/>
      <c r="R33" s="315"/>
      <c r="S33" s="315"/>
      <c r="T33" s="316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28" t="s">
        <v>94</v>
      </c>
      <c r="B34" s="328"/>
      <c r="C34" s="328"/>
      <c r="D34" s="328"/>
      <c r="E34" s="328"/>
      <c r="F34" s="328"/>
      <c r="G34" s="328"/>
      <c r="H34" s="328"/>
      <c r="I34" s="328"/>
      <c r="J34" s="328"/>
      <c r="K34" s="328"/>
      <c r="L34" s="328"/>
      <c r="M34" s="328"/>
      <c r="N34" s="328"/>
      <c r="O34" s="328"/>
      <c r="P34" s="328"/>
      <c r="Q34" s="328"/>
      <c r="R34" s="328"/>
      <c r="S34" s="328"/>
      <c r="T34" s="328"/>
      <c r="U34" s="328"/>
      <c r="V34" s="328"/>
      <c r="W34" s="328"/>
      <c r="X34" s="328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23">
        <v>4607091388503</v>
      </c>
      <c r="E35" s="32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5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5"/>
      <c r="P35" s="325"/>
      <c r="Q35" s="325"/>
      <c r="R35" s="326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17"/>
      <c r="B36" s="317"/>
      <c r="C36" s="317"/>
      <c r="D36" s="317"/>
      <c r="E36" s="317"/>
      <c r="F36" s="317"/>
      <c r="G36" s="317"/>
      <c r="H36" s="317"/>
      <c r="I36" s="317"/>
      <c r="J36" s="317"/>
      <c r="K36" s="317"/>
      <c r="L36" s="317"/>
      <c r="M36" s="318"/>
      <c r="N36" s="314" t="s">
        <v>43</v>
      </c>
      <c r="O36" s="315"/>
      <c r="P36" s="315"/>
      <c r="Q36" s="315"/>
      <c r="R36" s="315"/>
      <c r="S36" s="315"/>
      <c r="T36" s="316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17"/>
      <c r="B37" s="317"/>
      <c r="C37" s="317"/>
      <c r="D37" s="317"/>
      <c r="E37" s="317"/>
      <c r="F37" s="317"/>
      <c r="G37" s="317"/>
      <c r="H37" s="317"/>
      <c r="I37" s="317"/>
      <c r="J37" s="317"/>
      <c r="K37" s="317"/>
      <c r="L37" s="317"/>
      <c r="M37" s="318"/>
      <c r="N37" s="314" t="s">
        <v>43</v>
      </c>
      <c r="O37" s="315"/>
      <c r="P37" s="315"/>
      <c r="Q37" s="315"/>
      <c r="R37" s="315"/>
      <c r="S37" s="315"/>
      <c r="T37" s="316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28" t="s">
        <v>99</v>
      </c>
      <c r="B38" s="328"/>
      <c r="C38" s="328"/>
      <c r="D38" s="328"/>
      <c r="E38" s="328"/>
      <c r="F38" s="328"/>
      <c r="G38" s="328"/>
      <c r="H38" s="328"/>
      <c r="I38" s="328"/>
      <c r="J38" s="328"/>
      <c r="K38" s="328"/>
      <c r="L38" s="328"/>
      <c r="M38" s="328"/>
      <c r="N38" s="328"/>
      <c r="O38" s="328"/>
      <c r="P38" s="328"/>
      <c r="Q38" s="328"/>
      <c r="R38" s="328"/>
      <c r="S38" s="328"/>
      <c r="T38" s="328"/>
      <c r="U38" s="328"/>
      <c r="V38" s="328"/>
      <c r="W38" s="328"/>
      <c r="X38" s="328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23">
        <v>4607091388282</v>
      </c>
      <c r="E39" s="323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55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5"/>
      <c r="P39" s="325"/>
      <c r="Q39" s="325"/>
      <c r="R39" s="326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17"/>
      <c r="B40" s="317"/>
      <c r="C40" s="317"/>
      <c r="D40" s="317"/>
      <c r="E40" s="317"/>
      <c r="F40" s="317"/>
      <c r="G40" s="317"/>
      <c r="H40" s="317"/>
      <c r="I40" s="317"/>
      <c r="J40" s="317"/>
      <c r="K40" s="317"/>
      <c r="L40" s="317"/>
      <c r="M40" s="318"/>
      <c r="N40" s="314" t="s">
        <v>43</v>
      </c>
      <c r="O40" s="315"/>
      <c r="P40" s="315"/>
      <c r="Q40" s="315"/>
      <c r="R40" s="315"/>
      <c r="S40" s="315"/>
      <c r="T40" s="316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17"/>
      <c r="B41" s="317"/>
      <c r="C41" s="317"/>
      <c r="D41" s="317"/>
      <c r="E41" s="317"/>
      <c r="F41" s="317"/>
      <c r="G41" s="317"/>
      <c r="H41" s="317"/>
      <c r="I41" s="317"/>
      <c r="J41" s="317"/>
      <c r="K41" s="317"/>
      <c r="L41" s="317"/>
      <c r="M41" s="318"/>
      <c r="N41" s="314" t="s">
        <v>43</v>
      </c>
      <c r="O41" s="315"/>
      <c r="P41" s="315"/>
      <c r="Q41" s="315"/>
      <c r="R41" s="315"/>
      <c r="S41" s="315"/>
      <c r="T41" s="316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28" t="s">
        <v>103</v>
      </c>
      <c r="B42" s="328"/>
      <c r="C42" s="328"/>
      <c r="D42" s="328"/>
      <c r="E42" s="328"/>
      <c r="F42" s="328"/>
      <c r="G42" s="328"/>
      <c r="H42" s="328"/>
      <c r="I42" s="328"/>
      <c r="J42" s="328"/>
      <c r="K42" s="328"/>
      <c r="L42" s="328"/>
      <c r="M42" s="328"/>
      <c r="N42" s="328"/>
      <c r="O42" s="328"/>
      <c r="P42" s="328"/>
      <c r="Q42" s="328"/>
      <c r="R42" s="328"/>
      <c r="S42" s="328"/>
      <c r="T42" s="328"/>
      <c r="U42" s="328"/>
      <c r="V42" s="328"/>
      <c r="W42" s="328"/>
      <c r="X42" s="328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23">
        <v>4607091389111</v>
      </c>
      <c r="E43" s="323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55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5"/>
      <c r="P43" s="325"/>
      <c r="Q43" s="325"/>
      <c r="R43" s="326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17"/>
      <c r="B44" s="317"/>
      <c r="C44" s="317"/>
      <c r="D44" s="317"/>
      <c r="E44" s="317"/>
      <c r="F44" s="317"/>
      <c r="G44" s="317"/>
      <c r="H44" s="317"/>
      <c r="I44" s="317"/>
      <c r="J44" s="317"/>
      <c r="K44" s="317"/>
      <c r="L44" s="317"/>
      <c r="M44" s="318"/>
      <c r="N44" s="314" t="s">
        <v>43</v>
      </c>
      <c r="O44" s="315"/>
      <c r="P44" s="315"/>
      <c r="Q44" s="315"/>
      <c r="R44" s="315"/>
      <c r="S44" s="315"/>
      <c r="T44" s="316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17"/>
      <c r="B45" s="317"/>
      <c r="C45" s="317"/>
      <c r="D45" s="317"/>
      <c r="E45" s="317"/>
      <c r="F45" s="317"/>
      <c r="G45" s="317"/>
      <c r="H45" s="317"/>
      <c r="I45" s="317"/>
      <c r="J45" s="317"/>
      <c r="K45" s="317"/>
      <c r="L45" s="317"/>
      <c r="M45" s="318"/>
      <c r="N45" s="314" t="s">
        <v>43</v>
      </c>
      <c r="O45" s="315"/>
      <c r="P45" s="315"/>
      <c r="Q45" s="315"/>
      <c r="R45" s="315"/>
      <c r="S45" s="315"/>
      <c r="T45" s="316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39" t="s">
        <v>106</v>
      </c>
      <c r="B46" s="339"/>
      <c r="C46" s="339"/>
      <c r="D46" s="339"/>
      <c r="E46" s="339"/>
      <c r="F46" s="339"/>
      <c r="G46" s="339"/>
      <c r="H46" s="339"/>
      <c r="I46" s="339"/>
      <c r="J46" s="339"/>
      <c r="K46" s="339"/>
      <c r="L46" s="339"/>
      <c r="M46" s="339"/>
      <c r="N46" s="339"/>
      <c r="O46" s="339"/>
      <c r="P46" s="339"/>
      <c r="Q46" s="339"/>
      <c r="R46" s="339"/>
      <c r="S46" s="339"/>
      <c r="T46" s="339"/>
      <c r="U46" s="339"/>
      <c r="V46" s="339"/>
      <c r="W46" s="339"/>
      <c r="X46" s="339"/>
      <c r="Y46" s="55"/>
      <c r="Z46" s="55"/>
    </row>
    <row r="47" spans="1:53" ht="16.5" customHeight="1" x14ac:dyDescent="0.25">
      <c r="A47" s="327" t="s">
        <v>107</v>
      </c>
      <c r="B47" s="327"/>
      <c r="C47" s="327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27"/>
      <c r="R47" s="327"/>
      <c r="S47" s="327"/>
      <c r="T47" s="327"/>
      <c r="U47" s="327"/>
      <c r="V47" s="327"/>
      <c r="W47" s="327"/>
      <c r="X47" s="327"/>
      <c r="Y47" s="66"/>
      <c r="Z47" s="66"/>
    </row>
    <row r="48" spans="1:53" ht="14.25" customHeight="1" x14ac:dyDescent="0.25">
      <c r="A48" s="328" t="s">
        <v>108</v>
      </c>
      <c r="B48" s="328"/>
      <c r="C48" s="328"/>
      <c r="D48" s="328"/>
      <c r="E48" s="328"/>
      <c r="F48" s="328"/>
      <c r="G48" s="328"/>
      <c r="H48" s="328"/>
      <c r="I48" s="328"/>
      <c r="J48" s="328"/>
      <c r="K48" s="328"/>
      <c r="L48" s="328"/>
      <c r="M48" s="328"/>
      <c r="N48" s="328"/>
      <c r="O48" s="328"/>
      <c r="P48" s="328"/>
      <c r="Q48" s="328"/>
      <c r="R48" s="328"/>
      <c r="S48" s="328"/>
      <c r="T48" s="328"/>
      <c r="U48" s="328"/>
      <c r="V48" s="328"/>
      <c r="W48" s="328"/>
      <c r="X48" s="328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23">
        <v>4680115881440</v>
      </c>
      <c r="E49" s="323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55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5"/>
      <c r="P49" s="325"/>
      <c r="Q49" s="325"/>
      <c r="R49" s="326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23">
        <v>4680115881433</v>
      </c>
      <c r="E50" s="323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55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5"/>
      <c r="P50" s="325"/>
      <c r="Q50" s="325"/>
      <c r="R50" s="326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17"/>
      <c r="B51" s="317"/>
      <c r="C51" s="317"/>
      <c r="D51" s="317"/>
      <c r="E51" s="317"/>
      <c r="F51" s="317"/>
      <c r="G51" s="317"/>
      <c r="H51" s="317"/>
      <c r="I51" s="317"/>
      <c r="J51" s="317"/>
      <c r="K51" s="317"/>
      <c r="L51" s="317"/>
      <c r="M51" s="318"/>
      <c r="N51" s="314" t="s">
        <v>43</v>
      </c>
      <c r="O51" s="315"/>
      <c r="P51" s="315"/>
      <c r="Q51" s="315"/>
      <c r="R51" s="315"/>
      <c r="S51" s="315"/>
      <c r="T51" s="316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17"/>
      <c r="B52" s="317"/>
      <c r="C52" s="317"/>
      <c r="D52" s="317"/>
      <c r="E52" s="317"/>
      <c r="F52" s="317"/>
      <c r="G52" s="317"/>
      <c r="H52" s="317"/>
      <c r="I52" s="317"/>
      <c r="J52" s="317"/>
      <c r="K52" s="317"/>
      <c r="L52" s="317"/>
      <c r="M52" s="318"/>
      <c r="N52" s="314" t="s">
        <v>43</v>
      </c>
      <c r="O52" s="315"/>
      <c r="P52" s="315"/>
      <c r="Q52" s="315"/>
      <c r="R52" s="315"/>
      <c r="S52" s="315"/>
      <c r="T52" s="316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27" t="s">
        <v>115</v>
      </c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327"/>
      <c r="S53" s="327"/>
      <c r="T53" s="327"/>
      <c r="U53" s="327"/>
      <c r="V53" s="327"/>
      <c r="W53" s="327"/>
      <c r="X53" s="327"/>
      <c r="Y53" s="66"/>
      <c r="Z53" s="66"/>
    </row>
    <row r="54" spans="1:53" ht="14.25" customHeight="1" x14ac:dyDescent="0.25">
      <c r="A54" s="328" t="s">
        <v>116</v>
      </c>
      <c r="B54" s="328"/>
      <c r="C54" s="328"/>
      <c r="D54" s="328"/>
      <c r="E54" s="328"/>
      <c r="F54" s="328"/>
      <c r="G54" s="328"/>
      <c r="H54" s="328"/>
      <c r="I54" s="328"/>
      <c r="J54" s="328"/>
      <c r="K54" s="328"/>
      <c r="L54" s="328"/>
      <c r="M54" s="328"/>
      <c r="N54" s="328"/>
      <c r="O54" s="328"/>
      <c r="P54" s="328"/>
      <c r="Q54" s="328"/>
      <c r="R54" s="328"/>
      <c r="S54" s="328"/>
      <c r="T54" s="328"/>
      <c r="U54" s="328"/>
      <c r="V54" s="328"/>
      <c r="W54" s="328"/>
      <c r="X54" s="328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4301011481</v>
      </c>
      <c r="D55" s="323">
        <v>4680115881426</v>
      </c>
      <c r="E55" s="323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8" t="s">
        <v>112</v>
      </c>
      <c r="L55" s="39" t="s">
        <v>120</v>
      </c>
      <c r="M55" s="38">
        <v>55</v>
      </c>
      <c r="N55" s="552" t="s">
        <v>119</v>
      </c>
      <c r="O55" s="325"/>
      <c r="P55" s="325"/>
      <c r="Q55" s="325"/>
      <c r="R55" s="326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IFERROR(IF(W55=0,"",ROUNDUP(W55/H55,0)*0.02039),"")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121</v>
      </c>
      <c r="C56" s="37">
        <v>4301011452</v>
      </c>
      <c r="D56" s="323">
        <v>4680115881426</v>
      </c>
      <c r="E56" s="323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112</v>
      </c>
      <c r="L56" s="39" t="s">
        <v>111</v>
      </c>
      <c r="M56" s="38">
        <v>50</v>
      </c>
      <c r="N56" s="5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25"/>
      <c r="P56" s="325"/>
      <c r="Q56" s="325"/>
      <c r="R56" s="326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23">
        <v>4680115881419</v>
      </c>
      <c r="E57" s="323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55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5"/>
      <c r="P57" s="325"/>
      <c r="Q57" s="325"/>
      <c r="R57" s="326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23">
        <v>4680115881525</v>
      </c>
      <c r="E58" s="323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551" t="s">
        <v>126</v>
      </c>
      <c r="O58" s="325"/>
      <c r="P58" s="325"/>
      <c r="Q58" s="325"/>
      <c r="R58" s="326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17"/>
      <c r="B59" s="317"/>
      <c r="C59" s="317"/>
      <c r="D59" s="317"/>
      <c r="E59" s="317"/>
      <c r="F59" s="317"/>
      <c r="G59" s="317"/>
      <c r="H59" s="317"/>
      <c r="I59" s="317"/>
      <c r="J59" s="317"/>
      <c r="K59" s="317"/>
      <c r="L59" s="317"/>
      <c r="M59" s="318"/>
      <c r="N59" s="314" t="s">
        <v>43</v>
      </c>
      <c r="O59" s="315"/>
      <c r="P59" s="315"/>
      <c r="Q59" s="315"/>
      <c r="R59" s="315"/>
      <c r="S59" s="315"/>
      <c r="T59" s="316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17"/>
      <c r="B60" s="317"/>
      <c r="C60" s="317"/>
      <c r="D60" s="317"/>
      <c r="E60" s="317"/>
      <c r="F60" s="317"/>
      <c r="G60" s="317"/>
      <c r="H60" s="317"/>
      <c r="I60" s="317"/>
      <c r="J60" s="317"/>
      <c r="K60" s="317"/>
      <c r="L60" s="317"/>
      <c r="M60" s="318"/>
      <c r="N60" s="314" t="s">
        <v>43</v>
      </c>
      <c r="O60" s="315"/>
      <c r="P60" s="315"/>
      <c r="Q60" s="315"/>
      <c r="R60" s="315"/>
      <c r="S60" s="315"/>
      <c r="T60" s="316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27" t="s">
        <v>106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66"/>
      <c r="Z61" s="66"/>
    </row>
    <row r="62" spans="1:53" ht="14.25" customHeight="1" x14ac:dyDescent="0.25">
      <c r="A62" s="328" t="s">
        <v>116</v>
      </c>
      <c r="B62" s="328"/>
      <c r="C62" s="328"/>
      <c r="D62" s="328"/>
      <c r="E62" s="328"/>
      <c r="F62" s="328"/>
      <c r="G62" s="328"/>
      <c r="H62" s="328"/>
      <c r="I62" s="328"/>
      <c r="J62" s="328"/>
      <c r="K62" s="328"/>
      <c r="L62" s="328"/>
      <c r="M62" s="328"/>
      <c r="N62" s="328"/>
      <c r="O62" s="328"/>
      <c r="P62" s="328"/>
      <c r="Q62" s="328"/>
      <c r="R62" s="328"/>
      <c r="S62" s="328"/>
      <c r="T62" s="328"/>
      <c r="U62" s="328"/>
      <c r="V62" s="328"/>
      <c r="W62" s="328"/>
      <c r="X62" s="328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23">
        <v>4607091382945</v>
      </c>
      <c r="E63" s="323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545" t="s">
        <v>129</v>
      </c>
      <c r="O63" s="325"/>
      <c r="P63" s="325"/>
      <c r="Q63" s="325"/>
      <c r="R63" s="326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8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4301011380</v>
      </c>
      <c r="D64" s="323">
        <v>4607091385670</v>
      </c>
      <c r="E64" s="323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112</v>
      </c>
      <c r="L64" s="39" t="s">
        <v>111</v>
      </c>
      <c r="M64" s="38">
        <v>50</v>
      </c>
      <c r="N64" s="54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25"/>
      <c r="P64" s="325"/>
      <c r="Q64" s="325"/>
      <c r="R64" s="326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132</v>
      </c>
      <c r="B65" s="64" t="s">
        <v>133</v>
      </c>
      <c r="C65" s="37">
        <v>4301011468</v>
      </c>
      <c r="D65" s="323">
        <v>4680115881327</v>
      </c>
      <c r="E65" s="323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134</v>
      </c>
      <c r="M65" s="38">
        <v>50</v>
      </c>
      <c r="N65" s="54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5"/>
      <c r="P65" s="325"/>
      <c r="Q65" s="325"/>
      <c r="R65" s="326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16.5" customHeight="1" x14ac:dyDescent="0.25">
      <c r="A66" s="64" t="s">
        <v>135</v>
      </c>
      <c r="B66" s="64" t="s">
        <v>136</v>
      </c>
      <c r="C66" s="37">
        <v>4301011514</v>
      </c>
      <c r="D66" s="323">
        <v>4680115882133</v>
      </c>
      <c r="E66" s="323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111</v>
      </c>
      <c r="M66" s="38">
        <v>50</v>
      </c>
      <c r="N66" s="54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25"/>
      <c r="P66" s="325"/>
      <c r="Q66" s="325"/>
      <c r="R66" s="326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137</v>
      </c>
      <c r="B67" s="64" t="s">
        <v>138</v>
      </c>
      <c r="C67" s="37">
        <v>4301011192</v>
      </c>
      <c r="D67" s="323">
        <v>4607091382952</v>
      </c>
      <c r="E67" s="323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80</v>
      </c>
      <c r="L67" s="39" t="s">
        <v>111</v>
      </c>
      <c r="M67" s="38">
        <v>50</v>
      </c>
      <c r="N67" s="5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5"/>
      <c r="P67" s="325"/>
      <c r="Q67" s="325"/>
      <c r="R67" s="326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139</v>
      </c>
      <c r="B68" s="64" t="s">
        <v>140</v>
      </c>
      <c r="C68" s="37">
        <v>4301011565</v>
      </c>
      <c r="D68" s="323">
        <v>4680115882539</v>
      </c>
      <c r="E68" s="323"/>
      <c r="F68" s="63">
        <v>0.37</v>
      </c>
      <c r="G68" s="38">
        <v>10</v>
      </c>
      <c r="H68" s="63">
        <v>3.7</v>
      </c>
      <c r="I68" s="63">
        <v>3.94</v>
      </c>
      <c r="J68" s="38">
        <v>120</v>
      </c>
      <c r="K68" s="38" t="s">
        <v>80</v>
      </c>
      <c r="L68" s="39" t="s">
        <v>141</v>
      </c>
      <c r="M68" s="38">
        <v>50</v>
      </c>
      <c r="N68" s="54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25"/>
      <c r="P68" s="325"/>
      <c r="Q68" s="325"/>
      <c r="R68" s="326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ref="X68:X74" si="3">IFERROR(IF(W68=0,"",ROUNDUP(W68/H68,0)*0.00937),"")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142</v>
      </c>
      <c r="B69" s="64" t="s">
        <v>143</v>
      </c>
      <c r="C69" s="37">
        <v>4301011382</v>
      </c>
      <c r="D69" s="323">
        <v>4607091385687</v>
      </c>
      <c r="E69" s="323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8" t="s">
        <v>80</v>
      </c>
      <c r="L69" s="39" t="s">
        <v>141</v>
      </c>
      <c r="M69" s="38">
        <v>50</v>
      </c>
      <c r="N69" s="54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25"/>
      <c r="P69" s="325"/>
      <c r="Q69" s="325"/>
      <c r="R69" s="326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144</v>
      </c>
      <c r="B70" s="64" t="s">
        <v>145</v>
      </c>
      <c r="C70" s="37">
        <v>4301011344</v>
      </c>
      <c r="D70" s="323">
        <v>4607091384604</v>
      </c>
      <c r="E70" s="323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111</v>
      </c>
      <c r="M70" s="38">
        <v>50</v>
      </c>
      <c r="N70" s="54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5"/>
      <c r="P70" s="325"/>
      <c r="Q70" s="325"/>
      <c r="R70" s="326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146</v>
      </c>
      <c r="B71" s="64" t="s">
        <v>147</v>
      </c>
      <c r="C71" s="37">
        <v>4301011386</v>
      </c>
      <c r="D71" s="323">
        <v>4680115880283</v>
      </c>
      <c r="E71" s="323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80</v>
      </c>
      <c r="L71" s="39" t="s">
        <v>111</v>
      </c>
      <c r="M71" s="38">
        <v>45</v>
      </c>
      <c r="N71" s="5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5"/>
      <c r="P71" s="325"/>
      <c r="Q71" s="325"/>
      <c r="R71" s="326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customHeight="1" x14ac:dyDescent="0.25">
      <c r="A72" s="64" t="s">
        <v>148</v>
      </c>
      <c r="B72" s="64" t="s">
        <v>149</v>
      </c>
      <c r="C72" s="37">
        <v>4301011476</v>
      </c>
      <c r="D72" s="323">
        <v>4680115881518</v>
      </c>
      <c r="E72" s="323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141</v>
      </c>
      <c r="M72" s="38">
        <v>50</v>
      </c>
      <c r="N72" s="54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5"/>
      <c r="P72" s="325"/>
      <c r="Q72" s="325"/>
      <c r="R72" s="326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150</v>
      </c>
      <c r="B73" s="64" t="s">
        <v>151</v>
      </c>
      <c r="C73" s="37">
        <v>4301011443</v>
      </c>
      <c r="D73" s="323">
        <v>4680115881303</v>
      </c>
      <c r="E73" s="323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80</v>
      </c>
      <c r="L73" s="39" t="s">
        <v>134</v>
      </c>
      <c r="M73" s="38">
        <v>50</v>
      </c>
      <c r="N73" s="53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5"/>
      <c r="P73" s="325"/>
      <c r="Q73" s="325"/>
      <c r="R73" s="326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152</v>
      </c>
      <c r="B74" s="64" t="s">
        <v>153</v>
      </c>
      <c r="C74" s="37">
        <v>4301011432</v>
      </c>
      <c r="D74" s="323">
        <v>4680115882720</v>
      </c>
      <c r="E74" s="323"/>
      <c r="F74" s="63">
        <v>0.45</v>
      </c>
      <c r="G74" s="38">
        <v>10</v>
      </c>
      <c r="H74" s="63">
        <v>4.5</v>
      </c>
      <c r="I74" s="63">
        <v>4.74</v>
      </c>
      <c r="J74" s="38">
        <v>120</v>
      </c>
      <c r="K74" s="38" t="s">
        <v>80</v>
      </c>
      <c r="L74" s="39" t="s">
        <v>111</v>
      </c>
      <c r="M74" s="38">
        <v>90</v>
      </c>
      <c r="N74" s="536" t="s">
        <v>154</v>
      </c>
      <c r="O74" s="325"/>
      <c r="P74" s="325"/>
      <c r="Q74" s="325"/>
      <c r="R74" s="326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155</v>
      </c>
      <c r="B75" s="64" t="s">
        <v>156</v>
      </c>
      <c r="C75" s="37">
        <v>4301011352</v>
      </c>
      <c r="D75" s="323">
        <v>4607091388466</v>
      </c>
      <c r="E75" s="323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8" t="s">
        <v>80</v>
      </c>
      <c r="L75" s="39" t="s">
        <v>141</v>
      </c>
      <c r="M75" s="38">
        <v>45</v>
      </c>
      <c r="N75" s="53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25"/>
      <c r="P75" s="325"/>
      <c r="Q75" s="325"/>
      <c r="R75" s="326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IFERROR(IF(W75=0,"",ROUNDUP(W75/H75,0)*0.00753),"")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157</v>
      </c>
      <c r="B76" s="64" t="s">
        <v>158</v>
      </c>
      <c r="C76" s="37">
        <v>4301011417</v>
      </c>
      <c r="D76" s="323">
        <v>4680115880269</v>
      </c>
      <c r="E76" s="323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8" t="s">
        <v>80</v>
      </c>
      <c r="L76" s="39" t="s">
        <v>141</v>
      </c>
      <c r="M76" s="38">
        <v>50</v>
      </c>
      <c r="N76" s="53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25"/>
      <c r="P76" s="325"/>
      <c r="Q76" s="325"/>
      <c r="R76" s="326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6.5" customHeight="1" x14ac:dyDescent="0.25">
      <c r="A77" s="64" t="s">
        <v>159</v>
      </c>
      <c r="B77" s="64" t="s">
        <v>160</v>
      </c>
      <c r="C77" s="37">
        <v>4301011415</v>
      </c>
      <c r="D77" s="323">
        <v>4680115880429</v>
      </c>
      <c r="E77" s="323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8" t="s">
        <v>80</v>
      </c>
      <c r="L77" s="39" t="s">
        <v>141</v>
      </c>
      <c r="M77" s="38">
        <v>50</v>
      </c>
      <c r="N77" s="53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25"/>
      <c r="P77" s="325"/>
      <c r="Q77" s="325"/>
      <c r="R77" s="326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161</v>
      </c>
      <c r="B78" s="64" t="s">
        <v>162</v>
      </c>
      <c r="C78" s="37">
        <v>4301011462</v>
      </c>
      <c r="D78" s="323">
        <v>4680115881457</v>
      </c>
      <c r="E78" s="323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141</v>
      </c>
      <c r="M78" s="38">
        <v>50</v>
      </c>
      <c r="N78" s="53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25"/>
      <c r="P78" s="325"/>
      <c r="Q78" s="325"/>
      <c r="R78" s="326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x14ac:dyDescent="0.2">
      <c r="A79" s="317"/>
      <c r="B79" s="317"/>
      <c r="C79" s="317"/>
      <c r="D79" s="317"/>
      <c r="E79" s="317"/>
      <c r="F79" s="317"/>
      <c r="G79" s="317"/>
      <c r="H79" s="317"/>
      <c r="I79" s="317"/>
      <c r="J79" s="317"/>
      <c r="K79" s="317"/>
      <c r="L79" s="317"/>
      <c r="M79" s="318"/>
      <c r="N79" s="314" t="s">
        <v>43</v>
      </c>
      <c r="O79" s="315"/>
      <c r="P79" s="315"/>
      <c r="Q79" s="315"/>
      <c r="R79" s="315"/>
      <c r="S79" s="315"/>
      <c r="T79" s="316"/>
      <c r="U79" s="43" t="s">
        <v>42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68"/>
      <c r="Z79" s="68"/>
    </row>
    <row r="80" spans="1:53" x14ac:dyDescent="0.2">
      <c r="A80" s="317"/>
      <c r="B80" s="317"/>
      <c r="C80" s="317"/>
      <c r="D80" s="317"/>
      <c r="E80" s="317"/>
      <c r="F80" s="317"/>
      <c r="G80" s="317"/>
      <c r="H80" s="317"/>
      <c r="I80" s="317"/>
      <c r="J80" s="317"/>
      <c r="K80" s="317"/>
      <c r="L80" s="317"/>
      <c r="M80" s="318"/>
      <c r="N80" s="314" t="s">
        <v>43</v>
      </c>
      <c r="O80" s="315"/>
      <c r="P80" s="315"/>
      <c r="Q80" s="315"/>
      <c r="R80" s="315"/>
      <c r="S80" s="315"/>
      <c r="T80" s="316"/>
      <c r="U80" s="43" t="s">
        <v>0</v>
      </c>
      <c r="V80" s="44">
        <f>IFERROR(SUM(V63:V78),"0")</f>
        <v>0</v>
      </c>
      <c r="W80" s="44">
        <f>IFERROR(SUM(W63:W78),"0")</f>
        <v>0</v>
      </c>
      <c r="X80" s="43"/>
      <c r="Y80" s="68"/>
      <c r="Z80" s="68"/>
    </row>
    <row r="81" spans="1:53" ht="14.25" customHeight="1" x14ac:dyDescent="0.25">
      <c r="A81" s="328" t="s">
        <v>108</v>
      </c>
      <c r="B81" s="328"/>
      <c r="C81" s="328"/>
      <c r="D81" s="328"/>
      <c r="E81" s="328"/>
      <c r="F81" s="328"/>
      <c r="G81" s="328"/>
      <c r="H81" s="328"/>
      <c r="I81" s="328"/>
      <c r="J81" s="328"/>
      <c r="K81" s="328"/>
      <c r="L81" s="328"/>
      <c r="M81" s="328"/>
      <c r="N81" s="328"/>
      <c r="O81" s="328"/>
      <c r="P81" s="328"/>
      <c r="Q81" s="328"/>
      <c r="R81" s="328"/>
      <c r="S81" s="328"/>
      <c r="T81" s="328"/>
      <c r="U81" s="328"/>
      <c r="V81" s="328"/>
      <c r="W81" s="328"/>
      <c r="X81" s="328"/>
      <c r="Y81" s="67"/>
      <c r="Z81" s="67"/>
    </row>
    <row r="82" spans="1:53" ht="27" customHeight="1" x14ac:dyDescent="0.25">
      <c r="A82" s="64" t="s">
        <v>163</v>
      </c>
      <c r="B82" s="64" t="s">
        <v>164</v>
      </c>
      <c r="C82" s="37">
        <v>4301020189</v>
      </c>
      <c r="D82" s="323">
        <v>4607091384789</v>
      </c>
      <c r="E82" s="323"/>
      <c r="F82" s="63">
        <v>1</v>
      </c>
      <c r="G82" s="38">
        <v>6</v>
      </c>
      <c r="H82" s="63">
        <v>6</v>
      </c>
      <c r="I82" s="63">
        <v>6.36</v>
      </c>
      <c r="J82" s="38">
        <v>104</v>
      </c>
      <c r="K82" s="38" t="s">
        <v>112</v>
      </c>
      <c r="L82" s="39" t="s">
        <v>111</v>
      </c>
      <c r="M82" s="38">
        <v>45</v>
      </c>
      <c r="N82" s="533" t="s">
        <v>165</v>
      </c>
      <c r="O82" s="325"/>
      <c r="P82" s="325"/>
      <c r="Q82" s="325"/>
      <c r="R82" s="326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ref="W82:W88" si="4">IFERROR(IF(V82="",0,CEILING((V82/$H82),1)*$H82),"")</f>
        <v>0</v>
      </c>
      <c r="X82" s="42" t="str">
        <f>IFERROR(IF(W82=0,"",ROUNDUP(W82/H82,0)*0.01196),"")</f>
        <v/>
      </c>
      <c r="Y82" s="69" t="s">
        <v>48</v>
      </c>
      <c r="Z82" s="70" t="s">
        <v>48</v>
      </c>
      <c r="AD82" s="71"/>
      <c r="BA82" s="105" t="s">
        <v>66</v>
      </c>
    </row>
    <row r="83" spans="1:53" ht="16.5" customHeight="1" x14ac:dyDescent="0.25">
      <c r="A83" s="64" t="s">
        <v>166</v>
      </c>
      <c r="B83" s="64" t="s">
        <v>167</v>
      </c>
      <c r="C83" s="37">
        <v>4301020235</v>
      </c>
      <c r="D83" s="323">
        <v>4680115881488</v>
      </c>
      <c r="E83" s="323"/>
      <c r="F83" s="63">
        <v>1.35</v>
      </c>
      <c r="G83" s="38">
        <v>8</v>
      </c>
      <c r="H83" s="63">
        <v>10.8</v>
      </c>
      <c r="I83" s="63">
        <v>11.28</v>
      </c>
      <c r="J83" s="38">
        <v>48</v>
      </c>
      <c r="K83" s="38" t="s">
        <v>112</v>
      </c>
      <c r="L83" s="39" t="s">
        <v>111</v>
      </c>
      <c r="M83" s="38">
        <v>50</v>
      </c>
      <c r="N83" s="53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25"/>
      <c r="P83" s="325"/>
      <c r="Q83" s="325"/>
      <c r="R83" s="326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4"/>
        <v>0</v>
      </c>
      <c r="X83" s="42" t="str">
        <f>IFERROR(IF(W83=0,"",ROUNDUP(W83/H83,0)*0.02175),"")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27" customHeight="1" x14ac:dyDescent="0.25">
      <c r="A84" s="64" t="s">
        <v>168</v>
      </c>
      <c r="B84" s="64" t="s">
        <v>169</v>
      </c>
      <c r="C84" s="37">
        <v>4301020183</v>
      </c>
      <c r="D84" s="323">
        <v>4607091384765</v>
      </c>
      <c r="E84" s="323"/>
      <c r="F84" s="63">
        <v>0.42</v>
      </c>
      <c r="G84" s="38">
        <v>6</v>
      </c>
      <c r="H84" s="63">
        <v>2.52</v>
      </c>
      <c r="I84" s="63">
        <v>2.72</v>
      </c>
      <c r="J84" s="38">
        <v>156</v>
      </c>
      <c r="K84" s="38" t="s">
        <v>80</v>
      </c>
      <c r="L84" s="39" t="s">
        <v>111</v>
      </c>
      <c r="M84" s="38">
        <v>45</v>
      </c>
      <c r="N84" s="527" t="s">
        <v>170</v>
      </c>
      <c r="O84" s="325"/>
      <c r="P84" s="325"/>
      <c r="Q84" s="325"/>
      <c r="R84" s="326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IFERROR(IF(W84=0,"",ROUNDUP(W84/H84,0)*0.00753),"")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171</v>
      </c>
      <c r="B85" s="64" t="s">
        <v>172</v>
      </c>
      <c r="C85" s="37">
        <v>4301020228</v>
      </c>
      <c r="D85" s="323">
        <v>4680115882751</v>
      </c>
      <c r="E85" s="323"/>
      <c r="F85" s="63">
        <v>0.45</v>
      </c>
      <c r="G85" s="38">
        <v>10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111</v>
      </c>
      <c r="M85" s="38">
        <v>90</v>
      </c>
      <c r="N85" s="528" t="s">
        <v>173</v>
      </c>
      <c r="O85" s="325"/>
      <c r="P85" s="325"/>
      <c r="Q85" s="325"/>
      <c r="R85" s="326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174</v>
      </c>
      <c r="B86" s="64" t="s">
        <v>175</v>
      </c>
      <c r="C86" s="37">
        <v>4301020258</v>
      </c>
      <c r="D86" s="323">
        <v>4680115882775</v>
      </c>
      <c r="E86" s="323"/>
      <c r="F86" s="63">
        <v>0.3</v>
      </c>
      <c r="G86" s="38">
        <v>8</v>
      </c>
      <c r="H86" s="63">
        <v>2.4</v>
      </c>
      <c r="I86" s="63">
        <v>2.5</v>
      </c>
      <c r="J86" s="38">
        <v>234</v>
      </c>
      <c r="K86" s="38" t="s">
        <v>177</v>
      </c>
      <c r="L86" s="39" t="s">
        <v>141</v>
      </c>
      <c r="M86" s="38">
        <v>50</v>
      </c>
      <c r="N86" s="529" t="s">
        <v>176</v>
      </c>
      <c r="O86" s="325"/>
      <c r="P86" s="325"/>
      <c r="Q86" s="325"/>
      <c r="R86" s="326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IFERROR(IF(W86=0,"",ROUNDUP(W86/H86,0)*0.00502),"")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178</v>
      </c>
      <c r="B87" s="64" t="s">
        <v>179</v>
      </c>
      <c r="C87" s="37">
        <v>4301020217</v>
      </c>
      <c r="D87" s="323">
        <v>4680115880658</v>
      </c>
      <c r="E87" s="323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8" t="s">
        <v>80</v>
      </c>
      <c r="L87" s="39" t="s">
        <v>111</v>
      </c>
      <c r="M87" s="38">
        <v>50</v>
      </c>
      <c r="N87" s="53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25"/>
      <c r="P87" s="325"/>
      <c r="Q87" s="325"/>
      <c r="R87" s="326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IFERROR(IF(W87=0,"",ROUNDUP(W87/H87,0)*0.00753),"")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180</v>
      </c>
      <c r="B88" s="64" t="s">
        <v>181</v>
      </c>
      <c r="C88" s="37">
        <v>4301020223</v>
      </c>
      <c r="D88" s="323">
        <v>4607091381962</v>
      </c>
      <c r="E88" s="323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8" t="s">
        <v>80</v>
      </c>
      <c r="L88" s="39" t="s">
        <v>111</v>
      </c>
      <c r="M88" s="38">
        <v>50</v>
      </c>
      <c r="N88" s="53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25"/>
      <c r="P88" s="325"/>
      <c r="Q88" s="325"/>
      <c r="R88" s="326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x14ac:dyDescent="0.2">
      <c r="A89" s="317"/>
      <c r="B89" s="317"/>
      <c r="C89" s="317"/>
      <c r="D89" s="317"/>
      <c r="E89" s="317"/>
      <c r="F89" s="317"/>
      <c r="G89" s="317"/>
      <c r="H89" s="317"/>
      <c r="I89" s="317"/>
      <c r="J89" s="317"/>
      <c r="K89" s="317"/>
      <c r="L89" s="317"/>
      <c r="M89" s="318"/>
      <c r="N89" s="314" t="s">
        <v>43</v>
      </c>
      <c r="O89" s="315"/>
      <c r="P89" s="315"/>
      <c r="Q89" s="315"/>
      <c r="R89" s="315"/>
      <c r="S89" s="315"/>
      <c r="T89" s="316"/>
      <c r="U89" s="43" t="s">
        <v>42</v>
      </c>
      <c r="V89" s="44">
        <f>IFERROR(V82/H82,"0")+IFERROR(V83/H83,"0")+IFERROR(V84/H84,"0")+IFERROR(V85/H85,"0")+IFERROR(V86/H86,"0")+IFERROR(V87/H87,"0")+IFERROR(V88/H88,"0")</f>
        <v>0</v>
      </c>
      <c r="W89" s="44">
        <f>IFERROR(W82/H82,"0")+IFERROR(W83/H83,"0")+IFERROR(W84/H84,"0")+IFERROR(W85/H85,"0")+IFERROR(W86/H86,"0")+IFERROR(W87/H87,"0")+IFERROR(W88/H88,"0")</f>
        <v>0</v>
      </c>
      <c r="X89" s="44">
        <f>IFERROR(IF(X82="",0,X82),"0")+IFERROR(IF(X83="",0,X83),"0")+IFERROR(IF(X84="",0,X84),"0")+IFERROR(IF(X85="",0,X85),"0")+IFERROR(IF(X86="",0,X86),"0")+IFERROR(IF(X87="",0,X87),"0")+IFERROR(IF(X88="",0,X88),"0")</f>
        <v>0</v>
      </c>
      <c r="Y89" s="68"/>
      <c r="Z89" s="68"/>
    </row>
    <row r="90" spans="1:53" x14ac:dyDescent="0.2">
      <c r="A90" s="317"/>
      <c r="B90" s="317"/>
      <c r="C90" s="317"/>
      <c r="D90" s="317"/>
      <c r="E90" s="317"/>
      <c r="F90" s="317"/>
      <c r="G90" s="317"/>
      <c r="H90" s="317"/>
      <c r="I90" s="317"/>
      <c r="J90" s="317"/>
      <c r="K90" s="317"/>
      <c r="L90" s="317"/>
      <c r="M90" s="318"/>
      <c r="N90" s="314" t="s">
        <v>43</v>
      </c>
      <c r="O90" s="315"/>
      <c r="P90" s="315"/>
      <c r="Q90" s="315"/>
      <c r="R90" s="315"/>
      <c r="S90" s="315"/>
      <c r="T90" s="316"/>
      <c r="U90" s="43" t="s">
        <v>0</v>
      </c>
      <c r="V90" s="44">
        <f>IFERROR(SUM(V82:V88),"0")</f>
        <v>0</v>
      </c>
      <c r="W90" s="44">
        <f>IFERROR(SUM(W82:W88),"0")</f>
        <v>0</v>
      </c>
      <c r="X90" s="43"/>
      <c r="Y90" s="68"/>
      <c r="Z90" s="68"/>
    </row>
    <row r="91" spans="1:53" ht="14.25" customHeight="1" x14ac:dyDescent="0.25">
      <c r="A91" s="328" t="s">
        <v>76</v>
      </c>
      <c r="B91" s="328"/>
      <c r="C91" s="328"/>
      <c r="D91" s="328"/>
      <c r="E91" s="328"/>
      <c r="F91" s="328"/>
      <c r="G91" s="328"/>
      <c r="H91" s="328"/>
      <c r="I91" s="328"/>
      <c r="J91" s="328"/>
      <c r="K91" s="328"/>
      <c r="L91" s="328"/>
      <c r="M91" s="328"/>
      <c r="N91" s="328"/>
      <c r="O91" s="328"/>
      <c r="P91" s="328"/>
      <c r="Q91" s="328"/>
      <c r="R91" s="328"/>
      <c r="S91" s="328"/>
      <c r="T91" s="328"/>
      <c r="U91" s="328"/>
      <c r="V91" s="328"/>
      <c r="W91" s="328"/>
      <c r="X91" s="328"/>
      <c r="Y91" s="67"/>
      <c r="Z91" s="67"/>
    </row>
    <row r="92" spans="1:53" ht="16.5" customHeight="1" x14ac:dyDescent="0.25">
      <c r="A92" s="64" t="s">
        <v>182</v>
      </c>
      <c r="B92" s="64" t="s">
        <v>183</v>
      </c>
      <c r="C92" s="37">
        <v>4301030895</v>
      </c>
      <c r="D92" s="323">
        <v>4607091387667</v>
      </c>
      <c r="E92" s="323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8" t="s">
        <v>112</v>
      </c>
      <c r="L92" s="39" t="s">
        <v>111</v>
      </c>
      <c r="M92" s="38">
        <v>40</v>
      </c>
      <c r="N92" s="5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25"/>
      <c r="P92" s="325"/>
      <c r="Q92" s="325"/>
      <c r="R92" s="326"/>
      <c r="S92" s="40" t="s">
        <v>48</v>
      </c>
      <c r="T92" s="40" t="s">
        <v>48</v>
      </c>
      <c r="U92" s="41" t="s">
        <v>0</v>
      </c>
      <c r="V92" s="59">
        <v>0</v>
      </c>
      <c r="W92" s="56">
        <f t="shared" ref="W92:W101" si="5">IFERROR(IF(V92="",0,CEILING((V92/$H92),1)*$H92),"")</f>
        <v>0</v>
      </c>
      <c r="X92" s="42" t="str">
        <f>IFERROR(IF(W92=0,"",ROUNDUP(W92/H92,0)*0.02175),"")</f>
        <v/>
      </c>
      <c r="Y92" s="69" t="s">
        <v>48</v>
      </c>
      <c r="Z92" s="70" t="s">
        <v>48</v>
      </c>
      <c r="AD92" s="71"/>
      <c r="BA92" s="112" t="s">
        <v>66</v>
      </c>
    </row>
    <row r="93" spans="1:53" ht="27" customHeight="1" x14ac:dyDescent="0.25">
      <c r="A93" s="64" t="s">
        <v>184</v>
      </c>
      <c r="B93" s="64" t="s">
        <v>185</v>
      </c>
      <c r="C93" s="37">
        <v>4301030961</v>
      </c>
      <c r="D93" s="323">
        <v>4607091387636</v>
      </c>
      <c r="E93" s="323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8" t="s">
        <v>80</v>
      </c>
      <c r="L93" s="39" t="s">
        <v>79</v>
      </c>
      <c r="M93" s="38">
        <v>40</v>
      </c>
      <c r="N93" s="52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25"/>
      <c r="P93" s="325"/>
      <c r="Q93" s="325"/>
      <c r="R93" s="326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si="5"/>
        <v>0</v>
      </c>
      <c r="X93" s="42" t="str">
        <f>IFERROR(IF(W93=0,"",ROUNDUP(W93/H93,0)*0.00937),"")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186</v>
      </c>
      <c r="B94" s="64" t="s">
        <v>187</v>
      </c>
      <c r="C94" s="37">
        <v>4301031078</v>
      </c>
      <c r="D94" s="323">
        <v>4607091384727</v>
      </c>
      <c r="E94" s="323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8" t="s">
        <v>112</v>
      </c>
      <c r="L94" s="39" t="s">
        <v>79</v>
      </c>
      <c r="M94" s="38">
        <v>45</v>
      </c>
      <c r="N94" s="52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25"/>
      <c r="P94" s="325"/>
      <c r="Q94" s="325"/>
      <c r="R94" s="326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IFERROR(IF(W94=0,"",ROUNDUP(W94/H94,0)*0.01196),"")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188</v>
      </c>
      <c r="B95" s="64" t="s">
        <v>189</v>
      </c>
      <c r="C95" s="37">
        <v>4301031080</v>
      </c>
      <c r="D95" s="323">
        <v>4607091386745</v>
      </c>
      <c r="E95" s="323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51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25"/>
      <c r="P95" s="325"/>
      <c r="Q95" s="325"/>
      <c r="R95" s="326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16.5" customHeight="1" x14ac:dyDescent="0.25">
      <c r="A96" s="64" t="s">
        <v>190</v>
      </c>
      <c r="B96" s="64" t="s">
        <v>191</v>
      </c>
      <c r="C96" s="37">
        <v>4301030963</v>
      </c>
      <c r="D96" s="323">
        <v>4607091382426</v>
      </c>
      <c r="E96" s="323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112</v>
      </c>
      <c r="L96" s="39" t="s">
        <v>79</v>
      </c>
      <c r="M96" s="38">
        <v>40</v>
      </c>
      <c r="N96" s="5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25"/>
      <c r="P96" s="325"/>
      <c r="Q96" s="325"/>
      <c r="R96" s="326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192</v>
      </c>
      <c r="B97" s="64" t="s">
        <v>193</v>
      </c>
      <c r="C97" s="37">
        <v>4301030962</v>
      </c>
      <c r="D97" s="323">
        <v>4607091386547</v>
      </c>
      <c r="E97" s="323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8" t="s">
        <v>177</v>
      </c>
      <c r="L97" s="39" t="s">
        <v>79</v>
      </c>
      <c r="M97" s="38">
        <v>40</v>
      </c>
      <c r="N97" s="5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25"/>
      <c r="P97" s="325"/>
      <c r="Q97" s="325"/>
      <c r="R97" s="326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IFERROR(IF(W97=0,"",ROUNDUP(W97/H97,0)*0.00502),"")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194</v>
      </c>
      <c r="B98" s="64" t="s">
        <v>195</v>
      </c>
      <c r="C98" s="37">
        <v>4301031079</v>
      </c>
      <c r="D98" s="323">
        <v>4607091384734</v>
      </c>
      <c r="E98" s="323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8" t="s">
        <v>177</v>
      </c>
      <c r="L98" s="39" t="s">
        <v>79</v>
      </c>
      <c r="M98" s="38">
        <v>45</v>
      </c>
      <c r="N98" s="52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25"/>
      <c r="P98" s="325"/>
      <c r="Q98" s="325"/>
      <c r="R98" s="326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196</v>
      </c>
      <c r="B99" s="64" t="s">
        <v>197</v>
      </c>
      <c r="C99" s="37">
        <v>4301030964</v>
      </c>
      <c r="D99" s="323">
        <v>4607091382464</v>
      </c>
      <c r="E99" s="323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8" t="s">
        <v>177</v>
      </c>
      <c r="L99" s="39" t="s">
        <v>79</v>
      </c>
      <c r="M99" s="38">
        <v>40</v>
      </c>
      <c r="N99" s="52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25"/>
      <c r="P99" s="325"/>
      <c r="Q99" s="325"/>
      <c r="R99" s="326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198</v>
      </c>
      <c r="B100" s="64" t="s">
        <v>199</v>
      </c>
      <c r="C100" s="37">
        <v>4301031234</v>
      </c>
      <c r="D100" s="323">
        <v>4680115883444</v>
      </c>
      <c r="E100" s="323"/>
      <c r="F100" s="63">
        <v>0.35</v>
      </c>
      <c r="G100" s="38">
        <v>8</v>
      </c>
      <c r="H100" s="63">
        <v>2.8</v>
      </c>
      <c r="I100" s="63">
        <v>3.0880000000000001</v>
      </c>
      <c r="J100" s="38">
        <v>156</v>
      </c>
      <c r="K100" s="38" t="s">
        <v>80</v>
      </c>
      <c r="L100" s="39" t="s">
        <v>98</v>
      </c>
      <c r="M100" s="38">
        <v>90</v>
      </c>
      <c r="N100" s="516" t="s">
        <v>200</v>
      </c>
      <c r="O100" s="325"/>
      <c r="P100" s="325"/>
      <c r="Q100" s="325"/>
      <c r="R100" s="326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IFERROR(IF(W100=0,"",ROUNDUP(W100/H100,0)*0.00753),"")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198</v>
      </c>
      <c r="B101" s="64" t="s">
        <v>201</v>
      </c>
      <c r="C101" s="37">
        <v>4301031235</v>
      </c>
      <c r="D101" s="323">
        <v>4680115883444</v>
      </c>
      <c r="E101" s="323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517" t="s">
        <v>200</v>
      </c>
      <c r="O101" s="325"/>
      <c r="P101" s="325"/>
      <c r="Q101" s="325"/>
      <c r="R101" s="326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x14ac:dyDescent="0.2">
      <c r="A102" s="317"/>
      <c r="B102" s="317"/>
      <c r="C102" s="317"/>
      <c r="D102" s="317"/>
      <c r="E102" s="317"/>
      <c r="F102" s="317"/>
      <c r="G102" s="317"/>
      <c r="H102" s="317"/>
      <c r="I102" s="317"/>
      <c r="J102" s="317"/>
      <c r="K102" s="317"/>
      <c r="L102" s="317"/>
      <c r="M102" s="318"/>
      <c r="N102" s="314" t="s">
        <v>43</v>
      </c>
      <c r="O102" s="315"/>
      <c r="P102" s="315"/>
      <c r="Q102" s="315"/>
      <c r="R102" s="315"/>
      <c r="S102" s="315"/>
      <c r="T102" s="316"/>
      <c r="U102" s="43" t="s">
        <v>42</v>
      </c>
      <c r="V102" s="44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44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4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68"/>
      <c r="Z102" s="68"/>
    </row>
    <row r="103" spans="1:53" x14ac:dyDescent="0.2">
      <c r="A103" s="317"/>
      <c r="B103" s="317"/>
      <c r="C103" s="317"/>
      <c r="D103" s="317"/>
      <c r="E103" s="317"/>
      <c r="F103" s="317"/>
      <c r="G103" s="317"/>
      <c r="H103" s="317"/>
      <c r="I103" s="317"/>
      <c r="J103" s="317"/>
      <c r="K103" s="317"/>
      <c r="L103" s="317"/>
      <c r="M103" s="318"/>
      <c r="N103" s="314" t="s">
        <v>43</v>
      </c>
      <c r="O103" s="315"/>
      <c r="P103" s="315"/>
      <c r="Q103" s="315"/>
      <c r="R103" s="315"/>
      <c r="S103" s="315"/>
      <c r="T103" s="316"/>
      <c r="U103" s="43" t="s">
        <v>0</v>
      </c>
      <c r="V103" s="44">
        <f>IFERROR(SUM(V92:V101),"0")</f>
        <v>0</v>
      </c>
      <c r="W103" s="44">
        <f>IFERROR(SUM(W92:W101),"0")</f>
        <v>0</v>
      </c>
      <c r="X103" s="43"/>
      <c r="Y103" s="68"/>
      <c r="Z103" s="68"/>
    </row>
    <row r="104" spans="1:53" ht="14.25" customHeight="1" x14ac:dyDescent="0.25">
      <c r="A104" s="328" t="s">
        <v>81</v>
      </c>
      <c r="B104" s="328"/>
      <c r="C104" s="328"/>
      <c r="D104" s="328"/>
      <c r="E104" s="328"/>
      <c r="F104" s="328"/>
      <c r="G104" s="328"/>
      <c r="H104" s="328"/>
      <c r="I104" s="328"/>
      <c r="J104" s="328"/>
      <c r="K104" s="328"/>
      <c r="L104" s="328"/>
      <c r="M104" s="328"/>
      <c r="N104" s="328"/>
      <c r="O104" s="328"/>
      <c r="P104" s="328"/>
      <c r="Q104" s="328"/>
      <c r="R104" s="328"/>
      <c r="S104" s="328"/>
      <c r="T104" s="328"/>
      <c r="U104" s="328"/>
      <c r="V104" s="328"/>
      <c r="W104" s="328"/>
      <c r="X104" s="328"/>
      <c r="Y104" s="67"/>
      <c r="Z104" s="67"/>
    </row>
    <row r="105" spans="1:53" ht="27" customHeight="1" x14ac:dyDescent="0.25">
      <c r="A105" s="64" t="s">
        <v>202</v>
      </c>
      <c r="B105" s="64" t="s">
        <v>203</v>
      </c>
      <c r="C105" s="37">
        <v>4301051437</v>
      </c>
      <c r="D105" s="323">
        <v>4607091386967</v>
      </c>
      <c r="E105" s="323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8" t="s">
        <v>112</v>
      </c>
      <c r="L105" s="39" t="s">
        <v>141</v>
      </c>
      <c r="M105" s="38">
        <v>45</v>
      </c>
      <c r="N105" s="518" t="s">
        <v>204</v>
      </c>
      <c r="O105" s="325"/>
      <c r="P105" s="325"/>
      <c r="Q105" s="325"/>
      <c r="R105" s="326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ref="W105:W113" si="6">IFERROR(IF(V105="",0,CEILING((V105/$H105),1)*$H105),"")</f>
        <v>0</v>
      </c>
      <c r="X105" s="42" t="str">
        <f>IFERROR(IF(W105=0,"",ROUNDUP(W105/H105,0)*0.02175),"")</f>
        <v/>
      </c>
      <c r="Y105" s="69" t="s">
        <v>48</v>
      </c>
      <c r="Z105" s="70" t="s">
        <v>48</v>
      </c>
      <c r="AD105" s="71"/>
      <c r="BA105" s="122" t="s">
        <v>66</v>
      </c>
    </row>
    <row r="106" spans="1:53" ht="27" customHeight="1" x14ac:dyDescent="0.25">
      <c r="A106" s="64" t="s">
        <v>202</v>
      </c>
      <c r="B106" s="64" t="s">
        <v>205</v>
      </c>
      <c r="C106" s="37">
        <v>4301051543</v>
      </c>
      <c r="D106" s="323">
        <v>4607091386967</v>
      </c>
      <c r="E106" s="323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112</v>
      </c>
      <c r="L106" s="39" t="s">
        <v>79</v>
      </c>
      <c r="M106" s="38">
        <v>45</v>
      </c>
      <c r="N106" s="511" t="s">
        <v>206</v>
      </c>
      <c r="O106" s="325"/>
      <c r="P106" s="325"/>
      <c r="Q106" s="325"/>
      <c r="R106" s="326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si="6"/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16.5" customHeight="1" x14ac:dyDescent="0.25">
      <c r="A107" s="64" t="s">
        <v>207</v>
      </c>
      <c r="B107" s="64" t="s">
        <v>208</v>
      </c>
      <c r="C107" s="37">
        <v>4301051311</v>
      </c>
      <c r="D107" s="323">
        <v>4607091385304</v>
      </c>
      <c r="E107" s="323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112</v>
      </c>
      <c r="L107" s="39" t="s">
        <v>79</v>
      </c>
      <c r="M107" s="38">
        <v>40</v>
      </c>
      <c r="N107" s="51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25"/>
      <c r="P107" s="325"/>
      <c r="Q107" s="325"/>
      <c r="R107" s="326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209</v>
      </c>
      <c r="B108" s="64" t="s">
        <v>210</v>
      </c>
      <c r="C108" s="37">
        <v>4301051306</v>
      </c>
      <c r="D108" s="323">
        <v>4607091386264</v>
      </c>
      <c r="E108" s="323"/>
      <c r="F108" s="63">
        <v>0.5</v>
      </c>
      <c r="G108" s="38">
        <v>6</v>
      </c>
      <c r="H108" s="63">
        <v>3</v>
      </c>
      <c r="I108" s="63">
        <v>3.278</v>
      </c>
      <c r="J108" s="38">
        <v>156</v>
      </c>
      <c r="K108" s="38" t="s">
        <v>80</v>
      </c>
      <c r="L108" s="39" t="s">
        <v>79</v>
      </c>
      <c r="M108" s="38">
        <v>31</v>
      </c>
      <c r="N108" s="51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25"/>
      <c r="P108" s="325"/>
      <c r="Q108" s="325"/>
      <c r="R108" s="326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IFERROR(IF(W108=0,"",ROUNDUP(W108/H108,0)*0.00753),"")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27" customHeight="1" x14ac:dyDescent="0.25">
      <c r="A109" s="64" t="s">
        <v>211</v>
      </c>
      <c r="B109" s="64" t="s">
        <v>212</v>
      </c>
      <c r="C109" s="37">
        <v>4301051436</v>
      </c>
      <c r="D109" s="323">
        <v>4607091385731</v>
      </c>
      <c r="E109" s="323"/>
      <c r="F109" s="63">
        <v>0.45</v>
      </c>
      <c r="G109" s="38">
        <v>6</v>
      </c>
      <c r="H109" s="63">
        <v>2.7</v>
      </c>
      <c r="I109" s="63">
        <v>2.972</v>
      </c>
      <c r="J109" s="38">
        <v>156</v>
      </c>
      <c r="K109" s="38" t="s">
        <v>80</v>
      </c>
      <c r="L109" s="39" t="s">
        <v>141</v>
      </c>
      <c r="M109" s="38">
        <v>45</v>
      </c>
      <c r="N109" s="514" t="s">
        <v>213</v>
      </c>
      <c r="O109" s="325"/>
      <c r="P109" s="325"/>
      <c r="Q109" s="325"/>
      <c r="R109" s="326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27" customHeight="1" x14ac:dyDescent="0.25">
      <c r="A110" s="64" t="s">
        <v>214</v>
      </c>
      <c r="B110" s="64" t="s">
        <v>215</v>
      </c>
      <c r="C110" s="37">
        <v>4301051439</v>
      </c>
      <c r="D110" s="323">
        <v>4680115880214</v>
      </c>
      <c r="E110" s="323"/>
      <c r="F110" s="63">
        <v>0.45</v>
      </c>
      <c r="G110" s="38">
        <v>6</v>
      </c>
      <c r="H110" s="63">
        <v>2.7</v>
      </c>
      <c r="I110" s="63">
        <v>2.988</v>
      </c>
      <c r="J110" s="38">
        <v>120</v>
      </c>
      <c r="K110" s="38" t="s">
        <v>80</v>
      </c>
      <c r="L110" s="39" t="s">
        <v>141</v>
      </c>
      <c r="M110" s="38">
        <v>45</v>
      </c>
      <c r="N110" s="515" t="s">
        <v>216</v>
      </c>
      <c r="O110" s="325"/>
      <c r="P110" s="325"/>
      <c r="Q110" s="325"/>
      <c r="R110" s="326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IFERROR(IF(W110=0,"",ROUNDUP(W110/H110,0)*0.00937),"")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217</v>
      </c>
      <c r="B111" s="64" t="s">
        <v>218</v>
      </c>
      <c r="C111" s="37">
        <v>4301051438</v>
      </c>
      <c r="D111" s="323">
        <v>4680115880894</v>
      </c>
      <c r="E111" s="323"/>
      <c r="F111" s="63">
        <v>0.33</v>
      </c>
      <c r="G111" s="38">
        <v>6</v>
      </c>
      <c r="H111" s="63">
        <v>1.98</v>
      </c>
      <c r="I111" s="63">
        <v>2.258</v>
      </c>
      <c r="J111" s="38">
        <v>156</v>
      </c>
      <c r="K111" s="38" t="s">
        <v>80</v>
      </c>
      <c r="L111" s="39" t="s">
        <v>141</v>
      </c>
      <c r="M111" s="38">
        <v>45</v>
      </c>
      <c r="N111" s="508" t="s">
        <v>219</v>
      </c>
      <c r="O111" s="325"/>
      <c r="P111" s="325"/>
      <c r="Q111" s="325"/>
      <c r="R111" s="326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220</v>
      </c>
      <c r="B112" s="64" t="s">
        <v>221</v>
      </c>
      <c r="C112" s="37">
        <v>4301051313</v>
      </c>
      <c r="D112" s="323">
        <v>4607091385427</v>
      </c>
      <c r="E112" s="323"/>
      <c r="F112" s="63">
        <v>0.5</v>
      </c>
      <c r="G112" s="38">
        <v>6</v>
      </c>
      <c r="H112" s="63">
        <v>3</v>
      </c>
      <c r="I112" s="63">
        <v>3.2719999999999998</v>
      </c>
      <c r="J112" s="38">
        <v>156</v>
      </c>
      <c r="K112" s="38" t="s">
        <v>80</v>
      </c>
      <c r="L112" s="39" t="s">
        <v>79</v>
      </c>
      <c r="M112" s="38">
        <v>40</v>
      </c>
      <c r="N112" s="50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25"/>
      <c r="P112" s="325"/>
      <c r="Q112" s="325"/>
      <c r="R112" s="326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222</v>
      </c>
      <c r="B113" s="64" t="s">
        <v>223</v>
      </c>
      <c r="C113" s="37">
        <v>4301051480</v>
      </c>
      <c r="D113" s="323">
        <v>4680115882645</v>
      </c>
      <c r="E113" s="323"/>
      <c r="F113" s="63">
        <v>0.3</v>
      </c>
      <c r="G113" s="38">
        <v>6</v>
      </c>
      <c r="H113" s="63">
        <v>1.8</v>
      </c>
      <c r="I113" s="63">
        <v>2.66</v>
      </c>
      <c r="J113" s="38">
        <v>156</v>
      </c>
      <c r="K113" s="38" t="s">
        <v>80</v>
      </c>
      <c r="L113" s="39" t="s">
        <v>79</v>
      </c>
      <c r="M113" s="38">
        <v>40</v>
      </c>
      <c r="N113" s="510" t="s">
        <v>224</v>
      </c>
      <c r="O113" s="325"/>
      <c r="P113" s="325"/>
      <c r="Q113" s="325"/>
      <c r="R113" s="326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x14ac:dyDescent="0.2">
      <c r="A114" s="317"/>
      <c r="B114" s="317"/>
      <c r="C114" s="317"/>
      <c r="D114" s="317"/>
      <c r="E114" s="317"/>
      <c r="F114" s="317"/>
      <c r="G114" s="317"/>
      <c r="H114" s="317"/>
      <c r="I114" s="317"/>
      <c r="J114" s="317"/>
      <c r="K114" s="317"/>
      <c r="L114" s="317"/>
      <c r="M114" s="318"/>
      <c r="N114" s="314" t="s">
        <v>43</v>
      </c>
      <c r="O114" s="315"/>
      <c r="P114" s="315"/>
      <c r="Q114" s="315"/>
      <c r="R114" s="315"/>
      <c r="S114" s="315"/>
      <c r="T114" s="316"/>
      <c r="U114" s="43" t="s">
        <v>42</v>
      </c>
      <c r="V114" s="44">
        <f>IFERROR(V105/H105,"0")+IFERROR(V106/H106,"0")+IFERROR(V107/H107,"0")+IFERROR(V108/H108,"0")+IFERROR(V109/H109,"0")+IFERROR(V110/H110,"0")+IFERROR(V111/H111,"0")+IFERROR(V112/H112,"0")+IFERROR(V113/H113,"0")</f>
        <v>0</v>
      </c>
      <c r="W114" s="44">
        <f>IFERROR(W105/H105,"0")+IFERROR(W106/H106,"0")+IFERROR(W107/H107,"0")+IFERROR(W108/H108,"0")+IFERROR(W109/H109,"0")+IFERROR(W110/H110,"0")+IFERROR(W111/H111,"0")+IFERROR(W112/H112,"0")+IFERROR(W113/H113,"0")</f>
        <v>0</v>
      </c>
      <c r="X114" s="4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68"/>
      <c r="Z114" s="68"/>
    </row>
    <row r="115" spans="1:53" x14ac:dyDescent="0.2">
      <c r="A115" s="317"/>
      <c r="B115" s="317"/>
      <c r="C115" s="317"/>
      <c r="D115" s="317"/>
      <c r="E115" s="317"/>
      <c r="F115" s="317"/>
      <c r="G115" s="317"/>
      <c r="H115" s="317"/>
      <c r="I115" s="317"/>
      <c r="J115" s="317"/>
      <c r="K115" s="317"/>
      <c r="L115" s="317"/>
      <c r="M115" s="318"/>
      <c r="N115" s="314" t="s">
        <v>43</v>
      </c>
      <c r="O115" s="315"/>
      <c r="P115" s="315"/>
      <c r="Q115" s="315"/>
      <c r="R115" s="315"/>
      <c r="S115" s="315"/>
      <c r="T115" s="316"/>
      <c r="U115" s="43" t="s">
        <v>0</v>
      </c>
      <c r="V115" s="44">
        <f>IFERROR(SUM(V105:V113),"0")</f>
        <v>0</v>
      </c>
      <c r="W115" s="44">
        <f>IFERROR(SUM(W105:W113),"0")</f>
        <v>0</v>
      </c>
      <c r="X115" s="43"/>
      <c r="Y115" s="68"/>
      <c r="Z115" s="68"/>
    </row>
    <row r="116" spans="1:53" ht="14.25" customHeight="1" x14ac:dyDescent="0.25">
      <c r="A116" s="328" t="s">
        <v>225</v>
      </c>
      <c r="B116" s="328"/>
      <c r="C116" s="328"/>
      <c r="D116" s="328"/>
      <c r="E116" s="328"/>
      <c r="F116" s="328"/>
      <c r="G116" s="328"/>
      <c r="H116" s="328"/>
      <c r="I116" s="328"/>
      <c r="J116" s="328"/>
      <c r="K116" s="328"/>
      <c r="L116" s="328"/>
      <c r="M116" s="328"/>
      <c r="N116" s="328"/>
      <c r="O116" s="328"/>
      <c r="P116" s="328"/>
      <c r="Q116" s="328"/>
      <c r="R116" s="328"/>
      <c r="S116" s="328"/>
      <c r="T116" s="328"/>
      <c r="U116" s="328"/>
      <c r="V116" s="328"/>
      <c r="W116" s="328"/>
      <c r="X116" s="328"/>
      <c r="Y116" s="67"/>
      <c r="Z116" s="67"/>
    </row>
    <row r="117" spans="1:53" ht="27" customHeight="1" x14ac:dyDescent="0.25">
      <c r="A117" s="64" t="s">
        <v>226</v>
      </c>
      <c r="B117" s="64" t="s">
        <v>227</v>
      </c>
      <c r="C117" s="37">
        <v>4301060296</v>
      </c>
      <c r="D117" s="323">
        <v>4607091383065</v>
      </c>
      <c r="E117" s="323"/>
      <c r="F117" s="63">
        <v>0.83</v>
      </c>
      <c r="G117" s="38">
        <v>4</v>
      </c>
      <c r="H117" s="63">
        <v>3.32</v>
      </c>
      <c r="I117" s="63">
        <v>3.5819999999999999</v>
      </c>
      <c r="J117" s="38">
        <v>120</v>
      </c>
      <c r="K117" s="38" t="s">
        <v>80</v>
      </c>
      <c r="L117" s="39" t="s">
        <v>79</v>
      </c>
      <c r="M117" s="38">
        <v>30</v>
      </c>
      <c r="N117" s="50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25"/>
      <c r="P117" s="325"/>
      <c r="Q117" s="325"/>
      <c r="R117" s="326"/>
      <c r="S117" s="40" t="s">
        <v>48</v>
      </c>
      <c r="T117" s="40" t="s">
        <v>48</v>
      </c>
      <c r="U117" s="41" t="s">
        <v>0</v>
      </c>
      <c r="V117" s="59">
        <v>0</v>
      </c>
      <c r="W117" s="56">
        <f>IFERROR(IF(V117="",0,CEILING((V117/$H117),1)*$H117),"")</f>
        <v>0</v>
      </c>
      <c r="X117" s="42" t="str">
        <f>IFERROR(IF(W117=0,"",ROUNDUP(W117/H117,0)*0.00937),"")</f>
        <v/>
      </c>
      <c r="Y117" s="69" t="s">
        <v>48</v>
      </c>
      <c r="Z117" s="70" t="s">
        <v>48</v>
      </c>
      <c r="AD117" s="71"/>
      <c r="BA117" s="131" t="s">
        <v>66</v>
      </c>
    </row>
    <row r="118" spans="1:53" ht="27" customHeight="1" x14ac:dyDescent="0.25">
      <c r="A118" s="64" t="s">
        <v>228</v>
      </c>
      <c r="B118" s="64" t="s">
        <v>229</v>
      </c>
      <c r="C118" s="37">
        <v>4301060350</v>
      </c>
      <c r="D118" s="323">
        <v>4680115881532</v>
      </c>
      <c r="E118" s="323"/>
      <c r="F118" s="63">
        <v>1.35</v>
      </c>
      <c r="G118" s="38">
        <v>6</v>
      </c>
      <c r="H118" s="63">
        <v>8.1</v>
      </c>
      <c r="I118" s="63">
        <v>8.58</v>
      </c>
      <c r="J118" s="38">
        <v>56</v>
      </c>
      <c r="K118" s="38" t="s">
        <v>112</v>
      </c>
      <c r="L118" s="39" t="s">
        <v>141</v>
      </c>
      <c r="M118" s="38">
        <v>30</v>
      </c>
      <c r="N118" s="50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25"/>
      <c r="P118" s="325"/>
      <c r="Q118" s="325"/>
      <c r="R118" s="326"/>
      <c r="S118" s="40" t="s">
        <v>48</v>
      </c>
      <c r="T118" s="40" t="s">
        <v>48</v>
      </c>
      <c r="U118" s="41" t="s">
        <v>0</v>
      </c>
      <c r="V118" s="59">
        <v>0</v>
      </c>
      <c r="W118" s="56">
        <f>IFERROR(IF(V118="",0,CEILING((V118/$H118),1)*$H118),"")</f>
        <v>0</v>
      </c>
      <c r="X118" s="42" t="str">
        <f>IFERROR(IF(W118=0,"",ROUNDUP(W118/H118,0)*0.02175),"")</f>
        <v/>
      </c>
      <c r="Y118" s="69" t="s">
        <v>48</v>
      </c>
      <c r="Z118" s="70" t="s">
        <v>48</v>
      </c>
      <c r="AD118" s="71"/>
      <c r="BA118" s="132" t="s">
        <v>66</v>
      </c>
    </row>
    <row r="119" spans="1:53" ht="27" customHeight="1" x14ac:dyDescent="0.25">
      <c r="A119" s="64" t="s">
        <v>230</v>
      </c>
      <c r="B119" s="64" t="s">
        <v>231</v>
      </c>
      <c r="C119" s="37">
        <v>4301060356</v>
      </c>
      <c r="D119" s="323">
        <v>4680115882652</v>
      </c>
      <c r="E119" s="323"/>
      <c r="F119" s="63">
        <v>0.33</v>
      </c>
      <c r="G119" s="38">
        <v>6</v>
      </c>
      <c r="H119" s="63">
        <v>1.98</v>
      </c>
      <c r="I119" s="63">
        <v>2.84</v>
      </c>
      <c r="J119" s="38">
        <v>156</v>
      </c>
      <c r="K119" s="38" t="s">
        <v>80</v>
      </c>
      <c r="L119" s="39" t="s">
        <v>79</v>
      </c>
      <c r="M119" s="38">
        <v>40</v>
      </c>
      <c r="N119" s="506" t="s">
        <v>232</v>
      </c>
      <c r="O119" s="325"/>
      <c r="P119" s="325"/>
      <c r="Q119" s="325"/>
      <c r="R119" s="326"/>
      <c r="S119" s="40" t="s">
        <v>48</v>
      </c>
      <c r="T119" s="40" t="s">
        <v>48</v>
      </c>
      <c r="U119" s="41" t="s">
        <v>0</v>
      </c>
      <c r="V119" s="59">
        <v>0</v>
      </c>
      <c r="W119" s="56">
        <f>IFERROR(IF(V119="",0,CEILING((V119/$H119),1)*$H119),"")</f>
        <v>0</v>
      </c>
      <c r="X119" s="42" t="str">
        <f>IFERROR(IF(W119=0,"",ROUNDUP(W119/H119,0)*0.00753),"")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16.5" customHeight="1" x14ac:dyDescent="0.25">
      <c r="A120" s="64" t="s">
        <v>233</v>
      </c>
      <c r="B120" s="64" t="s">
        <v>234</v>
      </c>
      <c r="C120" s="37">
        <v>4301060309</v>
      </c>
      <c r="D120" s="323">
        <v>4680115880238</v>
      </c>
      <c r="E120" s="323"/>
      <c r="F120" s="63">
        <v>0.33</v>
      </c>
      <c r="G120" s="38">
        <v>6</v>
      </c>
      <c r="H120" s="63">
        <v>1.98</v>
      </c>
      <c r="I120" s="63">
        <v>2.258</v>
      </c>
      <c r="J120" s="38">
        <v>156</v>
      </c>
      <c r="K120" s="38" t="s">
        <v>80</v>
      </c>
      <c r="L120" s="39" t="s">
        <v>79</v>
      </c>
      <c r="M120" s="38">
        <v>40</v>
      </c>
      <c r="N120" s="50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25"/>
      <c r="P120" s="325"/>
      <c r="Q120" s="325"/>
      <c r="R120" s="326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IFERROR(IF(W120=0,"",ROUNDUP(W120/H120,0)*0.00753),"")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235</v>
      </c>
      <c r="B121" s="64" t="s">
        <v>236</v>
      </c>
      <c r="C121" s="37">
        <v>4301060351</v>
      </c>
      <c r="D121" s="323">
        <v>4680115881464</v>
      </c>
      <c r="E121" s="323"/>
      <c r="F121" s="63">
        <v>0.4</v>
      </c>
      <c r="G121" s="38">
        <v>6</v>
      </c>
      <c r="H121" s="63">
        <v>2.4</v>
      </c>
      <c r="I121" s="63">
        <v>2.6</v>
      </c>
      <c r="J121" s="38">
        <v>156</v>
      </c>
      <c r="K121" s="38" t="s">
        <v>80</v>
      </c>
      <c r="L121" s="39" t="s">
        <v>141</v>
      </c>
      <c r="M121" s="38">
        <v>30</v>
      </c>
      <c r="N121" s="502" t="s">
        <v>237</v>
      </c>
      <c r="O121" s="325"/>
      <c r="P121" s="325"/>
      <c r="Q121" s="325"/>
      <c r="R121" s="326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IFERROR(IF(W121=0,"",ROUNDUP(W121/H121,0)*0.00753),"")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x14ac:dyDescent="0.2">
      <c r="A122" s="317"/>
      <c r="B122" s="317"/>
      <c r="C122" s="317"/>
      <c r="D122" s="317"/>
      <c r="E122" s="317"/>
      <c r="F122" s="317"/>
      <c r="G122" s="317"/>
      <c r="H122" s="317"/>
      <c r="I122" s="317"/>
      <c r="J122" s="317"/>
      <c r="K122" s="317"/>
      <c r="L122" s="317"/>
      <c r="M122" s="318"/>
      <c r="N122" s="314" t="s">
        <v>43</v>
      </c>
      <c r="O122" s="315"/>
      <c r="P122" s="315"/>
      <c r="Q122" s="315"/>
      <c r="R122" s="315"/>
      <c r="S122" s="315"/>
      <c r="T122" s="316"/>
      <c r="U122" s="43" t="s">
        <v>42</v>
      </c>
      <c r="V122" s="44">
        <f>IFERROR(V117/H117,"0")+IFERROR(V118/H118,"0")+IFERROR(V119/H119,"0")+IFERROR(V120/H120,"0")+IFERROR(V121/H121,"0")</f>
        <v>0</v>
      </c>
      <c r="W122" s="44">
        <f>IFERROR(W117/H117,"0")+IFERROR(W118/H118,"0")+IFERROR(W119/H119,"0")+IFERROR(W120/H120,"0")+IFERROR(W121/H121,"0")</f>
        <v>0</v>
      </c>
      <c r="X122" s="44">
        <f>IFERROR(IF(X117="",0,X117),"0")+IFERROR(IF(X118="",0,X118),"0")+IFERROR(IF(X119="",0,X119),"0")+IFERROR(IF(X120="",0,X120),"0")+IFERROR(IF(X121="",0,X121),"0")</f>
        <v>0</v>
      </c>
      <c r="Y122" s="68"/>
      <c r="Z122" s="68"/>
    </row>
    <row r="123" spans="1:53" x14ac:dyDescent="0.2">
      <c r="A123" s="317"/>
      <c r="B123" s="317"/>
      <c r="C123" s="317"/>
      <c r="D123" s="317"/>
      <c r="E123" s="317"/>
      <c r="F123" s="317"/>
      <c r="G123" s="317"/>
      <c r="H123" s="317"/>
      <c r="I123" s="317"/>
      <c r="J123" s="317"/>
      <c r="K123" s="317"/>
      <c r="L123" s="317"/>
      <c r="M123" s="318"/>
      <c r="N123" s="314" t="s">
        <v>43</v>
      </c>
      <c r="O123" s="315"/>
      <c r="P123" s="315"/>
      <c r="Q123" s="315"/>
      <c r="R123" s="315"/>
      <c r="S123" s="315"/>
      <c r="T123" s="316"/>
      <c r="U123" s="43" t="s">
        <v>0</v>
      </c>
      <c r="V123" s="44">
        <f>IFERROR(SUM(V117:V121),"0")</f>
        <v>0</v>
      </c>
      <c r="W123" s="44">
        <f>IFERROR(SUM(W117:W121),"0")</f>
        <v>0</v>
      </c>
      <c r="X123" s="43"/>
      <c r="Y123" s="68"/>
      <c r="Z123" s="68"/>
    </row>
    <row r="124" spans="1:53" ht="16.5" customHeight="1" x14ac:dyDescent="0.25">
      <c r="A124" s="327" t="s">
        <v>238</v>
      </c>
      <c r="B124" s="327"/>
      <c r="C124" s="327"/>
      <c r="D124" s="327"/>
      <c r="E124" s="327"/>
      <c r="F124" s="327"/>
      <c r="G124" s="327"/>
      <c r="H124" s="327"/>
      <c r="I124" s="327"/>
      <c r="J124" s="327"/>
      <c r="K124" s="327"/>
      <c r="L124" s="327"/>
      <c r="M124" s="327"/>
      <c r="N124" s="327"/>
      <c r="O124" s="327"/>
      <c r="P124" s="327"/>
      <c r="Q124" s="327"/>
      <c r="R124" s="327"/>
      <c r="S124" s="327"/>
      <c r="T124" s="327"/>
      <c r="U124" s="327"/>
      <c r="V124" s="327"/>
      <c r="W124" s="327"/>
      <c r="X124" s="327"/>
      <c r="Y124" s="66"/>
      <c r="Z124" s="66"/>
    </row>
    <row r="125" spans="1:53" ht="14.25" customHeight="1" x14ac:dyDescent="0.25">
      <c r="A125" s="328" t="s">
        <v>81</v>
      </c>
      <c r="B125" s="328"/>
      <c r="C125" s="328"/>
      <c r="D125" s="328"/>
      <c r="E125" s="328"/>
      <c r="F125" s="328"/>
      <c r="G125" s="328"/>
      <c r="H125" s="328"/>
      <c r="I125" s="328"/>
      <c r="J125" s="328"/>
      <c r="K125" s="328"/>
      <c r="L125" s="328"/>
      <c r="M125" s="328"/>
      <c r="N125" s="328"/>
      <c r="O125" s="328"/>
      <c r="P125" s="328"/>
      <c r="Q125" s="328"/>
      <c r="R125" s="328"/>
      <c r="S125" s="328"/>
      <c r="T125" s="328"/>
      <c r="U125" s="328"/>
      <c r="V125" s="328"/>
      <c r="W125" s="328"/>
      <c r="X125" s="328"/>
      <c r="Y125" s="67"/>
      <c r="Z125" s="67"/>
    </row>
    <row r="126" spans="1:53" ht="27" customHeight="1" x14ac:dyDescent="0.25">
      <c r="A126" s="64" t="s">
        <v>239</v>
      </c>
      <c r="B126" s="64" t="s">
        <v>240</v>
      </c>
      <c r="C126" s="37">
        <v>4301051360</v>
      </c>
      <c r="D126" s="323">
        <v>4607091385168</v>
      </c>
      <c r="E126" s="323"/>
      <c r="F126" s="63">
        <v>1.35</v>
      </c>
      <c r="G126" s="38">
        <v>6</v>
      </c>
      <c r="H126" s="63">
        <v>8.1</v>
      </c>
      <c r="I126" s="63">
        <v>8.6579999999999995</v>
      </c>
      <c r="J126" s="38">
        <v>56</v>
      </c>
      <c r="K126" s="38" t="s">
        <v>112</v>
      </c>
      <c r="L126" s="39" t="s">
        <v>141</v>
      </c>
      <c r="M126" s="38">
        <v>45</v>
      </c>
      <c r="N126" s="50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25"/>
      <c r="P126" s="325"/>
      <c r="Q126" s="325"/>
      <c r="R126" s="326"/>
      <c r="S126" s="40" t="s">
        <v>48</v>
      </c>
      <c r="T126" s="40" t="s">
        <v>48</v>
      </c>
      <c r="U126" s="41" t="s">
        <v>0</v>
      </c>
      <c r="V126" s="59">
        <v>0</v>
      </c>
      <c r="W126" s="56">
        <f>IFERROR(IF(V126="",0,CEILING((V126/$H126),1)*$H126),"")</f>
        <v>0</v>
      </c>
      <c r="X126" s="42" t="str">
        <f>IFERROR(IF(W126=0,"",ROUNDUP(W126/H126,0)*0.02175),"")</f>
        <v/>
      </c>
      <c r="Y126" s="69" t="s">
        <v>48</v>
      </c>
      <c r="Z126" s="70" t="s">
        <v>48</v>
      </c>
      <c r="AD126" s="71"/>
      <c r="BA126" s="136" t="s">
        <v>66</v>
      </c>
    </row>
    <row r="127" spans="1:53" ht="16.5" customHeight="1" x14ac:dyDescent="0.25">
      <c r="A127" s="64" t="s">
        <v>241</v>
      </c>
      <c r="B127" s="64" t="s">
        <v>242</v>
      </c>
      <c r="C127" s="37">
        <v>4301051362</v>
      </c>
      <c r="D127" s="323">
        <v>4607091383256</v>
      </c>
      <c r="E127" s="323"/>
      <c r="F127" s="63">
        <v>0.33</v>
      </c>
      <c r="G127" s="38">
        <v>6</v>
      </c>
      <c r="H127" s="63">
        <v>1.98</v>
      </c>
      <c r="I127" s="63">
        <v>2.246</v>
      </c>
      <c r="J127" s="38">
        <v>156</v>
      </c>
      <c r="K127" s="38" t="s">
        <v>80</v>
      </c>
      <c r="L127" s="39" t="s">
        <v>141</v>
      </c>
      <c r="M127" s="38">
        <v>45</v>
      </c>
      <c r="N127" s="5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25"/>
      <c r="P127" s="325"/>
      <c r="Q127" s="325"/>
      <c r="R127" s="326"/>
      <c r="S127" s="40" t="s">
        <v>48</v>
      </c>
      <c r="T127" s="40" t="s">
        <v>48</v>
      </c>
      <c r="U127" s="41" t="s">
        <v>0</v>
      </c>
      <c r="V127" s="59">
        <v>0</v>
      </c>
      <c r="W127" s="56">
        <f>IFERROR(IF(V127="",0,CEILING((V127/$H127),1)*$H127),"")</f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37" t="s">
        <v>66</v>
      </c>
    </row>
    <row r="128" spans="1:53" ht="16.5" customHeight="1" x14ac:dyDescent="0.25">
      <c r="A128" s="64" t="s">
        <v>243</v>
      </c>
      <c r="B128" s="64" t="s">
        <v>244</v>
      </c>
      <c r="C128" s="37">
        <v>4301051358</v>
      </c>
      <c r="D128" s="323">
        <v>4607091385748</v>
      </c>
      <c r="E128" s="323"/>
      <c r="F128" s="63">
        <v>0.45</v>
      </c>
      <c r="G128" s="38">
        <v>6</v>
      </c>
      <c r="H128" s="63">
        <v>2.7</v>
      </c>
      <c r="I128" s="63">
        <v>2.972</v>
      </c>
      <c r="J128" s="38">
        <v>156</v>
      </c>
      <c r="K128" s="38" t="s">
        <v>80</v>
      </c>
      <c r="L128" s="39" t="s">
        <v>141</v>
      </c>
      <c r="M128" s="38">
        <v>45</v>
      </c>
      <c r="N128" s="50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25"/>
      <c r="P128" s="325"/>
      <c r="Q128" s="325"/>
      <c r="R128" s="326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x14ac:dyDescent="0.2">
      <c r="A129" s="317"/>
      <c r="B129" s="317"/>
      <c r="C129" s="317"/>
      <c r="D129" s="317"/>
      <c r="E129" s="317"/>
      <c r="F129" s="317"/>
      <c r="G129" s="317"/>
      <c r="H129" s="317"/>
      <c r="I129" s="317"/>
      <c r="J129" s="317"/>
      <c r="K129" s="317"/>
      <c r="L129" s="317"/>
      <c r="M129" s="318"/>
      <c r="N129" s="314" t="s">
        <v>43</v>
      </c>
      <c r="O129" s="315"/>
      <c r="P129" s="315"/>
      <c r="Q129" s="315"/>
      <c r="R129" s="315"/>
      <c r="S129" s="315"/>
      <c r="T129" s="316"/>
      <c r="U129" s="43" t="s">
        <v>42</v>
      </c>
      <c r="V129" s="44">
        <f>IFERROR(V126/H126,"0")+IFERROR(V127/H127,"0")+IFERROR(V128/H128,"0")</f>
        <v>0</v>
      </c>
      <c r="W129" s="44">
        <f>IFERROR(W126/H126,"0")+IFERROR(W127/H127,"0")+IFERROR(W128/H128,"0")</f>
        <v>0</v>
      </c>
      <c r="X129" s="44">
        <f>IFERROR(IF(X126="",0,X126),"0")+IFERROR(IF(X127="",0,X127),"0")+IFERROR(IF(X128="",0,X128),"0")</f>
        <v>0</v>
      </c>
      <c r="Y129" s="68"/>
      <c r="Z129" s="68"/>
    </row>
    <row r="130" spans="1:53" x14ac:dyDescent="0.2">
      <c r="A130" s="317"/>
      <c r="B130" s="317"/>
      <c r="C130" s="317"/>
      <c r="D130" s="317"/>
      <c r="E130" s="317"/>
      <c r="F130" s="317"/>
      <c r="G130" s="317"/>
      <c r="H130" s="317"/>
      <c r="I130" s="317"/>
      <c r="J130" s="317"/>
      <c r="K130" s="317"/>
      <c r="L130" s="317"/>
      <c r="M130" s="318"/>
      <c r="N130" s="314" t="s">
        <v>43</v>
      </c>
      <c r="O130" s="315"/>
      <c r="P130" s="315"/>
      <c r="Q130" s="315"/>
      <c r="R130" s="315"/>
      <c r="S130" s="315"/>
      <c r="T130" s="316"/>
      <c r="U130" s="43" t="s">
        <v>0</v>
      </c>
      <c r="V130" s="44">
        <f>IFERROR(SUM(V126:V128),"0")</f>
        <v>0</v>
      </c>
      <c r="W130" s="44">
        <f>IFERROR(SUM(W126:W128),"0")</f>
        <v>0</v>
      </c>
      <c r="X130" s="43"/>
      <c r="Y130" s="68"/>
      <c r="Z130" s="68"/>
    </row>
    <row r="131" spans="1:53" ht="27.75" customHeight="1" x14ac:dyDescent="0.2">
      <c r="A131" s="339" t="s">
        <v>245</v>
      </c>
      <c r="B131" s="339"/>
      <c r="C131" s="339"/>
      <c r="D131" s="339"/>
      <c r="E131" s="339"/>
      <c r="F131" s="339"/>
      <c r="G131" s="339"/>
      <c r="H131" s="339"/>
      <c r="I131" s="339"/>
      <c r="J131" s="339"/>
      <c r="K131" s="339"/>
      <c r="L131" s="339"/>
      <c r="M131" s="339"/>
      <c r="N131" s="339"/>
      <c r="O131" s="339"/>
      <c r="P131" s="339"/>
      <c r="Q131" s="339"/>
      <c r="R131" s="339"/>
      <c r="S131" s="339"/>
      <c r="T131" s="339"/>
      <c r="U131" s="339"/>
      <c r="V131" s="339"/>
      <c r="W131" s="339"/>
      <c r="X131" s="339"/>
      <c r="Y131" s="55"/>
      <c r="Z131" s="55"/>
    </row>
    <row r="132" spans="1:53" ht="16.5" customHeight="1" x14ac:dyDescent="0.25">
      <c r="A132" s="327" t="s">
        <v>246</v>
      </c>
      <c r="B132" s="327"/>
      <c r="C132" s="327"/>
      <c r="D132" s="327"/>
      <c r="E132" s="327"/>
      <c r="F132" s="327"/>
      <c r="G132" s="327"/>
      <c r="H132" s="327"/>
      <c r="I132" s="327"/>
      <c r="J132" s="327"/>
      <c r="K132" s="327"/>
      <c r="L132" s="327"/>
      <c r="M132" s="327"/>
      <c r="N132" s="327"/>
      <c r="O132" s="327"/>
      <c r="P132" s="327"/>
      <c r="Q132" s="327"/>
      <c r="R132" s="327"/>
      <c r="S132" s="327"/>
      <c r="T132" s="327"/>
      <c r="U132" s="327"/>
      <c r="V132" s="327"/>
      <c r="W132" s="327"/>
      <c r="X132" s="327"/>
      <c r="Y132" s="66"/>
      <c r="Z132" s="66"/>
    </row>
    <row r="133" spans="1:53" ht="14.25" customHeight="1" x14ac:dyDescent="0.25">
      <c r="A133" s="328" t="s">
        <v>116</v>
      </c>
      <c r="B133" s="328"/>
      <c r="C133" s="328"/>
      <c r="D133" s="328"/>
      <c r="E133" s="328"/>
      <c r="F133" s="328"/>
      <c r="G133" s="328"/>
      <c r="H133" s="328"/>
      <c r="I133" s="328"/>
      <c r="J133" s="328"/>
      <c r="K133" s="328"/>
      <c r="L133" s="328"/>
      <c r="M133" s="328"/>
      <c r="N133" s="328"/>
      <c r="O133" s="328"/>
      <c r="P133" s="328"/>
      <c r="Q133" s="328"/>
      <c r="R133" s="328"/>
      <c r="S133" s="328"/>
      <c r="T133" s="328"/>
      <c r="U133" s="328"/>
      <c r="V133" s="328"/>
      <c r="W133" s="328"/>
      <c r="X133" s="328"/>
      <c r="Y133" s="67"/>
      <c r="Z133" s="67"/>
    </row>
    <row r="134" spans="1:53" ht="27" customHeight="1" x14ac:dyDescent="0.25">
      <c r="A134" s="64" t="s">
        <v>247</v>
      </c>
      <c r="B134" s="64" t="s">
        <v>248</v>
      </c>
      <c r="C134" s="37">
        <v>4301011223</v>
      </c>
      <c r="D134" s="323">
        <v>4607091383423</v>
      </c>
      <c r="E134" s="323"/>
      <c r="F134" s="63">
        <v>1.35</v>
      </c>
      <c r="G134" s="38">
        <v>8</v>
      </c>
      <c r="H134" s="63">
        <v>10.8</v>
      </c>
      <c r="I134" s="63">
        <v>11.375999999999999</v>
      </c>
      <c r="J134" s="38">
        <v>56</v>
      </c>
      <c r="K134" s="38" t="s">
        <v>112</v>
      </c>
      <c r="L134" s="39" t="s">
        <v>141</v>
      </c>
      <c r="M134" s="38">
        <v>35</v>
      </c>
      <c r="N134" s="49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25"/>
      <c r="P134" s="325"/>
      <c r="Q134" s="325"/>
      <c r="R134" s="326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39" t="s">
        <v>66</v>
      </c>
    </row>
    <row r="135" spans="1:53" ht="27" customHeight="1" x14ac:dyDescent="0.25">
      <c r="A135" s="64" t="s">
        <v>249</v>
      </c>
      <c r="B135" s="64" t="s">
        <v>250</v>
      </c>
      <c r="C135" s="37">
        <v>4301011338</v>
      </c>
      <c r="D135" s="323">
        <v>4607091381405</v>
      </c>
      <c r="E135" s="323"/>
      <c r="F135" s="63">
        <v>1.35</v>
      </c>
      <c r="G135" s="38">
        <v>8</v>
      </c>
      <c r="H135" s="63">
        <v>10.8</v>
      </c>
      <c r="I135" s="63">
        <v>11.375999999999999</v>
      </c>
      <c r="J135" s="38">
        <v>56</v>
      </c>
      <c r="K135" s="38" t="s">
        <v>112</v>
      </c>
      <c r="L135" s="39" t="s">
        <v>79</v>
      </c>
      <c r="M135" s="38">
        <v>35</v>
      </c>
      <c r="N135" s="49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25"/>
      <c r="P135" s="325"/>
      <c r="Q135" s="325"/>
      <c r="R135" s="326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IFERROR(IF(W135=0,"",ROUNDUP(W135/H135,0)*0.02175),"")</f>
        <v/>
      </c>
      <c r="Y135" s="69" t="s">
        <v>48</v>
      </c>
      <c r="Z135" s="70" t="s">
        <v>48</v>
      </c>
      <c r="AD135" s="71"/>
      <c r="BA135" s="140" t="s">
        <v>66</v>
      </c>
    </row>
    <row r="136" spans="1:53" ht="27" customHeight="1" x14ac:dyDescent="0.25">
      <c r="A136" s="64" t="s">
        <v>251</v>
      </c>
      <c r="B136" s="64" t="s">
        <v>252</v>
      </c>
      <c r="C136" s="37">
        <v>4301011333</v>
      </c>
      <c r="D136" s="323">
        <v>4607091386516</v>
      </c>
      <c r="E136" s="323"/>
      <c r="F136" s="63">
        <v>1.4</v>
      </c>
      <c r="G136" s="38">
        <v>8</v>
      </c>
      <c r="H136" s="63">
        <v>11.2</v>
      </c>
      <c r="I136" s="63">
        <v>11.776</v>
      </c>
      <c r="J136" s="38">
        <v>56</v>
      </c>
      <c r="K136" s="38" t="s">
        <v>112</v>
      </c>
      <c r="L136" s="39" t="s">
        <v>79</v>
      </c>
      <c r="M136" s="38">
        <v>30</v>
      </c>
      <c r="N136" s="49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25"/>
      <c r="P136" s="325"/>
      <c r="Q136" s="325"/>
      <c r="R136" s="326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x14ac:dyDescent="0.2">
      <c r="A137" s="317"/>
      <c r="B137" s="317"/>
      <c r="C137" s="317"/>
      <c r="D137" s="317"/>
      <c r="E137" s="317"/>
      <c r="F137" s="317"/>
      <c r="G137" s="317"/>
      <c r="H137" s="317"/>
      <c r="I137" s="317"/>
      <c r="J137" s="317"/>
      <c r="K137" s="317"/>
      <c r="L137" s="317"/>
      <c r="M137" s="318"/>
      <c r="N137" s="314" t="s">
        <v>43</v>
      </c>
      <c r="O137" s="315"/>
      <c r="P137" s="315"/>
      <c r="Q137" s="315"/>
      <c r="R137" s="315"/>
      <c r="S137" s="315"/>
      <c r="T137" s="316"/>
      <c r="U137" s="43" t="s">
        <v>42</v>
      </c>
      <c r="V137" s="44">
        <f>IFERROR(V134/H134,"0")+IFERROR(V135/H135,"0")+IFERROR(V136/H136,"0")</f>
        <v>0</v>
      </c>
      <c r="W137" s="44">
        <f>IFERROR(W134/H134,"0")+IFERROR(W135/H135,"0")+IFERROR(W136/H136,"0")</f>
        <v>0</v>
      </c>
      <c r="X137" s="44">
        <f>IFERROR(IF(X134="",0,X134),"0")+IFERROR(IF(X135="",0,X135),"0")+IFERROR(IF(X136="",0,X136),"0")</f>
        <v>0</v>
      </c>
      <c r="Y137" s="68"/>
      <c r="Z137" s="68"/>
    </row>
    <row r="138" spans="1:53" x14ac:dyDescent="0.2">
      <c r="A138" s="317"/>
      <c r="B138" s="317"/>
      <c r="C138" s="317"/>
      <c r="D138" s="317"/>
      <c r="E138" s="317"/>
      <c r="F138" s="317"/>
      <c r="G138" s="317"/>
      <c r="H138" s="317"/>
      <c r="I138" s="317"/>
      <c r="J138" s="317"/>
      <c r="K138" s="317"/>
      <c r="L138" s="317"/>
      <c r="M138" s="318"/>
      <c r="N138" s="314" t="s">
        <v>43</v>
      </c>
      <c r="O138" s="315"/>
      <c r="P138" s="315"/>
      <c r="Q138" s="315"/>
      <c r="R138" s="315"/>
      <c r="S138" s="315"/>
      <c r="T138" s="316"/>
      <c r="U138" s="43" t="s">
        <v>0</v>
      </c>
      <c r="V138" s="44">
        <f>IFERROR(SUM(V134:V136),"0")</f>
        <v>0</v>
      </c>
      <c r="W138" s="44">
        <f>IFERROR(SUM(W134:W136),"0")</f>
        <v>0</v>
      </c>
      <c r="X138" s="43"/>
      <c r="Y138" s="68"/>
      <c r="Z138" s="68"/>
    </row>
    <row r="139" spans="1:53" ht="16.5" customHeight="1" x14ac:dyDescent="0.25">
      <c r="A139" s="327" t="s">
        <v>253</v>
      </c>
      <c r="B139" s="327"/>
      <c r="C139" s="327"/>
      <c r="D139" s="327"/>
      <c r="E139" s="327"/>
      <c r="F139" s="327"/>
      <c r="G139" s="327"/>
      <c r="H139" s="327"/>
      <c r="I139" s="327"/>
      <c r="J139" s="327"/>
      <c r="K139" s="327"/>
      <c r="L139" s="327"/>
      <c r="M139" s="327"/>
      <c r="N139" s="327"/>
      <c r="O139" s="327"/>
      <c r="P139" s="327"/>
      <c r="Q139" s="327"/>
      <c r="R139" s="327"/>
      <c r="S139" s="327"/>
      <c r="T139" s="327"/>
      <c r="U139" s="327"/>
      <c r="V139" s="327"/>
      <c r="W139" s="327"/>
      <c r="X139" s="327"/>
      <c r="Y139" s="66"/>
      <c r="Z139" s="66"/>
    </row>
    <row r="140" spans="1:53" ht="14.25" customHeight="1" x14ac:dyDescent="0.25">
      <c r="A140" s="328" t="s">
        <v>76</v>
      </c>
      <c r="B140" s="328"/>
      <c r="C140" s="328"/>
      <c r="D140" s="328"/>
      <c r="E140" s="328"/>
      <c r="F140" s="328"/>
      <c r="G140" s="328"/>
      <c r="H140" s="328"/>
      <c r="I140" s="328"/>
      <c r="J140" s="328"/>
      <c r="K140" s="328"/>
      <c r="L140" s="328"/>
      <c r="M140" s="328"/>
      <c r="N140" s="328"/>
      <c r="O140" s="328"/>
      <c r="P140" s="328"/>
      <c r="Q140" s="328"/>
      <c r="R140" s="328"/>
      <c r="S140" s="328"/>
      <c r="T140" s="328"/>
      <c r="U140" s="328"/>
      <c r="V140" s="328"/>
      <c r="W140" s="328"/>
      <c r="X140" s="328"/>
      <c r="Y140" s="67"/>
      <c r="Z140" s="67"/>
    </row>
    <row r="141" spans="1:53" ht="27" customHeight="1" x14ac:dyDescent="0.25">
      <c r="A141" s="64" t="s">
        <v>254</v>
      </c>
      <c r="B141" s="64" t="s">
        <v>255</v>
      </c>
      <c r="C141" s="37">
        <v>4301031191</v>
      </c>
      <c r="D141" s="323">
        <v>4680115880993</v>
      </c>
      <c r="E141" s="323"/>
      <c r="F141" s="63">
        <v>0.7</v>
      </c>
      <c r="G141" s="38">
        <v>6</v>
      </c>
      <c r="H141" s="63">
        <v>4.2</v>
      </c>
      <c r="I141" s="63">
        <v>4.46</v>
      </c>
      <c r="J141" s="38">
        <v>156</v>
      </c>
      <c r="K141" s="38" t="s">
        <v>80</v>
      </c>
      <c r="L141" s="39" t="s">
        <v>79</v>
      </c>
      <c r="M141" s="38">
        <v>40</v>
      </c>
      <c r="N141" s="4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25"/>
      <c r="P141" s="325"/>
      <c r="Q141" s="325"/>
      <c r="R141" s="326"/>
      <c r="S141" s="40" t="s">
        <v>48</v>
      </c>
      <c r="T141" s="40" t="s">
        <v>48</v>
      </c>
      <c r="U141" s="41" t="s">
        <v>0</v>
      </c>
      <c r="V141" s="59">
        <v>0</v>
      </c>
      <c r="W141" s="56">
        <f t="shared" ref="W141:W148" si="7">IFERROR(IF(V141="",0,CEILING((V141/$H141),1)*$H141),"")</f>
        <v>0</v>
      </c>
      <c r="X141" s="42" t="str">
        <f>IFERROR(IF(W141=0,"",ROUNDUP(W141/H141,0)*0.00753),"")</f>
        <v/>
      </c>
      <c r="Y141" s="69" t="s">
        <v>48</v>
      </c>
      <c r="Z141" s="70" t="s">
        <v>48</v>
      </c>
      <c r="AD141" s="71"/>
      <c r="BA141" s="142" t="s">
        <v>66</v>
      </c>
    </row>
    <row r="142" spans="1:53" ht="27" customHeight="1" x14ac:dyDescent="0.25">
      <c r="A142" s="64" t="s">
        <v>256</v>
      </c>
      <c r="B142" s="64" t="s">
        <v>257</v>
      </c>
      <c r="C142" s="37">
        <v>4301031204</v>
      </c>
      <c r="D142" s="323">
        <v>4680115881761</v>
      </c>
      <c r="E142" s="323"/>
      <c r="F142" s="63">
        <v>0.7</v>
      </c>
      <c r="G142" s="38">
        <v>6</v>
      </c>
      <c r="H142" s="63">
        <v>4.2</v>
      </c>
      <c r="I142" s="63">
        <v>4.46</v>
      </c>
      <c r="J142" s="38">
        <v>156</v>
      </c>
      <c r="K142" s="38" t="s">
        <v>80</v>
      </c>
      <c r="L142" s="39" t="s">
        <v>79</v>
      </c>
      <c r="M142" s="38">
        <v>40</v>
      </c>
      <c r="N142" s="4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25"/>
      <c r="P142" s="325"/>
      <c r="Q142" s="325"/>
      <c r="R142" s="326"/>
      <c r="S142" s="40" t="s">
        <v>48</v>
      </c>
      <c r="T142" s="40" t="s">
        <v>48</v>
      </c>
      <c r="U142" s="41" t="s">
        <v>0</v>
      </c>
      <c r="V142" s="59">
        <v>0</v>
      </c>
      <c r="W142" s="56">
        <f t="shared" si="7"/>
        <v>0</v>
      </c>
      <c r="X142" s="42" t="str">
        <f>IFERROR(IF(W142=0,"",ROUNDUP(W142/H142,0)*0.00753),"")</f>
        <v/>
      </c>
      <c r="Y142" s="69" t="s">
        <v>48</v>
      </c>
      <c r="Z142" s="70" t="s">
        <v>48</v>
      </c>
      <c r="AD142" s="71"/>
      <c r="BA142" s="143" t="s">
        <v>66</v>
      </c>
    </row>
    <row r="143" spans="1:53" ht="27" customHeight="1" x14ac:dyDescent="0.25">
      <c r="A143" s="64" t="s">
        <v>258</v>
      </c>
      <c r="B143" s="64" t="s">
        <v>259</v>
      </c>
      <c r="C143" s="37">
        <v>4301031201</v>
      </c>
      <c r="D143" s="323">
        <v>4680115881563</v>
      </c>
      <c r="E143" s="323"/>
      <c r="F143" s="63">
        <v>0.7</v>
      </c>
      <c r="G143" s="38">
        <v>6</v>
      </c>
      <c r="H143" s="63">
        <v>4.2</v>
      </c>
      <c r="I143" s="63">
        <v>4.4000000000000004</v>
      </c>
      <c r="J143" s="38">
        <v>156</v>
      </c>
      <c r="K143" s="38" t="s">
        <v>80</v>
      </c>
      <c r="L143" s="39" t="s">
        <v>79</v>
      </c>
      <c r="M143" s="38">
        <v>40</v>
      </c>
      <c r="N143" s="49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25"/>
      <c r="P143" s="325"/>
      <c r="Q143" s="325"/>
      <c r="R143" s="326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si="7"/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260</v>
      </c>
      <c r="B144" s="64" t="s">
        <v>261</v>
      </c>
      <c r="C144" s="37">
        <v>4301031199</v>
      </c>
      <c r="D144" s="323">
        <v>4680115880986</v>
      </c>
      <c r="E144" s="323"/>
      <c r="F144" s="63">
        <v>0.35</v>
      </c>
      <c r="G144" s="38">
        <v>6</v>
      </c>
      <c r="H144" s="63">
        <v>2.1</v>
      </c>
      <c r="I144" s="63">
        <v>2.23</v>
      </c>
      <c r="J144" s="38">
        <v>234</v>
      </c>
      <c r="K144" s="38" t="s">
        <v>177</v>
      </c>
      <c r="L144" s="39" t="s">
        <v>79</v>
      </c>
      <c r="M144" s="38">
        <v>40</v>
      </c>
      <c r="N144" s="4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25"/>
      <c r="P144" s="325"/>
      <c r="Q144" s="325"/>
      <c r="R144" s="326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IFERROR(IF(W144=0,"",ROUNDUP(W144/H144,0)*0.00502),"")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262</v>
      </c>
      <c r="B145" s="64" t="s">
        <v>263</v>
      </c>
      <c r="C145" s="37">
        <v>4301031190</v>
      </c>
      <c r="D145" s="323">
        <v>4680115880207</v>
      </c>
      <c r="E145" s="323"/>
      <c r="F145" s="63">
        <v>0.4</v>
      </c>
      <c r="G145" s="38">
        <v>6</v>
      </c>
      <c r="H145" s="63">
        <v>2.4</v>
      </c>
      <c r="I145" s="63">
        <v>2.63</v>
      </c>
      <c r="J145" s="38">
        <v>156</v>
      </c>
      <c r="K145" s="38" t="s">
        <v>80</v>
      </c>
      <c r="L145" s="39" t="s">
        <v>79</v>
      </c>
      <c r="M145" s="38">
        <v>40</v>
      </c>
      <c r="N145" s="48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25"/>
      <c r="P145" s="325"/>
      <c r="Q145" s="325"/>
      <c r="R145" s="326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264</v>
      </c>
      <c r="B146" s="64" t="s">
        <v>265</v>
      </c>
      <c r="C146" s="37">
        <v>4301031205</v>
      </c>
      <c r="D146" s="323">
        <v>4680115881785</v>
      </c>
      <c r="E146" s="323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177</v>
      </c>
      <c r="L146" s="39" t="s">
        <v>79</v>
      </c>
      <c r="M146" s="38">
        <v>40</v>
      </c>
      <c r="N146" s="4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25"/>
      <c r="P146" s="325"/>
      <c r="Q146" s="325"/>
      <c r="R146" s="326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266</v>
      </c>
      <c r="B147" s="64" t="s">
        <v>267</v>
      </c>
      <c r="C147" s="37">
        <v>4301031202</v>
      </c>
      <c r="D147" s="323">
        <v>4680115881679</v>
      </c>
      <c r="E147" s="323"/>
      <c r="F147" s="63">
        <v>0.35</v>
      </c>
      <c r="G147" s="38">
        <v>6</v>
      </c>
      <c r="H147" s="63">
        <v>2.1</v>
      </c>
      <c r="I147" s="63">
        <v>2.2000000000000002</v>
      </c>
      <c r="J147" s="38">
        <v>234</v>
      </c>
      <c r="K147" s="38" t="s">
        <v>177</v>
      </c>
      <c r="L147" s="39" t="s">
        <v>79</v>
      </c>
      <c r="M147" s="38">
        <v>40</v>
      </c>
      <c r="N147" s="49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25"/>
      <c r="P147" s="325"/>
      <c r="Q147" s="325"/>
      <c r="R147" s="326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IFERROR(IF(W147=0,"",ROUNDUP(W147/H147,0)*0.00502),"")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268</v>
      </c>
      <c r="B148" s="64" t="s">
        <v>269</v>
      </c>
      <c r="C148" s="37">
        <v>4301031158</v>
      </c>
      <c r="D148" s="323">
        <v>4680115880191</v>
      </c>
      <c r="E148" s="323"/>
      <c r="F148" s="63">
        <v>0.4</v>
      </c>
      <c r="G148" s="38">
        <v>6</v>
      </c>
      <c r="H148" s="63">
        <v>2.4</v>
      </c>
      <c r="I148" s="63">
        <v>2.6</v>
      </c>
      <c r="J148" s="38">
        <v>156</v>
      </c>
      <c r="K148" s="38" t="s">
        <v>80</v>
      </c>
      <c r="L148" s="39" t="s">
        <v>79</v>
      </c>
      <c r="M148" s="38">
        <v>40</v>
      </c>
      <c r="N148" s="49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25"/>
      <c r="P148" s="325"/>
      <c r="Q148" s="325"/>
      <c r="R148" s="326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x14ac:dyDescent="0.2">
      <c r="A149" s="317"/>
      <c r="B149" s="317"/>
      <c r="C149" s="317"/>
      <c r="D149" s="317"/>
      <c r="E149" s="317"/>
      <c r="F149" s="317"/>
      <c r="G149" s="317"/>
      <c r="H149" s="317"/>
      <c r="I149" s="317"/>
      <c r="J149" s="317"/>
      <c r="K149" s="317"/>
      <c r="L149" s="317"/>
      <c r="M149" s="318"/>
      <c r="N149" s="314" t="s">
        <v>43</v>
      </c>
      <c r="O149" s="315"/>
      <c r="P149" s="315"/>
      <c r="Q149" s="315"/>
      <c r="R149" s="315"/>
      <c r="S149" s="315"/>
      <c r="T149" s="316"/>
      <c r="U149" s="43" t="s">
        <v>42</v>
      </c>
      <c r="V149" s="44">
        <f>IFERROR(V141/H141,"0")+IFERROR(V142/H142,"0")+IFERROR(V143/H143,"0")+IFERROR(V144/H144,"0")+IFERROR(V145/H145,"0")+IFERROR(V146/H146,"0")+IFERROR(V147/H147,"0")+IFERROR(V148/H148,"0")</f>
        <v>0</v>
      </c>
      <c r="W149" s="44">
        <f>IFERROR(W141/H141,"0")+IFERROR(W142/H142,"0")+IFERROR(W143/H143,"0")+IFERROR(W144/H144,"0")+IFERROR(W145/H145,"0")+IFERROR(W146/H146,"0")+IFERROR(W147/H147,"0")+IFERROR(W148/H148,"0")</f>
        <v>0</v>
      </c>
      <c r="X149" s="4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68"/>
      <c r="Z149" s="68"/>
    </row>
    <row r="150" spans="1:53" x14ac:dyDescent="0.2">
      <c r="A150" s="317"/>
      <c r="B150" s="317"/>
      <c r="C150" s="317"/>
      <c r="D150" s="317"/>
      <c r="E150" s="317"/>
      <c r="F150" s="317"/>
      <c r="G150" s="317"/>
      <c r="H150" s="317"/>
      <c r="I150" s="317"/>
      <c r="J150" s="317"/>
      <c r="K150" s="317"/>
      <c r="L150" s="317"/>
      <c r="M150" s="318"/>
      <c r="N150" s="314" t="s">
        <v>43</v>
      </c>
      <c r="O150" s="315"/>
      <c r="P150" s="315"/>
      <c r="Q150" s="315"/>
      <c r="R150" s="315"/>
      <c r="S150" s="315"/>
      <c r="T150" s="316"/>
      <c r="U150" s="43" t="s">
        <v>0</v>
      </c>
      <c r="V150" s="44">
        <f>IFERROR(SUM(V141:V148),"0")</f>
        <v>0</v>
      </c>
      <c r="W150" s="44">
        <f>IFERROR(SUM(W141:W148),"0")</f>
        <v>0</v>
      </c>
      <c r="X150" s="43"/>
      <c r="Y150" s="68"/>
      <c r="Z150" s="68"/>
    </row>
    <row r="151" spans="1:53" ht="16.5" customHeight="1" x14ac:dyDescent="0.25">
      <c r="A151" s="327" t="s">
        <v>270</v>
      </c>
      <c r="B151" s="327"/>
      <c r="C151" s="327"/>
      <c r="D151" s="327"/>
      <c r="E151" s="327"/>
      <c r="F151" s="327"/>
      <c r="G151" s="327"/>
      <c r="H151" s="327"/>
      <c r="I151" s="327"/>
      <c r="J151" s="327"/>
      <c r="K151" s="327"/>
      <c r="L151" s="327"/>
      <c r="M151" s="327"/>
      <c r="N151" s="327"/>
      <c r="O151" s="327"/>
      <c r="P151" s="327"/>
      <c r="Q151" s="327"/>
      <c r="R151" s="327"/>
      <c r="S151" s="327"/>
      <c r="T151" s="327"/>
      <c r="U151" s="327"/>
      <c r="V151" s="327"/>
      <c r="W151" s="327"/>
      <c r="X151" s="327"/>
      <c r="Y151" s="66"/>
      <c r="Z151" s="66"/>
    </row>
    <row r="152" spans="1:53" ht="14.25" customHeight="1" x14ac:dyDescent="0.25">
      <c r="A152" s="328" t="s">
        <v>116</v>
      </c>
      <c r="B152" s="328"/>
      <c r="C152" s="328"/>
      <c r="D152" s="328"/>
      <c r="E152" s="328"/>
      <c r="F152" s="328"/>
      <c r="G152" s="328"/>
      <c r="H152" s="328"/>
      <c r="I152" s="328"/>
      <c r="J152" s="328"/>
      <c r="K152" s="328"/>
      <c r="L152" s="328"/>
      <c r="M152" s="328"/>
      <c r="N152" s="328"/>
      <c r="O152" s="328"/>
      <c r="P152" s="328"/>
      <c r="Q152" s="328"/>
      <c r="R152" s="328"/>
      <c r="S152" s="328"/>
      <c r="T152" s="328"/>
      <c r="U152" s="328"/>
      <c r="V152" s="328"/>
      <c r="W152" s="328"/>
      <c r="X152" s="328"/>
      <c r="Y152" s="67"/>
      <c r="Z152" s="67"/>
    </row>
    <row r="153" spans="1:53" ht="16.5" customHeight="1" x14ac:dyDescent="0.25">
      <c r="A153" s="64" t="s">
        <v>271</v>
      </c>
      <c r="B153" s="64" t="s">
        <v>272</v>
      </c>
      <c r="C153" s="37">
        <v>4301011450</v>
      </c>
      <c r="D153" s="323">
        <v>4680115881402</v>
      </c>
      <c r="E153" s="323"/>
      <c r="F153" s="63">
        <v>1.35</v>
      </c>
      <c r="G153" s="38">
        <v>8</v>
      </c>
      <c r="H153" s="63">
        <v>10.8</v>
      </c>
      <c r="I153" s="63">
        <v>11.28</v>
      </c>
      <c r="J153" s="38">
        <v>56</v>
      </c>
      <c r="K153" s="38" t="s">
        <v>112</v>
      </c>
      <c r="L153" s="39" t="s">
        <v>111</v>
      </c>
      <c r="M153" s="38">
        <v>55</v>
      </c>
      <c r="N153" s="48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25"/>
      <c r="P153" s="325"/>
      <c r="Q153" s="325"/>
      <c r="R153" s="326"/>
      <c r="S153" s="40" t="s">
        <v>48</v>
      </c>
      <c r="T153" s="40" t="s">
        <v>48</v>
      </c>
      <c r="U153" s="41" t="s">
        <v>0</v>
      </c>
      <c r="V153" s="59">
        <v>0</v>
      </c>
      <c r="W153" s="56">
        <f>IFERROR(IF(V153="",0,CEILING((V153/$H153),1)*$H153),"")</f>
        <v>0</v>
      </c>
      <c r="X153" s="42" t="str">
        <f>IFERROR(IF(W153=0,"",ROUNDUP(W153/H153,0)*0.02175),"")</f>
        <v/>
      </c>
      <c r="Y153" s="69" t="s">
        <v>48</v>
      </c>
      <c r="Z153" s="70" t="s">
        <v>48</v>
      </c>
      <c r="AD153" s="71"/>
      <c r="BA153" s="150" t="s">
        <v>66</v>
      </c>
    </row>
    <row r="154" spans="1:53" ht="27" customHeight="1" x14ac:dyDescent="0.25">
      <c r="A154" s="64" t="s">
        <v>273</v>
      </c>
      <c r="B154" s="64" t="s">
        <v>274</v>
      </c>
      <c r="C154" s="37">
        <v>4301011454</v>
      </c>
      <c r="D154" s="323">
        <v>4680115881396</v>
      </c>
      <c r="E154" s="323"/>
      <c r="F154" s="63">
        <v>0.45</v>
      </c>
      <c r="G154" s="38">
        <v>6</v>
      </c>
      <c r="H154" s="63">
        <v>2.7</v>
      </c>
      <c r="I154" s="63">
        <v>2.9</v>
      </c>
      <c r="J154" s="38">
        <v>156</v>
      </c>
      <c r="K154" s="38" t="s">
        <v>80</v>
      </c>
      <c r="L154" s="39" t="s">
        <v>79</v>
      </c>
      <c r="M154" s="38">
        <v>55</v>
      </c>
      <c r="N154" s="48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25"/>
      <c r="P154" s="325"/>
      <c r="Q154" s="325"/>
      <c r="R154" s="326"/>
      <c r="S154" s="40" t="s">
        <v>48</v>
      </c>
      <c r="T154" s="40" t="s">
        <v>48</v>
      </c>
      <c r="U154" s="41" t="s">
        <v>0</v>
      </c>
      <c r="V154" s="59">
        <v>0</v>
      </c>
      <c r="W154" s="56">
        <f>IFERROR(IF(V154="",0,CEILING((V154/$H154),1)*$H154),"")</f>
        <v>0</v>
      </c>
      <c r="X154" s="42" t="str">
        <f>IFERROR(IF(W154=0,"",ROUNDUP(W154/H154,0)*0.00753),"")</f>
        <v/>
      </c>
      <c r="Y154" s="69" t="s">
        <v>48</v>
      </c>
      <c r="Z154" s="70" t="s">
        <v>48</v>
      </c>
      <c r="AD154" s="71"/>
      <c r="BA154" s="151" t="s">
        <v>66</v>
      </c>
    </row>
    <row r="155" spans="1:53" x14ac:dyDescent="0.2">
      <c r="A155" s="317"/>
      <c r="B155" s="317"/>
      <c r="C155" s="317"/>
      <c r="D155" s="317"/>
      <c r="E155" s="317"/>
      <c r="F155" s="317"/>
      <c r="G155" s="317"/>
      <c r="H155" s="317"/>
      <c r="I155" s="317"/>
      <c r="J155" s="317"/>
      <c r="K155" s="317"/>
      <c r="L155" s="317"/>
      <c r="M155" s="318"/>
      <c r="N155" s="314" t="s">
        <v>43</v>
      </c>
      <c r="O155" s="315"/>
      <c r="P155" s="315"/>
      <c r="Q155" s="315"/>
      <c r="R155" s="315"/>
      <c r="S155" s="315"/>
      <c r="T155" s="316"/>
      <c r="U155" s="43" t="s">
        <v>42</v>
      </c>
      <c r="V155" s="44">
        <f>IFERROR(V153/H153,"0")+IFERROR(V154/H154,"0")</f>
        <v>0</v>
      </c>
      <c r="W155" s="44">
        <f>IFERROR(W153/H153,"0")+IFERROR(W154/H154,"0")</f>
        <v>0</v>
      </c>
      <c r="X155" s="44">
        <f>IFERROR(IF(X153="",0,X153),"0")+IFERROR(IF(X154="",0,X154),"0")</f>
        <v>0</v>
      </c>
      <c r="Y155" s="68"/>
      <c r="Z155" s="68"/>
    </row>
    <row r="156" spans="1:53" x14ac:dyDescent="0.2">
      <c r="A156" s="317"/>
      <c r="B156" s="317"/>
      <c r="C156" s="317"/>
      <c r="D156" s="317"/>
      <c r="E156" s="317"/>
      <c r="F156" s="317"/>
      <c r="G156" s="317"/>
      <c r="H156" s="317"/>
      <c r="I156" s="317"/>
      <c r="J156" s="317"/>
      <c r="K156" s="317"/>
      <c r="L156" s="317"/>
      <c r="M156" s="318"/>
      <c r="N156" s="314" t="s">
        <v>43</v>
      </c>
      <c r="O156" s="315"/>
      <c r="P156" s="315"/>
      <c r="Q156" s="315"/>
      <c r="R156" s="315"/>
      <c r="S156" s="315"/>
      <c r="T156" s="316"/>
      <c r="U156" s="43" t="s">
        <v>0</v>
      </c>
      <c r="V156" s="44">
        <f>IFERROR(SUM(V153:V154),"0")</f>
        <v>0</v>
      </c>
      <c r="W156" s="44">
        <f>IFERROR(SUM(W153:W154),"0")</f>
        <v>0</v>
      </c>
      <c r="X156" s="43"/>
      <c r="Y156" s="68"/>
      <c r="Z156" s="68"/>
    </row>
    <row r="157" spans="1:53" ht="14.25" customHeight="1" x14ac:dyDescent="0.25">
      <c r="A157" s="328" t="s">
        <v>108</v>
      </c>
      <c r="B157" s="328"/>
      <c r="C157" s="328"/>
      <c r="D157" s="328"/>
      <c r="E157" s="328"/>
      <c r="F157" s="328"/>
      <c r="G157" s="328"/>
      <c r="H157" s="328"/>
      <c r="I157" s="328"/>
      <c r="J157" s="328"/>
      <c r="K157" s="328"/>
      <c r="L157" s="328"/>
      <c r="M157" s="328"/>
      <c r="N157" s="328"/>
      <c r="O157" s="328"/>
      <c r="P157" s="328"/>
      <c r="Q157" s="328"/>
      <c r="R157" s="328"/>
      <c r="S157" s="328"/>
      <c r="T157" s="328"/>
      <c r="U157" s="328"/>
      <c r="V157" s="328"/>
      <c r="W157" s="328"/>
      <c r="X157" s="328"/>
      <c r="Y157" s="67"/>
      <c r="Z157" s="67"/>
    </row>
    <row r="158" spans="1:53" ht="16.5" customHeight="1" x14ac:dyDescent="0.25">
      <c r="A158" s="64" t="s">
        <v>275</v>
      </c>
      <c r="B158" s="64" t="s">
        <v>276</v>
      </c>
      <c r="C158" s="37">
        <v>4301020262</v>
      </c>
      <c r="D158" s="323">
        <v>4680115882935</v>
      </c>
      <c r="E158" s="323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112</v>
      </c>
      <c r="L158" s="39" t="s">
        <v>141</v>
      </c>
      <c r="M158" s="38">
        <v>50</v>
      </c>
      <c r="N158" s="485" t="s">
        <v>277</v>
      </c>
      <c r="O158" s="325"/>
      <c r="P158" s="325"/>
      <c r="Q158" s="325"/>
      <c r="R158" s="326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IFERROR(IF(W158=0,"",ROUNDUP(W158/H158,0)*0.02175),"")</f>
        <v/>
      </c>
      <c r="Y158" s="69" t="s">
        <v>48</v>
      </c>
      <c r="Z158" s="70" t="s">
        <v>48</v>
      </c>
      <c r="AD158" s="71"/>
      <c r="BA158" s="152" t="s">
        <v>66</v>
      </c>
    </row>
    <row r="159" spans="1:53" ht="16.5" customHeight="1" x14ac:dyDescent="0.25">
      <c r="A159" s="64" t="s">
        <v>278</v>
      </c>
      <c r="B159" s="64" t="s">
        <v>279</v>
      </c>
      <c r="C159" s="37">
        <v>4301020220</v>
      </c>
      <c r="D159" s="323">
        <v>4680115880764</v>
      </c>
      <c r="E159" s="323"/>
      <c r="F159" s="63">
        <v>0.35</v>
      </c>
      <c r="G159" s="38">
        <v>6</v>
      </c>
      <c r="H159" s="63">
        <v>2.1</v>
      </c>
      <c r="I159" s="63">
        <v>2.2999999999999998</v>
      </c>
      <c r="J159" s="38">
        <v>156</v>
      </c>
      <c r="K159" s="38" t="s">
        <v>80</v>
      </c>
      <c r="L159" s="39" t="s">
        <v>111</v>
      </c>
      <c r="M159" s="38">
        <v>50</v>
      </c>
      <c r="N159" s="4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25"/>
      <c r="P159" s="325"/>
      <c r="Q159" s="325"/>
      <c r="R159" s="326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IFERROR(IF(W159=0,"",ROUNDUP(W159/H159,0)*0.00753),"")</f>
        <v/>
      </c>
      <c r="Y159" s="69" t="s">
        <v>48</v>
      </c>
      <c r="Z159" s="70" t="s">
        <v>48</v>
      </c>
      <c r="AD159" s="71"/>
      <c r="BA159" s="153" t="s">
        <v>66</v>
      </c>
    </row>
    <row r="160" spans="1:53" x14ac:dyDescent="0.2">
      <c r="A160" s="317"/>
      <c r="B160" s="317"/>
      <c r="C160" s="317"/>
      <c r="D160" s="317"/>
      <c r="E160" s="317"/>
      <c r="F160" s="317"/>
      <c r="G160" s="317"/>
      <c r="H160" s="317"/>
      <c r="I160" s="317"/>
      <c r="J160" s="317"/>
      <c r="K160" s="317"/>
      <c r="L160" s="317"/>
      <c r="M160" s="318"/>
      <c r="N160" s="314" t="s">
        <v>43</v>
      </c>
      <c r="O160" s="315"/>
      <c r="P160" s="315"/>
      <c r="Q160" s="315"/>
      <c r="R160" s="315"/>
      <c r="S160" s="315"/>
      <c r="T160" s="316"/>
      <c r="U160" s="43" t="s">
        <v>42</v>
      </c>
      <c r="V160" s="44">
        <f>IFERROR(V158/H158,"0")+IFERROR(V159/H159,"0")</f>
        <v>0</v>
      </c>
      <c r="W160" s="44">
        <f>IFERROR(W158/H158,"0")+IFERROR(W159/H159,"0")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317"/>
      <c r="B161" s="317"/>
      <c r="C161" s="317"/>
      <c r="D161" s="317"/>
      <c r="E161" s="317"/>
      <c r="F161" s="317"/>
      <c r="G161" s="317"/>
      <c r="H161" s="317"/>
      <c r="I161" s="317"/>
      <c r="J161" s="317"/>
      <c r="K161" s="317"/>
      <c r="L161" s="317"/>
      <c r="M161" s="318"/>
      <c r="N161" s="314" t="s">
        <v>43</v>
      </c>
      <c r="O161" s="315"/>
      <c r="P161" s="315"/>
      <c r="Q161" s="315"/>
      <c r="R161" s="315"/>
      <c r="S161" s="315"/>
      <c r="T161" s="316"/>
      <c r="U161" s="43" t="s">
        <v>0</v>
      </c>
      <c r="V161" s="44">
        <f>IFERROR(SUM(V158:V159),"0")</f>
        <v>0</v>
      </c>
      <c r="W161" s="44">
        <f>IFERROR(SUM(W158:W159),"0")</f>
        <v>0</v>
      </c>
      <c r="X161" s="43"/>
      <c r="Y161" s="68"/>
      <c r="Z161" s="68"/>
    </row>
    <row r="162" spans="1:53" ht="14.25" customHeight="1" x14ac:dyDescent="0.25">
      <c r="A162" s="328" t="s">
        <v>76</v>
      </c>
      <c r="B162" s="328"/>
      <c r="C162" s="328"/>
      <c r="D162" s="328"/>
      <c r="E162" s="328"/>
      <c r="F162" s="328"/>
      <c r="G162" s="328"/>
      <c r="H162" s="328"/>
      <c r="I162" s="328"/>
      <c r="J162" s="328"/>
      <c r="K162" s="328"/>
      <c r="L162" s="328"/>
      <c r="M162" s="328"/>
      <c r="N162" s="328"/>
      <c r="O162" s="328"/>
      <c r="P162" s="328"/>
      <c r="Q162" s="328"/>
      <c r="R162" s="328"/>
      <c r="S162" s="328"/>
      <c r="T162" s="328"/>
      <c r="U162" s="328"/>
      <c r="V162" s="328"/>
      <c r="W162" s="328"/>
      <c r="X162" s="328"/>
      <c r="Y162" s="67"/>
      <c r="Z162" s="67"/>
    </row>
    <row r="163" spans="1:53" ht="27" customHeight="1" x14ac:dyDescent="0.25">
      <c r="A163" s="64" t="s">
        <v>280</v>
      </c>
      <c r="B163" s="64" t="s">
        <v>281</v>
      </c>
      <c r="C163" s="37">
        <v>4301031224</v>
      </c>
      <c r="D163" s="323">
        <v>4680115882683</v>
      </c>
      <c r="E163" s="323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8" t="s">
        <v>80</v>
      </c>
      <c r="L163" s="39" t="s">
        <v>79</v>
      </c>
      <c r="M163" s="38">
        <v>40</v>
      </c>
      <c r="N163" s="4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25"/>
      <c r="P163" s="325"/>
      <c r="Q163" s="325"/>
      <c r="R163" s="326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IFERROR(IF(W163=0,"",ROUNDUP(W163/H163,0)*0.00937),"")</f>
        <v/>
      </c>
      <c r="Y163" s="69" t="s">
        <v>48</v>
      </c>
      <c r="Z163" s="70" t="s">
        <v>48</v>
      </c>
      <c r="AD163" s="71"/>
      <c r="BA163" s="154" t="s">
        <v>66</v>
      </c>
    </row>
    <row r="164" spans="1:53" ht="27" customHeight="1" x14ac:dyDescent="0.25">
      <c r="A164" s="64" t="s">
        <v>282</v>
      </c>
      <c r="B164" s="64" t="s">
        <v>283</v>
      </c>
      <c r="C164" s="37">
        <v>4301031230</v>
      </c>
      <c r="D164" s="323">
        <v>4680115882690</v>
      </c>
      <c r="E164" s="323"/>
      <c r="F164" s="63">
        <v>0.9</v>
      </c>
      <c r="G164" s="38">
        <v>6</v>
      </c>
      <c r="H164" s="63">
        <v>5.4</v>
      </c>
      <c r="I164" s="63">
        <v>5.61</v>
      </c>
      <c r="J164" s="38">
        <v>120</v>
      </c>
      <c r="K164" s="38" t="s">
        <v>80</v>
      </c>
      <c r="L164" s="39" t="s">
        <v>79</v>
      </c>
      <c r="M164" s="38">
        <v>40</v>
      </c>
      <c r="N164" s="4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25"/>
      <c r="P164" s="325"/>
      <c r="Q164" s="325"/>
      <c r="R164" s="326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IFERROR(IF(W164=0,"",ROUNDUP(W164/H164,0)*0.00937),"")</f>
        <v/>
      </c>
      <c r="Y164" s="69" t="s">
        <v>48</v>
      </c>
      <c r="Z164" s="70" t="s">
        <v>48</v>
      </c>
      <c r="AD164" s="71"/>
      <c r="BA164" s="155" t="s">
        <v>66</v>
      </c>
    </row>
    <row r="165" spans="1:53" ht="27" customHeight="1" x14ac:dyDescent="0.25">
      <c r="A165" s="64" t="s">
        <v>284</v>
      </c>
      <c r="B165" s="64" t="s">
        <v>285</v>
      </c>
      <c r="C165" s="37">
        <v>4301031220</v>
      </c>
      <c r="D165" s="323">
        <v>4680115882669</v>
      </c>
      <c r="E165" s="323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4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25"/>
      <c r="P165" s="325"/>
      <c r="Q165" s="325"/>
      <c r="R165" s="326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IFERROR(IF(W165=0,"",ROUNDUP(W165/H165,0)*0.00937),"")</f>
        <v/>
      </c>
      <c r="Y165" s="69" t="s">
        <v>48</v>
      </c>
      <c r="Z165" s="70" t="s">
        <v>48</v>
      </c>
      <c r="AD165" s="71"/>
      <c r="BA165" s="156" t="s">
        <v>66</v>
      </c>
    </row>
    <row r="166" spans="1:53" ht="27" customHeight="1" x14ac:dyDescent="0.25">
      <c r="A166" s="64" t="s">
        <v>286</v>
      </c>
      <c r="B166" s="64" t="s">
        <v>287</v>
      </c>
      <c r="C166" s="37">
        <v>4301031221</v>
      </c>
      <c r="D166" s="323">
        <v>4680115882676</v>
      </c>
      <c r="E166" s="323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25"/>
      <c r="P166" s="325"/>
      <c r="Q166" s="325"/>
      <c r="R166" s="326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x14ac:dyDescent="0.2">
      <c r="A167" s="317"/>
      <c r="B167" s="317"/>
      <c r="C167" s="317"/>
      <c r="D167" s="317"/>
      <c r="E167" s="317"/>
      <c r="F167" s="317"/>
      <c r="G167" s="317"/>
      <c r="H167" s="317"/>
      <c r="I167" s="317"/>
      <c r="J167" s="317"/>
      <c r="K167" s="317"/>
      <c r="L167" s="317"/>
      <c r="M167" s="318"/>
      <c r="N167" s="314" t="s">
        <v>43</v>
      </c>
      <c r="O167" s="315"/>
      <c r="P167" s="315"/>
      <c r="Q167" s="315"/>
      <c r="R167" s="315"/>
      <c r="S167" s="315"/>
      <c r="T167" s="316"/>
      <c r="U167" s="43" t="s">
        <v>42</v>
      </c>
      <c r="V167" s="44">
        <f>IFERROR(V163/H163,"0")+IFERROR(V164/H164,"0")+IFERROR(V165/H165,"0")+IFERROR(V166/H166,"0")</f>
        <v>0</v>
      </c>
      <c r="W167" s="44">
        <f>IFERROR(W163/H163,"0")+IFERROR(W164/H164,"0")+IFERROR(W165/H165,"0")+IFERROR(W166/H166,"0")</f>
        <v>0</v>
      </c>
      <c r="X167" s="44">
        <f>IFERROR(IF(X163="",0,X163),"0")+IFERROR(IF(X164="",0,X164),"0")+IFERROR(IF(X165="",0,X165),"0")+IFERROR(IF(X166="",0,X166),"0")</f>
        <v>0</v>
      </c>
      <c r="Y167" s="68"/>
      <c r="Z167" s="68"/>
    </row>
    <row r="168" spans="1:53" x14ac:dyDescent="0.2">
      <c r="A168" s="317"/>
      <c r="B168" s="317"/>
      <c r="C168" s="317"/>
      <c r="D168" s="317"/>
      <c r="E168" s="317"/>
      <c r="F168" s="317"/>
      <c r="G168" s="317"/>
      <c r="H168" s="317"/>
      <c r="I168" s="317"/>
      <c r="J168" s="317"/>
      <c r="K168" s="317"/>
      <c r="L168" s="317"/>
      <c r="M168" s="318"/>
      <c r="N168" s="314" t="s">
        <v>43</v>
      </c>
      <c r="O168" s="315"/>
      <c r="P168" s="315"/>
      <c r="Q168" s="315"/>
      <c r="R168" s="315"/>
      <c r="S168" s="315"/>
      <c r="T168" s="316"/>
      <c r="U168" s="43" t="s">
        <v>0</v>
      </c>
      <c r="V168" s="44">
        <f>IFERROR(SUM(V163:V166),"0")</f>
        <v>0</v>
      </c>
      <c r="W168" s="44">
        <f>IFERROR(SUM(W163:W166),"0")</f>
        <v>0</v>
      </c>
      <c r="X168" s="43"/>
      <c r="Y168" s="68"/>
      <c r="Z168" s="68"/>
    </row>
    <row r="169" spans="1:53" ht="14.25" customHeight="1" x14ac:dyDescent="0.25">
      <c r="A169" s="328" t="s">
        <v>81</v>
      </c>
      <c r="B169" s="328"/>
      <c r="C169" s="328"/>
      <c r="D169" s="328"/>
      <c r="E169" s="328"/>
      <c r="F169" s="328"/>
      <c r="G169" s="328"/>
      <c r="H169" s="328"/>
      <c r="I169" s="328"/>
      <c r="J169" s="328"/>
      <c r="K169" s="328"/>
      <c r="L169" s="328"/>
      <c r="M169" s="328"/>
      <c r="N169" s="328"/>
      <c r="O169" s="328"/>
      <c r="P169" s="328"/>
      <c r="Q169" s="328"/>
      <c r="R169" s="328"/>
      <c r="S169" s="328"/>
      <c r="T169" s="328"/>
      <c r="U169" s="328"/>
      <c r="V169" s="328"/>
      <c r="W169" s="328"/>
      <c r="X169" s="328"/>
      <c r="Y169" s="67"/>
      <c r="Z169" s="67"/>
    </row>
    <row r="170" spans="1:53" ht="27" customHeight="1" x14ac:dyDescent="0.25">
      <c r="A170" s="64" t="s">
        <v>288</v>
      </c>
      <c r="B170" s="64" t="s">
        <v>289</v>
      </c>
      <c r="C170" s="37">
        <v>4301051409</v>
      </c>
      <c r="D170" s="323">
        <v>4680115881556</v>
      </c>
      <c r="E170" s="323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8" t="s">
        <v>112</v>
      </c>
      <c r="L170" s="39" t="s">
        <v>141</v>
      </c>
      <c r="M170" s="38">
        <v>45</v>
      </c>
      <c r="N170" s="47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25"/>
      <c r="P170" s="325"/>
      <c r="Q170" s="325"/>
      <c r="R170" s="326"/>
      <c r="S170" s="40" t="s">
        <v>48</v>
      </c>
      <c r="T170" s="40" t="s">
        <v>48</v>
      </c>
      <c r="U170" s="41" t="s">
        <v>0</v>
      </c>
      <c r="V170" s="59">
        <v>0</v>
      </c>
      <c r="W170" s="56">
        <f t="shared" ref="W170:W186" si="8">IFERROR(IF(V170="",0,CEILING((V170/$H170),1)*$H170),"")</f>
        <v>0</v>
      </c>
      <c r="X170" s="42" t="str">
        <f>IFERROR(IF(W170=0,"",ROUNDUP(W170/H170,0)*0.01196),"")</f>
        <v/>
      </c>
      <c r="Y170" s="69" t="s">
        <v>48</v>
      </c>
      <c r="Z170" s="70" t="s">
        <v>48</v>
      </c>
      <c r="AD170" s="71"/>
      <c r="BA170" s="158" t="s">
        <v>66</v>
      </c>
    </row>
    <row r="171" spans="1:53" ht="16.5" customHeight="1" x14ac:dyDescent="0.25">
      <c r="A171" s="64" t="s">
        <v>290</v>
      </c>
      <c r="B171" s="64" t="s">
        <v>291</v>
      </c>
      <c r="C171" s="37">
        <v>4301051538</v>
      </c>
      <c r="D171" s="323">
        <v>4680115880573</v>
      </c>
      <c r="E171" s="323"/>
      <c r="F171" s="63">
        <v>1.45</v>
      </c>
      <c r="G171" s="38">
        <v>6</v>
      </c>
      <c r="H171" s="63">
        <v>8.6999999999999993</v>
      </c>
      <c r="I171" s="63">
        <v>9.2639999999999993</v>
      </c>
      <c r="J171" s="38">
        <v>56</v>
      </c>
      <c r="K171" s="38" t="s">
        <v>112</v>
      </c>
      <c r="L171" s="39" t="s">
        <v>79</v>
      </c>
      <c r="M171" s="38">
        <v>45</v>
      </c>
      <c r="N171" s="478" t="s">
        <v>292</v>
      </c>
      <c r="O171" s="325"/>
      <c r="P171" s="325"/>
      <c r="Q171" s="325"/>
      <c r="R171" s="326"/>
      <c r="S171" s="40" t="s">
        <v>48</v>
      </c>
      <c r="T171" s="40" t="s">
        <v>48</v>
      </c>
      <c r="U171" s="41" t="s">
        <v>0</v>
      </c>
      <c r="V171" s="59">
        <v>0</v>
      </c>
      <c r="W171" s="56">
        <f t="shared" si="8"/>
        <v>0</v>
      </c>
      <c r="X171" s="42" t="str">
        <f>IFERROR(IF(W171=0,"",ROUNDUP(W171/H171,0)*0.02175),"")</f>
        <v/>
      </c>
      <c r="Y171" s="69" t="s">
        <v>48</v>
      </c>
      <c r="Z171" s="70" t="s">
        <v>48</v>
      </c>
      <c r="AD171" s="71"/>
      <c r="BA171" s="159" t="s">
        <v>66</v>
      </c>
    </row>
    <row r="172" spans="1:53" ht="27" customHeight="1" x14ac:dyDescent="0.25">
      <c r="A172" s="64" t="s">
        <v>293</v>
      </c>
      <c r="B172" s="64" t="s">
        <v>294</v>
      </c>
      <c r="C172" s="37">
        <v>4301051408</v>
      </c>
      <c r="D172" s="323">
        <v>4680115881594</v>
      </c>
      <c r="E172" s="323"/>
      <c r="F172" s="63">
        <v>1.35</v>
      </c>
      <c r="G172" s="38">
        <v>6</v>
      </c>
      <c r="H172" s="63">
        <v>8.1</v>
      </c>
      <c r="I172" s="63">
        <v>8.6639999999999997</v>
      </c>
      <c r="J172" s="38">
        <v>56</v>
      </c>
      <c r="K172" s="38" t="s">
        <v>112</v>
      </c>
      <c r="L172" s="39" t="s">
        <v>141</v>
      </c>
      <c r="M172" s="38">
        <v>40</v>
      </c>
      <c r="N172" s="47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25"/>
      <c r="P172" s="325"/>
      <c r="Q172" s="325"/>
      <c r="R172" s="326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si="8"/>
        <v>0</v>
      </c>
      <c r="X172" s="42" t="str">
        <f>IFERROR(IF(W172=0,"",ROUNDUP(W172/H172,0)*0.02175),"")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27" customHeight="1" x14ac:dyDescent="0.25">
      <c r="A173" s="64" t="s">
        <v>295</v>
      </c>
      <c r="B173" s="64" t="s">
        <v>296</v>
      </c>
      <c r="C173" s="37">
        <v>4301051505</v>
      </c>
      <c r="D173" s="323">
        <v>4680115881587</v>
      </c>
      <c r="E173" s="323"/>
      <c r="F173" s="63">
        <v>1</v>
      </c>
      <c r="G173" s="38">
        <v>4</v>
      </c>
      <c r="H173" s="63">
        <v>4</v>
      </c>
      <c r="I173" s="63">
        <v>4.4080000000000004</v>
      </c>
      <c r="J173" s="38">
        <v>104</v>
      </c>
      <c r="K173" s="38" t="s">
        <v>112</v>
      </c>
      <c r="L173" s="39" t="s">
        <v>79</v>
      </c>
      <c r="M173" s="38">
        <v>40</v>
      </c>
      <c r="N173" s="480" t="s">
        <v>297</v>
      </c>
      <c r="O173" s="325"/>
      <c r="P173" s="325"/>
      <c r="Q173" s="325"/>
      <c r="R173" s="326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IFERROR(IF(W173=0,"",ROUNDUP(W173/H173,0)*0.01196),"")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16.5" customHeight="1" x14ac:dyDescent="0.25">
      <c r="A174" s="64" t="s">
        <v>298</v>
      </c>
      <c r="B174" s="64" t="s">
        <v>299</v>
      </c>
      <c r="C174" s="37">
        <v>4301051380</v>
      </c>
      <c r="D174" s="323">
        <v>4680115880962</v>
      </c>
      <c r="E174" s="323"/>
      <c r="F174" s="63">
        <v>1.3</v>
      </c>
      <c r="G174" s="38">
        <v>6</v>
      </c>
      <c r="H174" s="63">
        <v>7.8</v>
      </c>
      <c r="I174" s="63">
        <v>8.3640000000000008</v>
      </c>
      <c r="J174" s="38">
        <v>56</v>
      </c>
      <c r="K174" s="38" t="s">
        <v>112</v>
      </c>
      <c r="L174" s="39" t="s">
        <v>79</v>
      </c>
      <c r="M174" s="38">
        <v>40</v>
      </c>
      <c r="N174" s="47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25"/>
      <c r="P174" s="325"/>
      <c r="Q174" s="325"/>
      <c r="R174" s="326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300</v>
      </c>
      <c r="B175" s="64" t="s">
        <v>301</v>
      </c>
      <c r="C175" s="37">
        <v>4301051411</v>
      </c>
      <c r="D175" s="323">
        <v>4680115881617</v>
      </c>
      <c r="E175" s="323"/>
      <c r="F175" s="63">
        <v>1.35</v>
      </c>
      <c r="G175" s="38">
        <v>6</v>
      </c>
      <c r="H175" s="63">
        <v>8.1</v>
      </c>
      <c r="I175" s="63">
        <v>8.6460000000000008</v>
      </c>
      <c r="J175" s="38">
        <v>56</v>
      </c>
      <c r="K175" s="38" t="s">
        <v>112</v>
      </c>
      <c r="L175" s="39" t="s">
        <v>141</v>
      </c>
      <c r="M175" s="38">
        <v>40</v>
      </c>
      <c r="N175" s="47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25"/>
      <c r="P175" s="325"/>
      <c r="Q175" s="325"/>
      <c r="R175" s="326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IFERROR(IF(W175=0,"",ROUNDUP(W175/H175,0)*0.02175),"")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25">
      <c r="A176" s="64" t="s">
        <v>302</v>
      </c>
      <c r="B176" s="64" t="s">
        <v>303</v>
      </c>
      <c r="C176" s="37">
        <v>4301051487</v>
      </c>
      <c r="D176" s="323">
        <v>4680115881228</v>
      </c>
      <c r="E176" s="323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8" t="s">
        <v>80</v>
      </c>
      <c r="L176" s="39" t="s">
        <v>79</v>
      </c>
      <c r="M176" s="38">
        <v>40</v>
      </c>
      <c r="N176" s="474" t="s">
        <v>304</v>
      </c>
      <c r="O176" s="325"/>
      <c r="P176" s="325"/>
      <c r="Q176" s="325"/>
      <c r="R176" s="326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IFERROR(IF(W176=0,"",ROUNDUP(W176/H176,0)*0.00753),"")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305</v>
      </c>
      <c r="B177" s="64" t="s">
        <v>306</v>
      </c>
      <c r="C177" s="37">
        <v>4301051506</v>
      </c>
      <c r="D177" s="323">
        <v>4680115881037</v>
      </c>
      <c r="E177" s="323"/>
      <c r="F177" s="63">
        <v>0.84</v>
      </c>
      <c r="G177" s="38">
        <v>4</v>
      </c>
      <c r="H177" s="63">
        <v>3.36</v>
      </c>
      <c r="I177" s="63">
        <v>3.6179999999999999</v>
      </c>
      <c r="J177" s="38">
        <v>120</v>
      </c>
      <c r="K177" s="38" t="s">
        <v>80</v>
      </c>
      <c r="L177" s="39" t="s">
        <v>79</v>
      </c>
      <c r="M177" s="38">
        <v>40</v>
      </c>
      <c r="N177" s="475" t="s">
        <v>307</v>
      </c>
      <c r="O177" s="325"/>
      <c r="P177" s="325"/>
      <c r="Q177" s="325"/>
      <c r="R177" s="326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IFERROR(IF(W177=0,"",ROUNDUP(W177/H177,0)*0.00937),"")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308</v>
      </c>
      <c r="B178" s="64" t="s">
        <v>309</v>
      </c>
      <c r="C178" s="37">
        <v>4301051384</v>
      </c>
      <c r="D178" s="323">
        <v>4680115881211</v>
      </c>
      <c r="E178" s="323"/>
      <c r="F178" s="63">
        <v>0.4</v>
      </c>
      <c r="G178" s="38">
        <v>6</v>
      </c>
      <c r="H178" s="63">
        <v>2.4</v>
      </c>
      <c r="I178" s="63">
        <v>2.6</v>
      </c>
      <c r="J178" s="38">
        <v>156</v>
      </c>
      <c r="K178" s="38" t="s">
        <v>80</v>
      </c>
      <c r="L178" s="39" t="s">
        <v>79</v>
      </c>
      <c r="M178" s="38">
        <v>45</v>
      </c>
      <c r="N178" s="47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25"/>
      <c r="P178" s="325"/>
      <c r="Q178" s="325"/>
      <c r="R178" s="326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IFERROR(IF(W178=0,"",ROUNDUP(W178/H178,0)*0.00753),"")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310</v>
      </c>
      <c r="B179" s="64" t="s">
        <v>311</v>
      </c>
      <c r="C179" s="37">
        <v>4301051378</v>
      </c>
      <c r="D179" s="323">
        <v>4680115881020</v>
      </c>
      <c r="E179" s="323"/>
      <c r="F179" s="63">
        <v>0.84</v>
      </c>
      <c r="G179" s="38">
        <v>4</v>
      </c>
      <c r="H179" s="63">
        <v>3.36</v>
      </c>
      <c r="I179" s="63">
        <v>3.57</v>
      </c>
      <c r="J179" s="38">
        <v>120</v>
      </c>
      <c r="K179" s="38" t="s">
        <v>80</v>
      </c>
      <c r="L179" s="39" t="s">
        <v>79</v>
      </c>
      <c r="M179" s="38">
        <v>45</v>
      </c>
      <c r="N179" s="46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25"/>
      <c r="P179" s="325"/>
      <c r="Q179" s="325"/>
      <c r="R179" s="326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IFERROR(IF(W179=0,"",ROUNDUP(W179/H179,0)*0.00937),"")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312</v>
      </c>
      <c r="B180" s="64" t="s">
        <v>313</v>
      </c>
      <c r="C180" s="37">
        <v>4301051407</v>
      </c>
      <c r="D180" s="323">
        <v>4680115882195</v>
      </c>
      <c r="E180" s="323"/>
      <c r="F180" s="63">
        <v>0.4</v>
      </c>
      <c r="G180" s="38">
        <v>6</v>
      </c>
      <c r="H180" s="63">
        <v>2.4</v>
      </c>
      <c r="I180" s="63">
        <v>2.69</v>
      </c>
      <c r="J180" s="38">
        <v>156</v>
      </c>
      <c r="K180" s="38" t="s">
        <v>80</v>
      </c>
      <c r="L180" s="39" t="s">
        <v>141</v>
      </c>
      <c r="M180" s="38">
        <v>40</v>
      </c>
      <c r="N180" s="46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25"/>
      <c r="P180" s="325"/>
      <c r="Q180" s="325"/>
      <c r="R180" s="326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 t="shared" ref="X180:X186" si="9">IFERROR(IF(W180=0,"",ROUNDUP(W180/H180,0)*0.00753),"")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314</v>
      </c>
      <c r="B181" s="64" t="s">
        <v>315</v>
      </c>
      <c r="C181" s="37">
        <v>4301051479</v>
      </c>
      <c r="D181" s="323">
        <v>4680115882607</v>
      </c>
      <c r="E181" s="323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8" t="s">
        <v>80</v>
      </c>
      <c r="L181" s="39" t="s">
        <v>141</v>
      </c>
      <c r="M181" s="38">
        <v>45</v>
      </c>
      <c r="N181" s="46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25"/>
      <c r="P181" s="325"/>
      <c r="Q181" s="325"/>
      <c r="R181" s="326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 t="shared" si="9"/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316</v>
      </c>
      <c r="B182" s="64" t="s">
        <v>317</v>
      </c>
      <c r="C182" s="37">
        <v>4301051468</v>
      </c>
      <c r="D182" s="323">
        <v>4680115880092</v>
      </c>
      <c r="E182" s="323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8" t="s">
        <v>80</v>
      </c>
      <c r="L182" s="39" t="s">
        <v>141</v>
      </c>
      <c r="M182" s="38">
        <v>45</v>
      </c>
      <c r="N182" s="47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25"/>
      <c r="P182" s="325"/>
      <c r="Q182" s="325"/>
      <c r="R182" s="326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si="9"/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318</v>
      </c>
      <c r="B183" s="64" t="s">
        <v>319</v>
      </c>
      <c r="C183" s="37">
        <v>4301051469</v>
      </c>
      <c r="D183" s="323">
        <v>4680115880221</v>
      </c>
      <c r="E183" s="323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8" t="s">
        <v>80</v>
      </c>
      <c r="L183" s="39" t="s">
        <v>141</v>
      </c>
      <c r="M183" s="38">
        <v>45</v>
      </c>
      <c r="N183" s="47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25"/>
      <c r="P183" s="325"/>
      <c r="Q183" s="325"/>
      <c r="R183" s="326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16.5" customHeight="1" x14ac:dyDescent="0.25">
      <c r="A184" s="64" t="s">
        <v>320</v>
      </c>
      <c r="B184" s="64" t="s">
        <v>321</v>
      </c>
      <c r="C184" s="37">
        <v>4301051523</v>
      </c>
      <c r="D184" s="323">
        <v>4680115882942</v>
      </c>
      <c r="E184" s="323"/>
      <c r="F184" s="63">
        <v>0.3</v>
      </c>
      <c r="G184" s="38">
        <v>6</v>
      </c>
      <c r="H184" s="63">
        <v>1.8</v>
      </c>
      <c r="I184" s="63">
        <v>2.0720000000000001</v>
      </c>
      <c r="J184" s="38">
        <v>156</v>
      </c>
      <c r="K184" s="38" t="s">
        <v>80</v>
      </c>
      <c r="L184" s="39" t="s">
        <v>79</v>
      </c>
      <c r="M184" s="38">
        <v>40</v>
      </c>
      <c r="N184" s="46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25"/>
      <c r="P184" s="325"/>
      <c r="Q184" s="325"/>
      <c r="R184" s="326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16.5" customHeight="1" x14ac:dyDescent="0.25">
      <c r="A185" s="64" t="s">
        <v>322</v>
      </c>
      <c r="B185" s="64" t="s">
        <v>323</v>
      </c>
      <c r="C185" s="37">
        <v>4301051326</v>
      </c>
      <c r="D185" s="323">
        <v>4680115880504</v>
      </c>
      <c r="E185" s="323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79</v>
      </c>
      <c r="M185" s="38">
        <v>40</v>
      </c>
      <c r="N185" s="46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25"/>
      <c r="P185" s="325"/>
      <c r="Q185" s="325"/>
      <c r="R185" s="326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si="9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324</v>
      </c>
      <c r="B186" s="64" t="s">
        <v>325</v>
      </c>
      <c r="C186" s="37">
        <v>4301051410</v>
      </c>
      <c r="D186" s="323">
        <v>4680115882164</v>
      </c>
      <c r="E186" s="323"/>
      <c r="F186" s="63">
        <v>0.4</v>
      </c>
      <c r="G186" s="38">
        <v>6</v>
      </c>
      <c r="H186" s="63">
        <v>2.4</v>
      </c>
      <c r="I186" s="63">
        <v>2.6779999999999999</v>
      </c>
      <c r="J186" s="38">
        <v>156</v>
      </c>
      <c r="K186" s="38" t="s">
        <v>80</v>
      </c>
      <c r="L186" s="39" t="s">
        <v>141</v>
      </c>
      <c r="M186" s="38">
        <v>40</v>
      </c>
      <c r="N186" s="4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25"/>
      <c r="P186" s="325"/>
      <c r="Q186" s="325"/>
      <c r="R186" s="326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x14ac:dyDescent="0.2">
      <c r="A187" s="317"/>
      <c r="B187" s="317"/>
      <c r="C187" s="317"/>
      <c r="D187" s="317"/>
      <c r="E187" s="317"/>
      <c r="F187" s="317"/>
      <c r="G187" s="317"/>
      <c r="H187" s="317"/>
      <c r="I187" s="317"/>
      <c r="J187" s="317"/>
      <c r="K187" s="317"/>
      <c r="L187" s="317"/>
      <c r="M187" s="318"/>
      <c r="N187" s="314" t="s">
        <v>43</v>
      </c>
      <c r="O187" s="315"/>
      <c r="P187" s="315"/>
      <c r="Q187" s="315"/>
      <c r="R187" s="315"/>
      <c r="S187" s="315"/>
      <c r="T187" s="316"/>
      <c r="U187" s="43" t="s">
        <v>42</v>
      </c>
      <c r="V187" s="4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0</v>
      </c>
      <c r="W187" s="4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0</v>
      </c>
      <c r="X187" s="4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</v>
      </c>
      <c r="Y187" s="68"/>
      <c r="Z187" s="68"/>
    </row>
    <row r="188" spans="1:53" x14ac:dyDescent="0.2">
      <c r="A188" s="317"/>
      <c r="B188" s="317"/>
      <c r="C188" s="317"/>
      <c r="D188" s="317"/>
      <c r="E188" s="317"/>
      <c r="F188" s="317"/>
      <c r="G188" s="317"/>
      <c r="H188" s="317"/>
      <c r="I188" s="317"/>
      <c r="J188" s="317"/>
      <c r="K188" s="317"/>
      <c r="L188" s="317"/>
      <c r="M188" s="318"/>
      <c r="N188" s="314" t="s">
        <v>43</v>
      </c>
      <c r="O188" s="315"/>
      <c r="P188" s="315"/>
      <c r="Q188" s="315"/>
      <c r="R188" s="315"/>
      <c r="S188" s="315"/>
      <c r="T188" s="316"/>
      <c r="U188" s="43" t="s">
        <v>0</v>
      </c>
      <c r="V188" s="44">
        <f>IFERROR(SUM(V170:V186),"0")</f>
        <v>0</v>
      </c>
      <c r="W188" s="44">
        <f>IFERROR(SUM(W170:W186),"0")</f>
        <v>0</v>
      </c>
      <c r="X188" s="43"/>
      <c r="Y188" s="68"/>
      <c r="Z188" s="68"/>
    </row>
    <row r="189" spans="1:53" ht="14.25" customHeight="1" x14ac:dyDescent="0.25">
      <c r="A189" s="328" t="s">
        <v>225</v>
      </c>
      <c r="B189" s="328"/>
      <c r="C189" s="328"/>
      <c r="D189" s="328"/>
      <c r="E189" s="328"/>
      <c r="F189" s="328"/>
      <c r="G189" s="328"/>
      <c r="H189" s="328"/>
      <c r="I189" s="328"/>
      <c r="J189" s="328"/>
      <c r="K189" s="328"/>
      <c r="L189" s="328"/>
      <c r="M189" s="328"/>
      <c r="N189" s="328"/>
      <c r="O189" s="328"/>
      <c r="P189" s="328"/>
      <c r="Q189" s="328"/>
      <c r="R189" s="328"/>
      <c r="S189" s="328"/>
      <c r="T189" s="328"/>
      <c r="U189" s="328"/>
      <c r="V189" s="328"/>
      <c r="W189" s="328"/>
      <c r="X189" s="328"/>
      <c r="Y189" s="67"/>
      <c r="Z189" s="67"/>
    </row>
    <row r="190" spans="1:53" ht="16.5" customHeight="1" x14ac:dyDescent="0.25">
      <c r="A190" s="64" t="s">
        <v>326</v>
      </c>
      <c r="B190" s="64" t="s">
        <v>327</v>
      </c>
      <c r="C190" s="37">
        <v>4301060338</v>
      </c>
      <c r="D190" s="323">
        <v>4680115880801</v>
      </c>
      <c r="E190" s="323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79</v>
      </c>
      <c r="M190" s="38">
        <v>40</v>
      </c>
      <c r="N190" s="46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25"/>
      <c r="P190" s="325"/>
      <c r="Q190" s="325"/>
      <c r="R190" s="326"/>
      <c r="S190" s="40" t="s">
        <v>48</v>
      </c>
      <c r="T190" s="40" t="s">
        <v>48</v>
      </c>
      <c r="U190" s="41" t="s">
        <v>0</v>
      </c>
      <c r="V190" s="59">
        <v>0</v>
      </c>
      <c r="W190" s="56">
        <f>IFERROR(IF(V190="",0,CEILING((V190/$H190),1)*$H190),"")</f>
        <v>0</v>
      </c>
      <c r="X190" s="42" t="str">
        <f>IFERROR(IF(W190=0,"",ROUNDUP(W190/H190,0)*0.00753),"")</f>
        <v/>
      </c>
      <c r="Y190" s="69" t="s">
        <v>48</v>
      </c>
      <c r="Z190" s="70" t="s">
        <v>48</v>
      </c>
      <c r="AD190" s="71"/>
      <c r="BA190" s="175" t="s">
        <v>66</v>
      </c>
    </row>
    <row r="191" spans="1:53" ht="27" customHeight="1" x14ac:dyDescent="0.25">
      <c r="A191" s="64" t="s">
        <v>328</v>
      </c>
      <c r="B191" s="64" t="s">
        <v>329</v>
      </c>
      <c r="C191" s="37">
        <v>4301060339</v>
      </c>
      <c r="D191" s="323">
        <v>4680115880818</v>
      </c>
      <c r="E191" s="323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79</v>
      </c>
      <c r="M191" s="38">
        <v>40</v>
      </c>
      <c r="N191" s="46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25"/>
      <c r="P191" s="325"/>
      <c r="Q191" s="325"/>
      <c r="R191" s="326"/>
      <c r="S191" s="40" t="s">
        <v>48</v>
      </c>
      <c r="T191" s="40" t="s">
        <v>48</v>
      </c>
      <c r="U191" s="41" t="s">
        <v>0</v>
      </c>
      <c r="V191" s="59">
        <v>0</v>
      </c>
      <c r="W191" s="56">
        <f>IFERROR(IF(V191="",0,CEILING((V191/$H191),1)*$H191),"")</f>
        <v>0</v>
      </c>
      <c r="X191" s="42" t="str">
        <f>IFERROR(IF(W191=0,"",ROUNDUP(W191/H191,0)*0.00753),"")</f>
        <v/>
      </c>
      <c r="Y191" s="69" t="s">
        <v>48</v>
      </c>
      <c r="Z191" s="70" t="s">
        <v>48</v>
      </c>
      <c r="AD191" s="71"/>
      <c r="BA191" s="176" t="s">
        <v>66</v>
      </c>
    </row>
    <row r="192" spans="1:53" x14ac:dyDescent="0.2">
      <c r="A192" s="317"/>
      <c r="B192" s="317"/>
      <c r="C192" s="317"/>
      <c r="D192" s="317"/>
      <c r="E192" s="317"/>
      <c r="F192" s="317"/>
      <c r="G192" s="317"/>
      <c r="H192" s="317"/>
      <c r="I192" s="317"/>
      <c r="J192" s="317"/>
      <c r="K192" s="317"/>
      <c r="L192" s="317"/>
      <c r="M192" s="318"/>
      <c r="N192" s="314" t="s">
        <v>43</v>
      </c>
      <c r="O192" s="315"/>
      <c r="P192" s="315"/>
      <c r="Q192" s="315"/>
      <c r="R192" s="315"/>
      <c r="S192" s="315"/>
      <c r="T192" s="316"/>
      <c r="U192" s="43" t="s">
        <v>42</v>
      </c>
      <c r="V192" s="44">
        <f>IFERROR(V190/H190,"0")+IFERROR(V191/H191,"0")</f>
        <v>0</v>
      </c>
      <c r="W192" s="44">
        <f>IFERROR(W190/H190,"0")+IFERROR(W191/H191,"0")</f>
        <v>0</v>
      </c>
      <c r="X192" s="44">
        <f>IFERROR(IF(X190="",0,X190),"0")+IFERROR(IF(X191="",0,X191),"0")</f>
        <v>0</v>
      </c>
      <c r="Y192" s="68"/>
      <c r="Z192" s="68"/>
    </row>
    <row r="193" spans="1:53" x14ac:dyDescent="0.2">
      <c r="A193" s="317"/>
      <c r="B193" s="317"/>
      <c r="C193" s="317"/>
      <c r="D193" s="317"/>
      <c r="E193" s="317"/>
      <c r="F193" s="317"/>
      <c r="G193" s="317"/>
      <c r="H193" s="317"/>
      <c r="I193" s="317"/>
      <c r="J193" s="317"/>
      <c r="K193" s="317"/>
      <c r="L193" s="317"/>
      <c r="M193" s="318"/>
      <c r="N193" s="314" t="s">
        <v>43</v>
      </c>
      <c r="O193" s="315"/>
      <c r="P193" s="315"/>
      <c r="Q193" s="315"/>
      <c r="R193" s="315"/>
      <c r="S193" s="315"/>
      <c r="T193" s="316"/>
      <c r="U193" s="43" t="s">
        <v>0</v>
      </c>
      <c r="V193" s="44">
        <f>IFERROR(SUM(V190:V191),"0")</f>
        <v>0</v>
      </c>
      <c r="W193" s="44">
        <f>IFERROR(SUM(W190:W191),"0")</f>
        <v>0</v>
      </c>
      <c r="X193" s="43"/>
      <c r="Y193" s="68"/>
      <c r="Z193" s="68"/>
    </row>
    <row r="194" spans="1:53" ht="16.5" customHeight="1" x14ac:dyDescent="0.25">
      <c r="A194" s="327" t="s">
        <v>330</v>
      </c>
      <c r="B194" s="327"/>
      <c r="C194" s="327"/>
      <c r="D194" s="327"/>
      <c r="E194" s="327"/>
      <c r="F194" s="327"/>
      <c r="G194" s="327"/>
      <c r="H194" s="327"/>
      <c r="I194" s="327"/>
      <c r="J194" s="327"/>
      <c r="K194" s="327"/>
      <c r="L194" s="327"/>
      <c r="M194" s="327"/>
      <c r="N194" s="327"/>
      <c r="O194" s="327"/>
      <c r="P194" s="327"/>
      <c r="Q194" s="327"/>
      <c r="R194" s="327"/>
      <c r="S194" s="327"/>
      <c r="T194" s="327"/>
      <c r="U194" s="327"/>
      <c r="V194" s="327"/>
      <c r="W194" s="327"/>
      <c r="X194" s="327"/>
      <c r="Y194" s="66"/>
      <c r="Z194" s="66"/>
    </row>
    <row r="195" spans="1:53" ht="14.25" customHeight="1" x14ac:dyDescent="0.25">
      <c r="A195" s="328" t="s">
        <v>116</v>
      </c>
      <c r="B195" s="328"/>
      <c r="C195" s="328"/>
      <c r="D195" s="328"/>
      <c r="E195" s="328"/>
      <c r="F195" s="328"/>
      <c r="G195" s="328"/>
      <c r="H195" s="328"/>
      <c r="I195" s="328"/>
      <c r="J195" s="328"/>
      <c r="K195" s="328"/>
      <c r="L195" s="328"/>
      <c r="M195" s="328"/>
      <c r="N195" s="328"/>
      <c r="O195" s="328"/>
      <c r="P195" s="328"/>
      <c r="Q195" s="328"/>
      <c r="R195" s="328"/>
      <c r="S195" s="328"/>
      <c r="T195" s="328"/>
      <c r="U195" s="328"/>
      <c r="V195" s="328"/>
      <c r="W195" s="328"/>
      <c r="X195" s="328"/>
      <c r="Y195" s="67"/>
      <c r="Z195" s="67"/>
    </row>
    <row r="196" spans="1:53" ht="27" customHeight="1" x14ac:dyDescent="0.25">
      <c r="A196" s="64" t="s">
        <v>331</v>
      </c>
      <c r="B196" s="64" t="s">
        <v>332</v>
      </c>
      <c r="C196" s="37">
        <v>4301011346</v>
      </c>
      <c r="D196" s="323">
        <v>4607091387445</v>
      </c>
      <c r="E196" s="323"/>
      <c r="F196" s="63">
        <v>0.9</v>
      </c>
      <c r="G196" s="38">
        <v>10</v>
      </c>
      <c r="H196" s="63">
        <v>9</v>
      </c>
      <c r="I196" s="63">
        <v>9.6300000000000008</v>
      </c>
      <c r="J196" s="38">
        <v>56</v>
      </c>
      <c r="K196" s="38" t="s">
        <v>112</v>
      </c>
      <c r="L196" s="39" t="s">
        <v>111</v>
      </c>
      <c r="M196" s="38">
        <v>31</v>
      </c>
      <c r="N196" s="45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25"/>
      <c r="P196" s="325"/>
      <c r="Q196" s="325"/>
      <c r="R196" s="326"/>
      <c r="S196" s="40" t="s">
        <v>48</v>
      </c>
      <c r="T196" s="40" t="s">
        <v>48</v>
      </c>
      <c r="U196" s="41" t="s">
        <v>0</v>
      </c>
      <c r="V196" s="59">
        <v>0</v>
      </c>
      <c r="W196" s="56">
        <f t="shared" ref="W196:W210" si="10">IFERROR(IF(V196="",0,CEILING((V196/$H196),1)*$H196),"")</f>
        <v>0</v>
      </c>
      <c r="X196" s="42" t="str">
        <f>IFERROR(IF(W196=0,"",ROUNDUP(W196/H196,0)*0.02175),"")</f>
        <v/>
      </c>
      <c r="Y196" s="69" t="s">
        <v>48</v>
      </c>
      <c r="Z196" s="70" t="s">
        <v>48</v>
      </c>
      <c r="AD196" s="71"/>
      <c r="BA196" s="177" t="s">
        <v>66</v>
      </c>
    </row>
    <row r="197" spans="1:53" ht="27" customHeight="1" x14ac:dyDescent="0.25">
      <c r="A197" s="64" t="s">
        <v>333</v>
      </c>
      <c r="B197" s="64" t="s">
        <v>334</v>
      </c>
      <c r="C197" s="37">
        <v>4301011362</v>
      </c>
      <c r="D197" s="323">
        <v>4607091386004</v>
      </c>
      <c r="E197" s="323"/>
      <c r="F197" s="63">
        <v>1.35</v>
      </c>
      <c r="G197" s="38">
        <v>8</v>
      </c>
      <c r="H197" s="63">
        <v>10.8</v>
      </c>
      <c r="I197" s="63">
        <v>11.28</v>
      </c>
      <c r="J197" s="38">
        <v>48</v>
      </c>
      <c r="K197" s="38" t="s">
        <v>112</v>
      </c>
      <c r="L197" s="39" t="s">
        <v>120</v>
      </c>
      <c r="M197" s="38">
        <v>55</v>
      </c>
      <c r="N197" s="45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25"/>
      <c r="P197" s="325"/>
      <c r="Q197" s="325"/>
      <c r="R197" s="326"/>
      <c r="S197" s="40" t="s">
        <v>48</v>
      </c>
      <c r="T197" s="40" t="s">
        <v>48</v>
      </c>
      <c r="U197" s="41" t="s">
        <v>0</v>
      </c>
      <c r="V197" s="59">
        <v>0</v>
      </c>
      <c r="W197" s="56">
        <f t="shared" si="10"/>
        <v>0</v>
      </c>
      <c r="X197" s="42" t="str">
        <f>IFERROR(IF(W197=0,"",ROUNDUP(W197/H197,0)*0.02039),"")</f>
        <v/>
      </c>
      <c r="Y197" s="69" t="s">
        <v>48</v>
      </c>
      <c r="Z197" s="70" t="s">
        <v>48</v>
      </c>
      <c r="AD197" s="71"/>
      <c r="BA197" s="178" t="s">
        <v>66</v>
      </c>
    </row>
    <row r="198" spans="1:53" ht="27" customHeight="1" x14ac:dyDescent="0.25">
      <c r="A198" s="64" t="s">
        <v>333</v>
      </c>
      <c r="B198" s="64" t="s">
        <v>335</v>
      </c>
      <c r="C198" s="37">
        <v>4301011308</v>
      </c>
      <c r="D198" s="323">
        <v>4607091386004</v>
      </c>
      <c r="E198" s="323"/>
      <c r="F198" s="63">
        <v>1.35</v>
      </c>
      <c r="G198" s="38">
        <v>8</v>
      </c>
      <c r="H198" s="63">
        <v>10.8</v>
      </c>
      <c r="I198" s="63">
        <v>11.28</v>
      </c>
      <c r="J198" s="38">
        <v>56</v>
      </c>
      <c r="K198" s="38" t="s">
        <v>112</v>
      </c>
      <c r="L198" s="39" t="s">
        <v>111</v>
      </c>
      <c r="M198" s="38">
        <v>55</v>
      </c>
      <c r="N198" s="46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25"/>
      <c r="P198" s="325"/>
      <c r="Q198" s="325"/>
      <c r="R198" s="326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si="10"/>
        <v>0</v>
      </c>
      <c r="X198" s="42" t="str">
        <f>IFERROR(IF(W198=0,"",ROUNDUP(W198/H198,0)*0.02175),"")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25">
      <c r="A199" s="64" t="s">
        <v>336</v>
      </c>
      <c r="B199" s="64" t="s">
        <v>337</v>
      </c>
      <c r="C199" s="37">
        <v>4301011347</v>
      </c>
      <c r="D199" s="323">
        <v>4607091386073</v>
      </c>
      <c r="E199" s="323"/>
      <c r="F199" s="63">
        <v>0.9</v>
      </c>
      <c r="G199" s="38">
        <v>10</v>
      </c>
      <c r="H199" s="63">
        <v>9</v>
      </c>
      <c r="I199" s="63">
        <v>9.6300000000000008</v>
      </c>
      <c r="J199" s="38">
        <v>56</v>
      </c>
      <c r="K199" s="38" t="s">
        <v>112</v>
      </c>
      <c r="L199" s="39" t="s">
        <v>111</v>
      </c>
      <c r="M199" s="38">
        <v>31</v>
      </c>
      <c r="N199" s="46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25"/>
      <c r="P199" s="325"/>
      <c r="Q199" s="325"/>
      <c r="R199" s="326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IFERROR(IF(W199=0,"",ROUNDUP(W199/H199,0)*0.02175),"")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25">
      <c r="A200" s="64" t="s">
        <v>338</v>
      </c>
      <c r="B200" s="64" t="s">
        <v>339</v>
      </c>
      <c r="C200" s="37">
        <v>4301010928</v>
      </c>
      <c r="D200" s="323">
        <v>4607091387322</v>
      </c>
      <c r="E200" s="323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8" t="s">
        <v>112</v>
      </c>
      <c r="L200" s="39" t="s">
        <v>111</v>
      </c>
      <c r="M200" s="38">
        <v>55</v>
      </c>
      <c r="N200" s="45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25"/>
      <c r="P200" s="325"/>
      <c r="Q200" s="325"/>
      <c r="R200" s="326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IFERROR(IF(W200=0,"",ROUNDUP(W200/H200,0)*0.02175),"")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25">
      <c r="A201" s="64" t="s">
        <v>338</v>
      </c>
      <c r="B201" s="64" t="s">
        <v>340</v>
      </c>
      <c r="C201" s="37">
        <v>4301011395</v>
      </c>
      <c r="D201" s="323">
        <v>4607091387322</v>
      </c>
      <c r="E201" s="323"/>
      <c r="F201" s="63">
        <v>1.35</v>
      </c>
      <c r="G201" s="38">
        <v>8</v>
      </c>
      <c r="H201" s="63">
        <v>10.8</v>
      </c>
      <c r="I201" s="63">
        <v>11.28</v>
      </c>
      <c r="J201" s="38">
        <v>48</v>
      </c>
      <c r="K201" s="38" t="s">
        <v>112</v>
      </c>
      <c r="L201" s="39" t="s">
        <v>120</v>
      </c>
      <c r="M201" s="38">
        <v>55</v>
      </c>
      <c r="N201" s="45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25"/>
      <c r="P201" s="325"/>
      <c r="Q201" s="325"/>
      <c r="R201" s="326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IFERROR(IF(W201=0,"",ROUNDUP(W201/H201,0)*0.02039),"")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341</v>
      </c>
      <c r="B202" s="64" t="s">
        <v>342</v>
      </c>
      <c r="C202" s="37">
        <v>4301011311</v>
      </c>
      <c r="D202" s="323">
        <v>4607091387377</v>
      </c>
      <c r="E202" s="323"/>
      <c r="F202" s="63">
        <v>1.35</v>
      </c>
      <c r="G202" s="38">
        <v>8</v>
      </c>
      <c r="H202" s="63">
        <v>10.8</v>
      </c>
      <c r="I202" s="63">
        <v>11.28</v>
      </c>
      <c r="J202" s="38">
        <v>56</v>
      </c>
      <c r="K202" s="38" t="s">
        <v>112</v>
      </c>
      <c r="L202" s="39" t="s">
        <v>111</v>
      </c>
      <c r="M202" s="38">
        <v>55</v>
      </c>
      <c r="N202" s="45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25"/>
      <c r="P202" s="325"/>
      <c r="Q202" s="325"/>
      <c r="R202" s="326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343</v>
      </c>
      <c r="B203" s="64" t="s">
        <v>344</v>
      </c>
      <c r="C203" s="37">
        <v>4301010945</v>
      </c>
      <c r="D203" s="323">
        <v>4607091387353</v>
      </c>
      <c r="E203" s="323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112</v>
      </c>
      <c r="L203" s="39" t="s">
        <v>111</v>
      </c>
      <c r="M203" s="38">
        <v>55</v>
      </c>
      <c r="N203" s="45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25"/>
      <c r="P203" s="325"/>
      <c r="Q203" s="325"/>
      <c r="R203" s="326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345</v>
      </c>
      <c r="B204" s="64" t="s">
        <v>346</v>
      </c>
      <c r="C204" s="37">
        <v>4301011328</v>
      </c>
      <c r="D204" s="323">
        <v>4607091386011</v>
      </c>
      <c r="E204" s="323"/>
      <c r="F204" s="63">
        <v>0.5</v>
      </c>
      <c r="G204" s="38">
        <v>10</v>
      </c>
      <c r="H204" s="63">
        <v>5</v>
      </c>
      <c r="I204" s="63">
        <v>5.21</v>
      </c>
      <c r="J204" s="38">
        <v>120</v>
      </c>
      <c r="K204" s="38" t="s">
        <v>80</v>
      </c>
      <c r="L204" s="39" t="s">
        <v>79</v>
      </c>
      <c r="M204" s="38">
        <v>55</v>
      </c>
      <c r="N204" s="4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25"/>
      <c r="P204" s="325"/>
      <c r="Q204" s="325"/>
      <c r="R204" s="326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 t="shared" ref="X204:X210" si="11">IFERROR(IF(W204=0,"",ROUNDUP(W204/H204,0)*0.00937),"")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347</v>
      </c>
      <c r="B205" s="64" t="s">
        <v>348</v>
      </c>
      <c r="C205" s="37">
        <v>4301011329</v>
      </c>
      <c r="D205" s="323">
        <v>4607091387308</v>
      </c>
      <c r="E205" s="323"/>
      <c r="F205" s="63">
        <v>0.5</v>
      </c>
      <c r="G205" s="38">
        <v>10</v>
      </c>
      <c r="H205" s="63">
        <v>5</v>
      </c>
      <c r="I205" s="63">
        <v>5.21</v>
      </c>
      <c r="J205" s="38">
        <v>120</v>
      </c>
      <c r="K205" s="38" t="s">
        <v>80</v>
      </c>
      <c r="L205" s="39" t="s">
        <v>79</v>
      </c>
      <c r="M205" s="38">
        <v>55</v>
      </c>
      <c r="N205" s="44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25"/>
      <c r="P205" s="325"/>
      <c r="Q205" s="325"/>
      <c r="R205" s="326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 t="shared" si="11"/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349</v>
      </c>
      <c r="B206" s="64" t="s">
        <v>350</v>
      </c>
      <c r="C206" s="37">
        <v>4301011049</v>
      </c>
      <c r="D206" s="323">
        <v>4607091387339</v>
      </c>
      <c r="E206" s="323"/>
      <c r="F206" s="63">
        <v>0.5</v>
      </c>
      <c r="G206" s="38">
        <v>10</v>
      </c>
      <c r="H206" s="63">
        <v>5</v>
      </c>
      <c r="I206" s="63">
        <v>5.24</v>
      </c>
      <c r="J206" s="38">
        <v>120</v>
      </c>
      <c r="K206" s="38" t="s">
        <v>80</v>
      </c>
      <c r="L206" s="39" t="s">
        <v>111</v>
      </c>
      <c r="M206" s="38">
        <v>55</v>
      </c>
      <c r="N206" s="44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25"/>
      <c r="P206" s="325"/>
      <c r="Q206" s="325"/>
      <c r="R206" s="326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 t="shared" si="11"/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351</v>
      </c>
      <c r="B207" s="64" t="s">
        <v>352</v>
      </c>
      <c r="C207" s="37">
        <v>4301011433</v>
      </c>
      <c r="D207" s="323">
        <v>4680115882638</v>
      </c>
      <c r="E207" s="323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8" t="s">
        <v>80</v>
      </c>
      <c r="L207" s="39" t="s">
        <v>111</v>
      </c>
      <c r="M207" s="38">
        <v>90</v>
      </c>
      <c r="N207" s="45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25"/>
      <c r="P207" s="325"/>
      <c r="Q207" s="325"/>
      <c r="R207" s="326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 t="shared" si="11"/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353</v>
      </c>
      <c r="B208" s="64" t="s">
        <v>354</v>
      </c>
      <c r="C208" s="37">
        <v>4301011573</v>
      </c>
      <c r="D208" s="323">
        <v>4680115881938</v>
      </c>
      <c r="E208" s="323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8" t="s">
        <v>80</v>
      </c>
      <c r="L208" s="39" t="s">
        <v>111</v>
      </c>
      <c r="M208" s="38">
        <v>90</v>
      </c>
      <c r="N208" s="45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25"/>
      <c r="P208" s="325"/>
      <c r="Q208" s="325"/>
      <c r="R208" s="326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si="11"/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355</v>
      </c>
      <c r="B209" s="64" t="s">
        <v>356</v>
      </c>
      <c r="C209" s="37">
        <v>4301010944</v>
      </c>
      <c r="D209" s="323">
        <v>4607091387346</v>
      </c>
      <c r="E209" s="323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111</v>
      </c>
      <c r="M209" s="38">
        <v>55</v>
      </c>
      <c r="N209" s="4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25"/>
      <c r="P209" s="325"/>
      <c r="Q209" s="325"/>
      <c r="R209" s="326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si="11"/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357</v>
      </c>
      <c r="B210" s="64" t="s">
        <v>358</v>
      </c>
      <c r="C210" s="37">
        <v>4301011353</v>
      </c>
      <c r="D210" s="323">
        <v>4607091389807</v>
      </c>
      <c r="E210" s="323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55</v>
      </c>
      <c r="N210" s="44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25"/>
      <c r="P210" s="325"/>
      <c r="Q210" s="325"/>
      <c r="R210" s="326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x14ac:dyDescent="0.2">
      <c r="A211" s="317"/>
      <c r="B211" s="317"/>
      <c r="C211" s="317"/>
      <c r="D211" s="317"/>
      <c r="E211" s="317"/>
      <c r="F211" s="317"/>
      <c r="G211" s="317"/>
      <c r="H211" s="317"/>
      <c r="I211" s="317"/>
      <c r="J211" s="317"/>
      <c r="K211" s="317"/>
      <c r="L211" s="317"/>
      <c r="M211" s="318"/>
      <c r="N211" s="314" t="s">
        <v>43</v>
      </c>
      <c r="O211" s="315"/>
      <c r="P211" s="315"/>
      <c r="Q211" s="315"/>
      <c r="R211" s="315"/>
      <c r="S211" s="315"/>
      <c r="T211" s="316"/>
      <c r="U211" s="43" t="s">
        <v>42</v>
      </c>
      <c r="V211" s="44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0</v>
      </c>
      <c r="W211" s="44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0</v>
      </c>
      <c r="X211" s="44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</v>
      </c>
      <c r="Y211" s="68"/>
      <c r="Z211" s="68"/>
    </row>
    <row r="212" spans="1:53" x14ac:dyDescent="0.2">
      <c r="A212" s="317"/>
      <c r="B212" s="317"/>
      <c r="C212" s="317"/>
      <c r="D212" s="317"/>
      <c r="E212" s="317"/>
      <c r="F212" s="317"/>
      <c r="G212" s="317"/>
      <c r="H212" s="317"/>
      <c r="I212" s="317"/>
      <c r="J212" s="317"/>
      <c r="K212" s="317"/>
      <c r="L212" s="317"/>
      <c r="M212" s="318"/>
      <c r="N212" s="314" t="s">
        <v>43</v>
      </c>
      <c r="O212" s="315"/>
      <c r="P212" s="315"/>
      <c r="Q212" s="315"/>
      <c r="R212" s="315"/>
      <c r="S212" s="315"/>
      <c r="T212" s="316"/>
      <c r="U212" s="43" t="s">
        <v>0</v>
      </c>
      <c r="V212" s="44">
        <f>IFERROR(SUM(V196:V210),"0")</f>
        <v>0</v>
      </c>
      <c r="W212" s="44">
        <f>IFERROR(SUM(W196:W210),"0")</f>
        <v>0</v>
      </c>
      <c r="X212" s="43"/>
      <c r="Y212" s="68"/>
      <c r="Z212" s="68"/>
    </row>
    <row r="213" spans="1:53" ht="14.25" customHeight="1" x14ac:dyDescent="0.25">
      <c r="A213" s="328" t="s">
        <v>108</v>
      </c>
      <c r="B213" s="328"/>
      <c r="C213" s="328"/>
      <c r="D213" s="328"/>
      <c r="E213" s="328"/>
      <c r="F213" s="328"/>
      <c r="G213" s="328"/>
      <c r="H213" s="328"/>
      <c r="I213" s="328"/>
      <c r="J213" s="328"/>
      <c r="K213" s="328"/>
      <c r="L213" s="328"/>
      <c r="M213" s="328"/>
      <c r="N213" s="328"/>
      <c r="O213" s="328"/>
      <c r="P213" s="328"/>
      <c r="Q213" s="328"/>
      <c r="R213" s="328"/>
      <c r="S213" s="328"/>
      <c r="T213" s="328"/>
      <c r="U213" s="328"/>
      <c r="V213" s="328"/>
      <c r="W213" s="328"/>
      <c r="X213" s="328"/>
      <c r="Y213" s="67"/>
      <c r="Z213" s="67"/>
    </row>
    <row r="214" spans="1:53" ht="27" customHeight="1" x14ac:dyDescent="0.25">
      <c r="A214" s="64" t="s">
        <v>359</v>
      </c>
      <c r="B214" s="64" t="s">
        <v>360</v>
      </c>
      <c r="C214" s="37">
        <v>4301020254</v>
      </c>
      <c r="D214" s="323">
        <v>4680115881914</v>
      </c>
      <c r="E214" s="323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111</v>
      </c>
      <c r="M214" s="38">
        <v>90</v>
      </c>
      <c r="N214" s="44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25"/>
      <c r="P214" s="325"/>
      <c r="Q214" s="325"/>
      <c r="R214" s="326"/>
      <c r="S214" s="40" t="s">
        <v>48</v>
      </c>
      <c r="T214" s="40" t="s">
        <v>48</v>
      </c>
      <c r="U214" s="41" t="s">
        <v>0</v>
      </c>
      <c r="V214" s="59">
        <v>0</v>
      </c>
      <c r="W214" s="56">
        <f>IFERROR(IF(V214="",0,CEILING((V214/$H214),1)*$H214),"")</f>
        <v>0</v>
      </c>
      <c r="X214" s="42" t="str">
        <f>IFERROR(IF(W214=0,"",ROUNDUP(W214/H214,0)*0.00937),"")</f>
        <v/>
      </c>
      <c r="Y214" s="69" t="s">
        <v>48</v>
      </c>
      <c r="Z214" s="70" t="s">
        <v>48</v>
      </c>
      <c r="AD214" s="71"/>
      <c r="BA214" s="192" t="s">
        <v>66</v>
      </c>
    </row>
    <row r="215" spans="1:53" x14ac:dyDescent="0.2">
      <c r="A215" s="317"/>
      <c r="B215" s="317"/>
      <c r="C215" s="317"/>
      <c r="D215" s="317"/>
      <c r="E215" s="317"/>
      <c r="F215" s="317"/>
      <c r="G215" s="317"/>
      <c r="H215" s="317"/>
      <c r="I215" s="317"/>
      <c r="J215" s="317"/>
      <c r="K215" s="317"/>
      <c r="L215" s="317"/>
      <c r="M215" s="318"/>
      <c r="N215" s="314" t="s">
        <v>43</v>
      </c>
      <c r="O215" s="315"/>
      <c r="P215" s="315"/>
      <c r="Q215" s="315"/>
      <c r="R215" s="315"/>
      <c r="S215" s="315"/>
      <c r="T215" s="316"/>
      <c r="U215" s="43" t="s">
        <v>42</v>
      </c>
      <c r="V215" s="44">
        <f>IFERROR(V214/H214,"0")</f>
        <v>0</v>
      </c>
      <c r="W215" s="44">
        <f>IFERROR(W214/H214,"0")</f>
        <v>0</v>
      </c>
      <c r="X215" s="44">
        <f>IFERROR(IF(X214="",0,X214),"0")</f>
        <v>0</v>
      </c>
      <c r="Y215" s="68"/>
      <c r="Z215" s="68"/>
    </row>
    <row r="216" spans="1:53" x14ac:dyDescent="0.2">
      <c r="A216" s="317"/>
      <c r="B216" s="317"/>
      <c r="C216" s="317"/>
      <c r="D216" s="317"/>
      <c r="E216" s="317"/>
      <c r="F216" s="317"/>
      <c r="G216" s="317"/>
      <c r="H216" s="317"/>
      <c r="I216" s="317"/>
      <c r="J216" s="317"/>
      <c r="K216" s="317"/>
      <c r="L216" s="317"/>
      <c r="M216" s="318"/>
      <c r="N216" s="314" t="s">
        <v>43</v>
      </c>
      <c r="O216" s="315"/>
      <c r="P216" s="315"/>
      <c r="Q216" s="315"/>
      <c r="R216" s="315"/>
      <c r="S216" s="315"/>
      <c r="T216" s="316"/>
      <c r="U216" s="43" t="s">
        <v>0</v>
      </c>
      <c r="V216" s="44">
        <f>IFERROR(SUM(V214:V214),"0")</f>
        <v>0</v>
      </c>
      <c r="W216" s="44">
        <f>IFERROR(SUM(W214:W214),"0")</f>
        <v>0</v>
      </c>
      <c r="X216" s="43"/>
      <c r="Y216" s="68"/>
      <c r="Z216" s="68"/>
    </row>
    <row r="217" spans="1:53" ht="14.25" customHeight="1" x14ac:dyDescent="0.25">
      <c r="A217" s="328" t="s">
        <v>76</v>
      </c>
      <c r="B217" s="328"/>
      <c r="C217" s="328"/>
      <c r="D217" s="328"/>
      <c r="E217" s="328"/>
      <c r="F217" s="328"/>
      <c r="G217" s="328"/>
      <c r="H217" s="328"/>
      <c r="I217" s="328"/>
      <c r="J217" s="328"/>
      <c r="K217" s="328"/>
      <c r="L217" s="328"/>
      <c r="M217" s="328"/>
      <c r="N217" s="328"/>
      <c r="O217" s="328"/>
      <c r="P217" s="328"/>
      <c r="Q217" s="328"/>
      <c r="R217" s="328"/>
      <c r="S217" s="328"/>
      <c r="T217" s="328"/>
      <c r="U217" s="328"/>
      <c r="V217" s="328"/>
      <c r="W217" s="328"/>
      <c r="X217" s="328"/>
      <c r="Y217" s="67"/>
      <c r="Z217" s="67"/>
    </row>
    <row r="218" spans="1:53" ht="27" customHeight="1" x14ac:dyDescent="0.25">
      <c r="A218" s="64" t="s">
        <v>361</v>
      </c>
      <c r="B218" s="64" t="s">
        <v>362</v>
      </c>
      <c r="C218" s="37">
        <v>4301030878</v>
      </c>
      <c r="D218" s="323">
        <v>4607091387193</v>
      </c>
      <c r="E218" s="323"/>
      <c r="F218" s="63">
        <v>0.7</v>
      </c>
      <c r="G218" s="38">
        <v>6</v>
      </c>
      <c r="H218" s="63">
        <v>4.2</v>
      </c>
      <c r="I218" s="63">
        <v>4.46</v>
      </c>
      <c r="J218" s="38">
        <v>156</v>
      </c>
      <c r="K218" s="38" t="s">
        <v>80</v>
      </c>
      <c r="L218" s="39" t="s">
        <v>79</v>
      </c>
      <c r="M218" s="38">
        <v>35</v>
      </c>
      <c r="N218" s="44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25"/>
      <c r="P218" s="325"/>
      <c r="Q218" s="325"/>
      <c r="R218" s="326"/>
      <c r="S218" s="40" t="s">
        <v>48</v>
      </c>
      <c r="T218" s="40" t="s">
        <v>48</v>
      </c>
      <c r="U218" s="41" t="s">
        <v>0</v>
      </c>
      <c r="V218" s="59">
        <v>0</v>
      </c>
      <c r="W218" s="56">
        <f>IFERROR(IF(V218="",0,CEILING((V218/$H218),1)*$H218),"")</f>
        <v>0</v>
      </c>
      <c r="X218" s="42" t="str">
        <f>IFERROR(IF(W218=0,"",ROUNDUP(W218/H218,0)*0.00753),"")</f>
        <v/>
      </c>
      <c r="Y218" s="69" t="s">
        <v>48</v>
      </c>
      <c r="Z218" s="70" t="s">
        <v>48</v>
      </c>
      <c r="AD218" s="71"/>
      <c r="BA218" s="193" t="s">
        <v>66</v>
      </c>
    </row>
    <row r="219" spans="1:53" ht="27" customHeight="1" x14ac:dyDescent="0.25">
      <c r="A219" s="64" t="s">
        <v>363</v>
      </c>
      <c r="B219" s="64" t="s">
        <v>364</v>
      </c>
      <c r="C219" s="37">
        <v>4301031153</v>
      </c>
      <c r="D219" s="323">
        <v>4607091387230</v>
      </c>
      <c r="E219" s="323"/>
      <c r="F219" s="63">
        <v>0.7</v>
      </c>
      <c r="G219" s="38">
        <v>6</v>
      </c>
      <c r="H219" s="63">
        <v>4.2</v>
      </c>
      <c r="I219" s="63">
        <v>4.46</v>
      </c>
      <c r="J219" s="38">
        <v>156</v>
      </c>
      <c r="K219" s="38" t="s">
        <v>80</v>
      </c>
      <c r="L219" s="39" t="s">
        <v>79</v>
      </c>
      <c r="M219" s="38">
        <v>40</v>
      </c>
      <c r="N219" s="44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25"/>
      <c r="P219" s="325"/>
      <c r="Q219" s="325"/>
      <c r="R219" s="326"/>
      <c r="S219" s="40" t="s">
        <v>48</v>
      </c>
      <c r="T219" s="40" t="s">
        <v>48</v>
      </c>
      <c r="U219" s="41" t="s">
        <v>0</v>
      </c>
      <c r="V219" s="59">
        <v>0</v>
      </c>
      <c r="W219" s="56">
        <f>IFERROR(IF(V219="",0,CEILING((V219/$H219),1)*$H219),"")</f>
        <v>0</v>
      </c>
      <c r="X219" s="42" t="str">
        <f>IFERROR(IF(W219=0,"",ROUNDUP(W219/H219,0)*0.00753),"")</f>
        <v/>
      </c>
      <c r="Y219" s="69" t="s">
        <v>48</v>
      </c>
      <c r="Z219" s="70" t="s">
        <v>48</v>
      </c>
      <c r="AD219" s="71"/>
      <c r="BA219" s="194" t="s">
        <v>66</v>
      </c>
    </row>
    <row r="220" spans="1:53" ht="27" customHeight="1" x14ac:dyDescent="0.25">
      <c r="A220" s="64" t="s">
        <v>365</v>
      </c>
      <c r="B220" s="64" t="s">
        <v>366</v>
      </c>
      <c r="C220" s="37">
        <v>4301031152</v>
      </c>
      <c r="D220" s="323">
        <v>4607091387285</v>
      </c>
      <c r="E220" s="323"/>
      <c r="F220" s="63">
        <v>0.35</v>
      </c>
      <c r="G220" s="38">
        <v>6</v>
      </c>
      <c r="H220" s="63">
        <v>2.1</v>
      </c>
      <c r="I220" s="63">
        <v>2.23</v>
      </c>
      <c r="J220" s="38">
        <v>234</v>
      </c>
      <c r="K220" s="38" t="s">
        <v>177</v>
      </c>
      <c r="L220" s="39" t="s">
        <v>79</v>
      </c>
      <c r="M220" s="38">
        <v>40</v>
      </c>
      <c r="N220" s="44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25"/>
      <c r="P220" s="325"/>
      <c r="Q220" s="325"/>
      <c r="R220" s="326"/>
      <c r="S220" s="40" t="s">
        <v>48</v>
      </c>
      <c r="T220" s="40" t="s">
        <v>48</v>
      </c>
      <c r="U220" s="41" t="s">
        <v>0</v>
      </c>
      <c r="V220" s="59">
        <v>0</v>
      </c>
      <c r="W220" s="56">
        <f>IFERROR(IF(V220="",0,CEILING((V220/$H220),1)*$H220),"")</f>
        <v>0</v>
      </c>
      <c r="X220" s="42" t="str">
        <f>IFERROR(IF(W220=0,"",ROUNDUP(W220/H220,0)*0.00502),"")</f>
        <v/>
      </c>
      <c r="Y220" s="69" t="s">
        <v>48</v>
      </c>
      <c r="Z220" s="70" t="s">
        <v>48</v>
      </c>
      <c r="AD220" s="71"/>
      <c r="BA220" s="195" t="s">
        <v>66</v>
      </c>
    </row>
    <row r="221" spans="1:53" ht="27" customHeight="1" x14ac:dyDescent="0.25">
      <c r="A221" s="64" t="s">
        <v>367</v>
      </c>
      <c r="B221" s="64" t="s">
        <v>368</v>
      </c>
      <c r="C221" s="37">
        <v>4301031151</v>
      </c>
      <c r="D221" s="323">
        <v>4607091389845</v>
      </c>
      <c r="E221" s="323"/>
      <c r="F221" s="63">
        <v>0.35</v>
      </c>
      <c r="G221" s="38">
        <v>6</v>
      </c>
      <c r="H221" s="63">
        <v>2.1</v>
      </c>
      <c r="I221" s="63">
        <v>2.2000000000000002</v>
      </c>
      <c r="J221" s="38">
        <v>234</v>
      </c>
      <c r="K221" s="38" t="s">
        <v>177</v>
      </c>
      <c r="L221" s="39" t="s">
        <v>79</v>
      </c>
      <c r="M221" s="38">
        <v>40</v>
      </c>
      <c r="N221" s="44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25"/>
      <c r="P221" s="325"/>
      <c r="Q221" s="325"/>
      <c r="R221" s="326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IFERROR(IF(W221=0,"",ROUNDUP(W221/H221,0)*0.00502),"")</f>
        <v/>
      </c>
      <c r="Y221" s="69" t="s">
        <v>48</v>
      </c>
      <c r="Z221" s="70" t="s">
        <v>48</v>
      </c>
      <c r="AD221" s="71"/>
      <c r="BA221" s="196" t="s">
        <v>66</v>
      </c>
    </row>
    <row r="222" spans="1:53" x14ac:dyDescent="0.2">
      <c r="A222" s="317"/>
      <c r="B222" s="317"/>
      <c r="C222" s="317"/>
      <c r="D222" s="317"/>
      <c r="E222" s="317"/>
      <c r="F222" s="317"/>
      <c r="G222" s="317"/>
      <c r="H222" s="317"/>
      <c r="I222" s="317"/>
      <c r="J222" s="317"/>
      <c r="K222" s="317"/>
      <c r="L222" s="317"/>
      <c r="M222" s="318"/>
      <c r="N222" s="314" t="s">
        <v>43</v>
      </c>
      <c r="O222" s="315"/>
      <c r="P222" s="315"/>
      <c r="Q222" s="315"/>
      <c r="R222" s="315"/>
      <c r="S222" s="315"/>
      <c r="T222" s="316"/>
      <c r="U222" s="43" t="s">
        <v>42</v>
      </c>
      <c r="V222" s="44">
        <f>IFERROR(V218/H218,"0")+IFERROR(V219/H219,"0")+IFERROR(V220/H220,"0")+IFERROR(V221/H221,"0")</f>
        <v>0</v>
      </c>
      <c r="W222" s="44">
        <f>IFERROR(W218/H218,"0")+IFERROR(W219/H219,"0")+IFERROR(W220/H220,"0")+IFERROR(W221/H221,"0")</f>
        <v>0</v>
      </c>
      <c r="X222" s="44">
        <f>IFERROR(IF(X218="",0,X218),"0")+IFERROR(IF(X219="",0,X219),"0")+IFERROR(IF(X220="",0,X220),"0")+IFERROR(IF(X221="",0,X221),"0")</f>
        <v>0</v>
      </c>
      <c r="Y222" s="68"/>
      <c r="Z222" s="68"/>
    </row>
    <row r="223" spans="1:53" x14ac:dyDescent="0.2">
      <c r="A223" s="317"/>
      <c r="B223" s="317"/>
      <c r="C223" s="317"/>
      <c r="D223" s="317"/>
      <c r="E223" s="317"/>
      <c r="F223" s="317"/>
      <c r="G223" s="317"/>
      <c r="H223" s="317"/>
      <c r="I223" s="317"/>
      <c r="J223" s="317"/>
      <c r="K223" s="317"/>
      <c r="L223" s="317"/>
      <c r="M223" s="318"/>
      <c r="N223" s="314" t="s">
        <v>43</v>
      </c>
      <c r="O223" s="315"/>
      <c r="P223" s="315"/>
      <c r="Q223" s="315"/>
      <c r="R223" s="315"/>
      <c r="S223" s="315"/>
      <c r="T223" s="316"/>
      <c r="U223" s="43" t="s">
        <v>0</v>
      </c>
      <c r="V223" s="44">
        <f>IFERROR(SUM(V218:V221),"0")</f>
        <v>0</v>
      </c>
      <c r="W223" s="44">
        <f>IFERROR(SUM(W218:W221),"0")</f>
        <v>0</v>
      </c>
      <c r="X223" s="43"/>
      <c r="Y223" s="68"/>
      <c r="Z223" s="68"/>
    </row>
    <row r="224" spans="1:53" ht="14.25" customHeight="1" x14ac:dyDescent="0.25">
      <c r="A224" s="328" t="s">
        <v>81</v>
      </c>
      <c r="B224" s="328"/>
      <c r="C224" s="328"/>
      <c r="D224" s="328"/>
      <c r="E224" s="328"/>
      <c r="F224" s="328"/>
      <c r="G224" s="328"/>
      <c r="H224" s="328"/>
      <c r="I224" s="328"/>
      <c r="J224" s="328"/>
      <c r="K224" s="328"/>
      <c r="L224" s="328"/>
      <c r="M224" s="328"/>
      <c r="N224" s="328"/>
      <c r="O224" s="328"/>
      <c r="P224" s="328"/>
      <c r="Q224" s="328"/>
      <c r="R224" s="328"/>
      <c r="S224" s="328"/>
      <c r="T224" s="328"/>
      <c r="U224" s="328"/>
      <c r="V224" s="328"/>
      <c r="W224" s="328"/>
      <c r="X224" s="328"/>
      <c r="Y224" s="67"/>
      <c r="Z224" s="67"/>
    </row>
    <row r="225" spans="1:53" ht="16.5" customHeight="1" x14ac:dyDescent="0.25">
      <c r="A225" s="64" t="s">
        <v>369</v>
      </c>
      <c r="B225" s="64" t="s">
        <v>370</v>
      </c>
      <c r="C225" s="37">
        <v>4301051100</v>
      </c>
      <c r="D225" s="323">
        <v>4607091387766</v>
      </c>
      <c r="E225" s="323"/>
      <c r="F225" s="63">
        <v>1.35</v>
      </c>
      <c r="G225" s="38">
        <v>6</v>
      </c>
      <c r="H225" s="63">
        <v>8.1</v>
      </c>
      <c r="I225" s="63">
        <v>8.6579999999999995</v>
      </c>
      <c r="J225" s="38">
        <v>56</v>
      </c>
      <c r="K225" s="38" t="s">
        <v>112</v>
      </c>
      <c r="L225" s="39" t="s">
        <v>141</v>
      </c>
      <c r="M225" s="38">
        <v>40</v>
      </c>
      <c r="N225" s="4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25"/>
      <c r="P225" s="325"/>
      <c r="Q225" s="325"/>
      <c r="R225" s="326"/>
      <c r="S225" s="40" t="s">
        <v>48</v>
      </c>
      <c r="T225" s="40" t="s">
        <v>48</v>
      </c>
      <c r="U225" s="41" t="s">
        <v>0</v>
      </c>
      <c r="V225" s="59">
        <v>4500</v>
      </c>
      <c r="W225" s="56">
        <f t="shared" ref="W225:W231" si="12">IFERROR(IF(V225="",0,CEILING((V225/$H225),1)*$H225),"")</f>
        <v>4503.5999999999995</v>
      </c>
      <c r="X225" s="42">
        <f>IFERROR(IF(W225=0,"",ROUNDUP(W225/H225,0)*0.02175),"")</f>
        <v>12.093</v>
      </c>
      <c r="Y225" s="69" t="s">
        <v>48</v>
      </c>
      <c r="Z225" s="70" t="s">
        <v>48</v>
      </c>
      <c r="AD225" s="71"/>
      <c r="BA225" s="197" t="s">
        <v>66</v>
      </c>
    </row>
    <row r="226" spans="1:53" ht="27" customHeight="1" x14ac:dyDescent="0.25">
      <c r="A226" s="64" t="s">
        <v>371</v>
      </c>
      <c r="B226" s="64" t="s">
        <v>372</v>
      </c>
      <c r="C226" s="37">
        <v>4301051116</v>
      </c>
      <c r="D226" s="323">
        <v>4607091387957</v>
      </c>
      <c r="E226" s="323"/>
      <c r="F226" s="63">
        <v>1.3</v>
      </c>
      <c r="G226" s="38">
        <v>6</v>
      </c>
      <c r="H226" s="63">
        <v>7.8</v>
      </c>
      <c r="I226" s="63">
        <v>8.3640000000000008</v>
      </c>
      <c r="J226" s="38">
        <v>56</v>
      </c>
      <c r="K226" s="38" t="s">
        <v>112</v>
      </c>
      <c r="L226" s="39" t="s">
        <v>79</v>
      </c>
      <c r="M226" s="38">
        <v>40</v>
      </c>
      <c r="N226" s="44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25"/>
      <c r="P226" s="325"/>
      <c r="Q226" s="325"/>
      <c r="R226" s="326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8" t="s">
        <v>66</v>
      </c>
    </row>
    <row r="227" spans="1:53" ht="27" customHeight="1" x14ac:dyDescent="0.25">
      <c r="A227" s="64" t="s">
        <v>373</v>
      </c>
      <c r="B227" s="64" t="s">
        <v>374</v>
      </c>
      <c r="C227" s="37">
        <v>4301051115</v>
      </c>
      <c r="D227" s="323">
        <v>4607091387964</v>
      </c>
      <c r="E227" s="323"/>
      <c r="F227" s="63">
        <v>1.35</v>
      </c>
      <c r="G227" s="38">
        <v>6</v>
      </c>
      <c r="H227" s="63">
        <v>8.1</v>
      </c>
      <c r="I227" s="63">
        <v>8.6460000000000008</v>
      </c>
      <c r="J227" s="38">
        <v>56</v>
      </c>
      <c r="K227" s="38" t="s">
        <v>112</v>
      </c>
      <c r="L227" s="39" t="s">
        <v>79</v>
      </c>
      <c r="M227" s="38">
        <v>40</v>
      </c>
      <c r="N227" s="44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25"/>
      <c r="P227" s="325"/>
      <c r="Q227" s="325"/>
      <c r="R227" s="326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16.5" customHeight="1" x14ac:dyDescent="0.25">
      <c r="A228" s="64" t="s">
        <v>375</v>
      </c>
      <c r="B228" s="64" t="s">
        <v>376</v>
      </c>
      <c r="C228" s="37">
        <v>4301051134</v>
      </c>
      <c r="D228" s="323">
        <v>4607091381672</v>
      </c>
      <c r="E228" s="323"/>
      <c r="F228" s="63">
        <v>0.6</v>
      </c>
      <c r="G228" s="38">
        <v>6</v>
      </c>
      <c r="H228" s="63">
        <v>3.6</v>
      </c>
      <c r="I228" s="63">
        <v>3.8759999999999999</v>
      </c>
      <c r="J228" s="38">
        <v>120</v>
      </c>
      <c r="K228" s="38" t="s">
        <v>80</v>
      </c>
      <c r="L228" s="39" t="s">
        <v>79</v>
      </c>
      <c r="M228" s="38">
        <v>40</v>
      </c>
      <c r="N228" s="43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8" s="325"/>
      <c r="P228" s="325"/>
      <c r="Q228" s="325"/>
      <c r="R228" s="326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IFERROR(IF(W228=0,"",ROUNDUP(W228/H228,0)*0.00937),"")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27" customHeight="1" x14ac:dyDescent="0.25">
      <c r="A229" s="64" t="s">
        <v>377</v>
      </c>
      <c r="B229" s="64" t="s">
        <v>378</v>
      </c>
      <c r="C229" s="37">
        <v>4301051130</v>
      </c>
      <c r="D229" s="323">
        <v>4607091387537</v>
      </c>
      <c r="E229" s="323"/>
      <c r="F229" s="63">
        <v>0.45</v>
      </c>
      <c r="G229" s="38">
        <v>6</v>
      </c>
      <c r="H229" s="63">
        <v>2.7</v>
      </c>
      <c r="I229" s="63">
        <v>2.99</v>
      </c>
      <c r="J229" s="38">
        <v>156</v>
      </c>
      <c r="K229" s="38" t="s">
        <v>80</v>
      </c>
      <c r="L229" s="39" t="s">
        <v>79</v>
      </c>
      <c r="M229" s="38">
        <v>40</v>
      </c>
      <c r="N229" s="43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9" s="325"/>
      <c r="P229" s="325"/>
      <c r="Q229" s="325"/>
      <c r="R229" s="326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IFERROR(IF(W229=0,"",ROUNDUP(W229/H229,0)*0.00753),"")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27" customHeight="1" x14ac:dyDescent="0.25">
      <c r="A230" s="64" t="s">
        <v>379</v>
      </c>
      <c r="B230" s="64" t="s">
        <v>380</v>
      </c>
      <c r="C230" s="37">
        <v>4301051132</v>
      </c>
      <c r="D230" s="323">
        <v>4607091387513</v>
      </c>
      <c r="E230" s="323"/>
      <c r="F230" s="63">
        <v>0.45</v>
      </c>
      <c r="G230" s="38">
        <v>6</v>
      </c>
      <c r="H230" s="63">
        <v>2.7</v>
      </c>
      <c r="I230" s="63">
        <v>2.9780000000000002</v>
      </c>
      <c r="J230" s="38">
        <v>156</v>
      </c>
      <c r="K230" s="38" t="s">
        <v>80</v>
      </c>
      <c r="L230" s="39" t="s">
        <v>79</v>
      </c>
      <c r="M230" s="38">
        <v>40</v>
      </c>
      <c r="N230" s="43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0" s="325"/>
      <c r="P230" s="325"/>
      <c r="Q230" s="325"/>
      <c r="R230" s="326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ht="27" customHeight="1" x14ac:dyDescent="0.25">
      <c r="A231" s="64" t="s">
        <v>381</v>
      </c>
      <c r="B231" s="64" t="s">
        <v>382</v>
      </c>
      <c r="C231" s="37">
        <v>4301051277</v>
      </c>
      <c r="D231" s="323">
        <v>4680115880511</v>
      </c>
      <c r="E231" s="323"/>
      <c r="F231" s="63">
        <v>0.33</v>
      </c>
      <c r="G231" s="38">
        <v>6</v>
      </c>
      <c r="H231" s="63">
        <v>1.98</v>
      </c>
      <c r="I231" s="63">
        <v>2.1800000000000002</v>
      </c>
      <c r="J231" s="38">
        <v>156</v>
      </c>
      <c r="K231" s="38" t="s">
        <v>80</v>
      </c>
      <c r="L231" s="39" t="s">
        <v>141</v>
      </c>
      <c r="M231" s="38">
        <v>40</v>
      </c>
      <c r="N231" s="43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1" s="325"/>
      <c r="P231" s="325"/>
      <c r="Q231" s="325"/>
      <c r="R231" s="326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3" t="s">
        <v>66</v>
      </c>
    </row>
    <row r="232" spans="1:53" x14ac:dyDescent="0.2">
      <c r="A232" s="317"/>
      <c r="B232" s="317"/>
      <c r="C232" s="317"/>
      <c r="D232" s="317"/>
      <c r="E232" s="317"/>
      <c r="F232" s="317"/>
      <c r="G232" s="317"/>
      <c r="H232" s="317"/>
      <c r="I232" s="317"/>
      <c r="J232" s="317"/>
      <c r="K232" s="317"/>
      <c r="L232" s="317"/>
      <c r="M232" s="318"/>
      <c r="N232" s="314" t="s">
        <v>43</v>
      </c>
      <c r="O232" s="315"/>
      <c r="P232" s="315"/>
      <c r="Q232" s="315"/>
      <c r="R232" s="315"/>
      <c r="S232" s="315"/>
      <c r="T232" s="316"/>
      <c r="U232" s="43" t="s">
        <v>42</v>
      </c>
      <c r="V232" s="44">
        <f>IFERROR(V225/H225,"0")+IFERROR(V226/H226,"0")+IFERROR(V227/H227,"0")+IFERROR(V228/H228,"0")+IFERROR(V229/H229,"0")+IFERROR(V230/H230,"0")+IFERROR(V231/H231,"0")</f>
        <v>555.55555555555554</v>
      </c>
      <c r="W232" s="44">
        <f>IFERROR(W225/H225,"0")+IFERROR(W226/H226,"0")+IFERROR(W227/H227,"0")+IFERROR(W228/H228,"0")+IFERROR(W229/H229,"0")+IFERROR(W230/H230,"0")+IFERROR(W231/H231,"0")</f>
        <v>556</v>
      </c>
      <c r="X232" s="44">
        <f>IFERROR(IF(X225="",0,X225),"0")+IFERROR(IF(X226="",0,X226),"0")+IFERROR(IF(X227="",0,X227),"0")+IFERROR(IF(X228="",0,X228),"0")+IFERROR(IF(X229="",0,X229),"0")+IFERROR(IF(X230="",0,X230),"0")+IFERROR(IF(X231="",0,X231),"0")</f>
        <v>12.093</v>
      </c>
      <c r="Y232" s="68"/>
      <c r="Z232" s="68"/>
    </row>
    <row r="233" spans="1:53" x14ac:dyDescent="0.2">
      <c r="A233" s="317"/>
      <c r="B233" s="317"/>
      <c r="C233" s="317"/>
      <c r="D233" s="317"/>
      <c r="E233" s="317"/>
      <c r="F233" s="317"/>
      <c r="G233" s="317"/>
      <c r="H233" s="317"/>
      <c r="I233" s="317"/>
      <c r="J233" s="317"/>
      <c r="K233" s="317"/>
      <c r="L233" s="317"/>
      <c r="M233" s="318"/>
      <c r="N233" s="314" t="s">
        <v>43</v>
      </c>
      <c r="O233" s="315"/>
      <c r="P233" s="315"/>
      <c r="Q233" s="315"/>
      <c r="R233" s="315"/>
      <c r="S233" s="315"/>
      <c r="T233" s="316"/>
      <c r="U233" s="43" t="s">
        <v>0</v>
      </c>
      <c r="V233" s="44">
        <f>IFERROR(SUM(V225:V231),"0")</f>
        <v>4500</v>
      </c>
      <c r="W233" s="44">
        <f>IFERROR(SUM(W225:W231),"0")</f>
        <v>4503.5999999999995</v>
      </c>
      <c r="X233" s="43"/>
      <c r="Y233" s="68"/>
      <c r="Z233" s="68"/>
    </row>
    <row r="234" spans="1:53" ht="14.25" customHeight="1" x14ac:dyDescent="0.25">
      <c r="A234" s="328" t="s">
        <v>225</v>
      </c>
      <c r="B234" s="328"/>
      <c r="C234" s="328"/>
      <c r="D234" s="328"/>
      <c r="E234" s="328"/>
      <c r="F234" s="328"/>
      <c r="G234" s="328"/>
      <c r="H234" s="328"/>
      <c r="I234" s="328"/>
      <c r="J234" s="328"/>
      <c r="K234" s="328"/>
      <c r="L234" s="328"/>
      <c r="M234" s="328"/>
      <c r="N234" s="328"/>
      <c r="O234" s="328"/>
      <c r="P234" s="328"/>
      <c r="Q234" s="328"/>
      <c r="R234" s="328"/>
      <c r="S234" s="328"/>
      <c r="T234" s="328"/>
      <c r="U234" s="328"/>
      <c r="V234" s="328"/>
      <c r="W234" s="328"/>
      <c r="X234" s="328"/>
      <c r="Y234" s="67"/>
      <c r="Z234" s="67"/>
    </row>
    <row r="235" spans="1:53" ht="16.5" customHeight="1" x14ac:dyDescent="0.25">
      <c r="A235" s="64" t="s">
        <v>383</v>
      </c>
      <c r="B235" s="64" t="s">
        <v>384</v>
      </c>
      <c r="C235" s="37">
        <v>4301060326</v>
      </c>
      <c r="D235" s="323">
        <v>4607091380880</v>
      </c>
      <c r="E235" s="323"/>
      <c r="F235" s="63">
        <v>1.4</v>
      </c>
      <c r="G235" s="38">
        <v>6</v>
      </c>
      <c r="H235" s="63">
        <v>8.4</v>
      </c>
      <c r="I235" s="63">
        <v>8.9640000000000004</v>
      </c>
      <c r="J235" s="38">
        <v>56</v>
      </c>
      <c r="K235" s="38" t="s">
        <v>112</v>
      </c>
      <c r="L235" s="39" t="s">
        <v>79</v>
      </c>
      <c r="M235" s="38">
        <v>30</v>
      </c>
      <c r="N235" s="43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5" s="325"/>
      <c r="P235" s="325"/>
      <c r="Q235" s="325"/>
      <c r="R235" s="326"/>
      <c r="S235" s="40" t="s">
        <v>48</v>
      </c>
      <c r="T235" s="40" t="s">
        <v>48</v>
      </c>
      <c r="U235" s="41" t="s">
        <v>0</v>
      </c>
      <c r="V235" s="59">
        <v>0</v>
      </c>
      <c r="W235" s="56">
        <f>IFERROR(IF(V235="",0,CEILING((V235/$H235),1)*$H235),"")</f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4" t="s">
        <v>66</v>
      </c>
    </row>
    <row r="236" spans="1:53" ht="27" customHeight="1" x14ac:dyDescent="0.25">
      <c r="A236" s="64" t="s">
        <v>385</v>
      </c>
      <c r="B236" s="64" t="s">
        <v>386</v>
      </c>
      <c r="C236" s="37">
        <v>4301060308</v>
      </c>
      <c r="D236" s="323">
        <v>4607091384482</v>
      </c>
      <c r="E236" s="323"/>
      <c r="F236" s="63">
        <v>1.3</v>
      </c>
      <c r="G236" s="38">
        <v>6</v>
      </c>
      <c r="H236" s="63">
        <v>7.8</v>
      </c>
      <c r="I236" s="63">
        <v>8.3640000000000008</v>
      </c>
      <c r="J236" s="38">
        <v>56</v>
      </c>
      <c r="K236" s="38" t="s">
        <v>112</v>
      </c>
      <c r="L236" s="39" t="s">
        <v>79</v>
      </c>
      <c r="M236" s="38">
        <v>30</v>
      </c>
      <c r="N236" s="43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6" s="325"/>
      <c r="P236" s="325"/>
      <c r="Q236" s="325"/>
      <c r="R236" s="326"/>
      <c r="S236" s="40" t="s">
        <v>48</v>
      </c>
      <c r="T236" s="40" t="s">
        <v>48</v>
      </c>
      <c r="U236" s="41" t="s">
        <v>0</v>
      </c>
      <c r="V236" s="59">
        <v>0</v>
      </c>
      <c r="W236" s="56">
        <f>IFERROR(IF(V236="",0,CEILING((V236/$H236),1)*$H236),"")</f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5" t="s">
        <v>66</v>
      </c>
    </row>
    <row r="237" spans="1:53" ht="16.5" customHeight="1" x14ac:dyDescent="0.25">
      <c r="A237" s="64" t="s">
        <v>387</v>
      </c>
      <c r="B237" s="64" t="s">
        <v>388</v>
      </c>
      <c r="C237" s="37">
        <v>4301060325</v>
      </c>
      <c r="D237" s="323">
        <v>4607091380897</v>
      </c>
      <c r="E237" s="323"/>
      <c r="F237" s="63">
        <v>1.4</v>
      </c>
      <c r="G237" s="38">
        <v>6</v>
      </c>
      <c r="H237" s="63">
        <v>8.4</v>
      </c>
      <c r="I237" s="63">
        <v>8.9640000000000004</v>
      </c>
      <c r="J237" s="38">
        <v>56</v>
      </c>
      <c r="K237" s="38" t="s">
        <v>112</v>
      </c>
      <c r="L237" s="39" t="s">
        <v>79</v>
      </c>
      <c r="M237" s="38">
        <v>30</v>
      </c>
      <c r="N237" s="43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7" s="325"/>
      <c r="P237" s="325"/>
      <c r="Q237" s="325"/>
      <c r="R237" s="326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6" t="s">
        <v>66</v>
      </c>
    </row>
    <row r="238" spans="1:53" x14ac:dyDescent="0.2">
      <c r="A238" s="317"/>
      <c r="B238" s="317"/>
      <c r="C238" s="317"/>
      <c r="D238" s="317"/>
      <c r="E238" s="317"/>
      <c r="F238" s="317"/>
      <c r="G238" s="317"/>
      <c r="H238" s="317"/>
      <c r="I238" s="317"/>
      <c r="J238" s="317"/>
      <c r="K238" s="317"/>
      <c r="L238" s="317"/>
      <c r="M238" s="318"/>
      <c r="N238" s="314" t="s">
        <v>43</v>
      </c>
      <c r="O238" s="315"/>
      <c r="P238" s="315"/>
      <c r="Q238" s="315"/>
      <c r="R238" s="315"/>
      <c r="S238" s="315"/>
      <c r="T238" s="316"/>
      <c r="U238" s="43" t="s">
        <v>42</v>
      </c>
      <c r="V238" s="44">
        <f>IFERROR(V235/H235,"0")+IFERROR(V236/H236,"0")+IFERROR(V237/H237,"0")</f>
        <v>0</v>
      </c>
      <c r="W238" s="44">
        <f>IFERROR(W235/H235,"0")+IFERROR(W236/H236,"0")+IFERROR(W237/H237,"0")</f>
        <v>0</v>
      </c>
      <c r="X238" s="44">
        <f>IFERROR(IF(X235="",0,X235),"0")+IFERROR(IF(X236="",0,X236),"0")+IFERROR(IF(X237="",0,X237),"0")</f>
        <v>0</v>
      </c>
      <c r="Y238" s="68"/>
      <c r="Z238" s="68"/>
    </row>
    <row r="239" spans="1:53" x14ac:dyDescent="0.2">
      <c r="A239" s="317"/>
      <c r="B239" s="317"/>
      <c r="C239" s="317"/>
      <c r="D239" s="317"/>
      <c r="E239" s="317"/>
      <c r="F239" s="317"/>
      <c r="G239" s="317"/>
      <c r="H239" s="317"/>
      <c r="I239" s="317"/>
      <c r="J239" s="317"/>
      <c r="K239" s="317"/>
      <c r="L239" s="317"/>
      <c r="M239" s="318"/>
      <c r="N239" s="314" t="s">
        <v>43</v>
      </c>
      <c r="O239" s="315"/>
      <c r="P239" s="315"/>
      <c r="Q239" s="315"/>
      <c r="R239" s="315"/>
      <c r="S239" s="315"/>
      <c r="T239" s="316"/>
      <c r="U239" s="43" t="s">
        <v>0</v>
      </c>
      <c r="V239" s="44">
        <f>IFERROR(SUM(V235:V237),"0")</f>
        <v>0</v>
      </c>
      <c r="W239" s="44">
        <f>IFERROR(SUM(W235:W237),"0")</f>
        <v>0</v>
      </c>
      <c r="X239" s="43"/>
      <c r="Y239" s="68"/>
      <c r="Z239" s="68"/>
    </row>
    <row r="240" spans="1:53" ht="14.25" customHeight="1" x14ac:dyDescent="0.25">
      <c r="A240" s="328" t="s">
        <v>94</v>
      </c>
      <c r="B240" s="328"/>
      <c r="C240" s="328"/>
      <c r="D240" s="328"/>
      <c r="E240" s="328"/>
      <c r="F240" s="328"/>
      <c r="G240" s="328"/>
      <c r="H240" s="328"/>
      <c r="I240" s="328"/>
      <c r="J240" s="328"/>
      <c r="K240" s="328"/>
      <c r="L240" s="328"/>
      <c r="M240" s="328"/>
      <c r="N240" s="328"/>
      <c r="O240" s="328"/>
      <c r="P240" s="328"/>
      <c r="Q240" s="328"/>
      <c r="R240" s="328"/>
      <c r="S240" s="328"/>
      <c r="T240" s="328"/>
      <c r="U240" s="328"/>
      <c r="V240" s="328"/>
      <c r="W240" s="328"/>
      <c r="X240" s="328"/>
      <c r="Y240" s="67"/>
      <c r="Z240" s="67"/>
    </row>
    <row r="241" spans="1:53" ht="16.5" customHeight="1" x14ac:dyDescent="0.25">
      <c r="A241" s="64" t="s">
        <v>389</v>
      </c>
      <c r="B241" s="64" t="s">
        <v>390</v>
      </c>
      <c r="C241" s="37">
        <v>4301030232</v>
      </c>
      <c r="D241" s="323">
        <v>4607091388374</v>
      </c>
      <c r="E241" s="323"/>
      <c r="F241" s="63">
        <v>0.38</v>
      </c>
      <c r="G241" s="38">
        <v>8</v>
      </c>
      <c r="H241" s="63">
        <v>3.04</v>
      </c>
      <c r="I241" s="63">
        <v>3.28</v>
      </c>
      <c r="J241" s="38">
        <v>156</v>
      </c>
      <c r="K241" s="38" t="s">
        <v>80</v>
      </c>
      <c r="L241" s="39" t="s">
        <v>98</v>
      </c>
      <c r="M241" s="38">
        <v>180</v>
      </c>
      <c r="N241" s="429" t="s">
        <v>391</v>
      </c>
      <c r="O241" s="325"/>
      <c r="P241" s="325"/>
      <c r="Q241" s="325"/>
      <c r="R241" s="326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7" t="s">
        <v>66</v>
      </c>
    </row>
    <row r="242" spans="1:53" ht="27" customHeight="1" x14ac:dyDescent="0.25">
      <c r="A242" s="64" t="s">
        <v>392</v>
      </c>
      <c r="B242" s="64" t="s">
        <v>393</v>
      </c>
      <c r="C242" s="37">
        <v>4301030235</v>
      </c>
      <c r="D242" s="323">
        <v>4607091388381</v>
      </c>
      <c r="E242" s="323"/>
      <c r="F242" s="63">
        <v>0.38</v>
      </c>
      <c r="G242" s="38">
        <v>8</v>
      </c>
      <c r="H242" s="63">
        <v>3.04</v>
      </c>
      <c r="I242" s="63">
        <v>3.32</v>
      </c>
      <c r="J242" s="38">
        <v>156</v>
      </c>
      <c r="K242" s="38" t="s">
        <v>80</v>
      </c>
      <c r="L242" s="39" t="s">
        <v>98</v>
      </c>
      <c r="M242" s="38">
        <v>180</v>
      </c>
      <c r="N242" s="430" t="s">
        <v>394</v>
      </c>
      <c r="O242" s="325"/>
      <c r="P242" s="325"/>
      <c r="Q242" s="325"/>
      <c r="R242" s="326"/>
      <c r="S242" s="40" t="s">
        <v>48</v>
      </c>
      <c r="T242" s="40" t="s">
        <v>48</v>
      </c>
      <c r="U242" s="41" t="s">
        <v>0</v>
      </c>
      <c r="V242" s="59">
        <v>0</v>
      </c>
      <c r="W242" s="56">
        <f>IFERROR(IF(V242="",0,CEILING((V242/$H242),1)*$H242),"")</f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08" t="s">
        <v>66</v>
      </c>
    </row>
    <row r="243" spans="1:53" ht="27" customHeight="1" x14ac:dyDescent="0.25">
      <c r="A243" s="64" t="s">
        <v>395</v>
      </c>
      <c r="B243" s="64" t="s">
        <v>396</v>
      </c>
      <c r="C243" s="37">
        <v>4301030233</v>
      </c>
      <c r="D243" s="323">
        <v>4607091388404</v>
      </c>
      <c r="E243" s="323"/>
      <c r="F243" s="63">
        <v>0.17</v>
      </c>
      <c r="G243" s="38">
        <v>15</v>
      </c>
      <c r="H243" s="63">
        <v>2.5499999999999998</v>
      </c>
      <c r="I243" s="63">
        <v>2.9</v>
      </c>
      <c r="J243" s="38">
        <v>156</v>
      </c>
      <c r="K243" s="38" t="s">
        <v>80</v>
      </c>
      <c r="L243" s="39" t="s">
        <v>98</v>
      </c>
      <c r="M243" s="38">
        <v>180</v>
      </c>
      <c r="N243" s="4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3" s="325"/>
      <c r="P243" s="325"/>
      <c r="Q243" s="325"/>
      <c r="R243" s="326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09" t="s">
        <v>66</v>
      </c>
    </row>
    <row r="244" spans="1:53" x14ac:dyDescent="0.2">
      <c r="A244" s="317"/>
      <c r="B244" s="317"/>
      <c r="C244" s="317"/>
      <c r="D244" s="317"/>
      <c r="E244" s="317"/>
      <c r="F244" s="317"/>
      <c r="G244" s="317"/>
      <c r="H244" s="317"/>
      <c r="I244" s="317"/>
      <c r="J244" s="317"/>
      <c r="K244" s="317"/>
      <c r="L244" s="317"/>
      <c r="M244" s="318"/>
      <c r="N244" s="314" t="s">
        <v>43</v>
      </c>
      <c r="O244" s="315"/>
      <c r="P244" s="315"/>
      <c r="Q244" s="315"/>
      <c r="R244" s="315"/>
      <c r="S244" s="315"/>
      <c r="T244" s="316"/>
      <c r="U244" s="43" t="s">
        <v>42</v>
      </c>
      <c r="V244" s="44">
        <f>IFERROR(V241/H241,"0")+IFERROR(V242/H242,"0")+IFERROR(V243/H243,"0")</f>
        <v>0</v>
      </c>
      <c r="W244" s="44">
        <f>IFERROR(W241/H241,"0")+IFERROR(W242/H242,"0")+IFERROR(W243/H243,"0")</f>
        <v>0</v>
      </c>
      <c r="X244" s="44">
        <f>IFERROR(IF(X241="",0,X241),"0")+IFERROR(IF(X242="",0,X242),"0")+IFERROR(IF(X243="",0,X243),"0")</f>
        <v>0</v>
      </c>
      <c r="Y244" s="68"/>
      <c r="Z244" s="68"/>
    </row>
    <row r="245" spans="1:53" x14ac:dyDescent="0.2">
      <c r="A245" s="317"/>
      <c r="B245" s="317"/>
      <c r="C245" s="317"/>
      <c r="D245" s="317"/>
      <c r="E245" s="317"/>
      <c r="F245" s="317"/>
      <c r="G245" s="317"/>
      <c r="H245" s="317"/>
      <c r="I245" s="317"/>
      <c r="J245" s="317"/>
      <c r="K245" s="317"/>
      <c r="L245" s="317"/>
      <c r="M245" s="318"/>
      <c r="N245" s="314" t="s">
        <v>43</v>
      </c>
      <c r="O245" s="315"/>
      <c r="P245" s="315"/>
      <c r="Q245" s="315"/>
      <c r="R245" s="315"/>
      <c r="S245" s="315"/>
      <c r="T245" s="316"/>
      <c r="U245" s="43" t="s">
        <v>0</v>
      </c>
      <c r="V245" s="44">
        <f>IFERROR(SUM(V241:V243),"0")</f>
        <v>0</v>
      </c>
      <c r="W245" s="44">
        <f>IFERROR(SUM(W241:W243),"0")</f>
        <v>0</v>
      </c>
      <c r="X245" s="43"/>
      <c r="Y245" s="68"/>
      <c r="Z245" s="68"/>
    </row>
    <row r="246" spans="1:53" ht="14.25" customHeight="1" x14ac:dyDescent="0.25">
      <c r="A246" s="328" t="s">
        <v>397</v>
      </c>
      <c r="B246" s="328"/>
      <c r="C246" s="328"/>
      <c r="D246" s="328"/>
      <c r="E246" s="328"/>
      <c r="F246" s="328"/>
      <c r="G246" s="328"/>
      <c r="H246" s="328"/>
      <c r="I246" s="328"/>
      <c r="J246" s="328"/>
      <c r="K246" s="328"/>
      <c r="L246" s="328"/>
      <c r="M246" s="328"/>
      <c r="N246" s="328"/>
      <c r="O246" s="328"/>
      <c r="P246" s="328"/>
      <c r="Q246" s="328"/>
      <c r="R246" s="328"/>
      <c r="S246" s="328"/>
      <c r="T246" s="328"/>
      <c r="U246" s="328"/>
      <c r="V246" s="328"/>
      <c r="W246" s="328"/>
      <c r="X246" s="328"/>
      <c r="Y246" s="67"/>
      <c r="Z246" s="67"/>
    </row>
    <row r="247" spans="1:53" ht="16.5" customHeight="1" x14ac:dyDescent="0.25">
      <c r="A247" s="64" t="s">
        <v>398</v>
      </c>
      <c r="B247" s="64" t="s">
        <v>399</v>
      </c>
      <c r="C247" s="37">
        <v>4301180007</v>
      </c>
      <c r="D247" s="323">
        <v>4680115881808</v>
      </c>
      <c r="E247" s="323"/>
      <c r="F247" s="63">
        <v>0.1</v>
      </c>
      <c r="G247" s="38">
        <v>20</v>
      </c>
      <c r="H247" s="63">
        <v>2</v>
      </c>
      <c r="I247" s="63">
        <v>2.2400000000000002</v>
      </c>
      <c r="J247" s="38">
        <v>238</v>
      </c>
      <c r="K247" s="38" t="s">
        <v>401</v>
      </c>
      <c r="L247" s="39" t="s">
        <v>400</v>
      </c>
      <c r="M247" s="38">
        <v>730</v>
      </c>
      <c r="N247" s="4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7" s="325"/>
      <c r="P247" s="325"/>
      <c r="Q247" s="325"/>
      <c r="R247" s="326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IFERROR(IF(W247=0,"",ROUNDUP(W247/H247,0)*0.00474),"")</f>
        <v/>
      </c>
      <c r="Y247" s="69" t="s">
        <v>48</v>
      </c>
      <c r="Z247" s="70" t="s">
        <v>48</v>
      </c>
      <c r="AD247" s="71"/>
      <c r="BA247" s="210" t="s">
        <v>66</v>
      </c>
    </row>
    <row r="248" spans="1:53" ht="27" customHeight="1" x14ac:dyDescent="0.25">
      <c r="A248" s="64" t="s">
        <v>402</v>
      </c>
      <c r="B248" s="64" t="s">
        <v>403</v>
      </c>
      <c r="C248" s="37">
        <v>4301180006</v>
      </c>
      <c r="D248" s="323">
        <v>4680115881822</v>
      </c>
      <c r="E248" s="323"/>
      <c r="F248" s="63">
        <v>0.1</v>
      </c>
      <c r="G248" s="38">
        <v>20</v>
      </c>
      <c r="H248" s="63">
        <v>2</v>
      </c>
      <c r="I248" s="63">
        <v>2.2400000000000002</v>
      </c>
      <c r="J248" s="38">
        <v>238</v>
      </c>
      <c r="K248" s="38" t="s">
        <v>401</v>
      </c>
      <c r="L248" s="39" t="s">
        <v>400</v>
      </c>
      <c r="M248" s="38">
        <v>730</v>
      </c>
      <c r="N248" s="42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8" s="325"/>
      <c r="P248" s="325"/>
      <c r="Q248" s="325"/>
      <c r="R248" s="326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IFERROR(IF(W248=0,"",ROUNDUP(W248/H248,0)*0.00474),"")</f>
        <v/>
      </c>
      <c r="Y248" s="69" t="s">
        <v>48</v>
      </c>
      <c r="Z248" s="70" t="s">
        <v>48</v>
      </c>
      <c r="AD248" s="71"/>
      <c r="BA248" s="211" t="s">
        <v>66</v>
      </c>
    </row>
    <row r="249" spans="1:53" ht="27" customHeight="1" x14ac:dyDescent="0.25">
      <c r="A249" s="64" t="s">
        <v>404</v>
      </c>
      <c r="B249" s="64" t="s">
        <v>405</v>
      </c>
      <c r="C249" s="37">
        <v>4301180001</v>
      </c>
      <c r="D249" s="323">
        <v>4680115880016</v>
      </c>
      <c r="E249" s="323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8" t="s">
        <v>401</v>
      </c>
      <c r="L249" s="39" t="s">
        <v>400</v>
      </c>
      <c r="M249" s="38">
        <v>730</v>
      </c>
      <c r="N249" s="4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9" s="325"/>
      <c r="P249" s="325"/>
      <c r="Q249" s="325"/>
      <c r="R249" s="326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IFERROR(IF(W249=0,"",ROUNDUP(W249/H249,0)*0.00474),"")</f>
        <v/>
      </c>
      <c r="Y249" s="69" t="s">
        <v>48</v>
      </c>
      <c r="Z249" s="70" t="s">
        <v>48</v>
      </c>
      <c r="AD249" s="71"/>
      <c r="BA249" s="212" t="s">
        <v>66</v>
      </c>
    </row>
    <row r="250" spans="1:53" x14ac:dyDescent="0.2">
      <c r="A250" s="317"/>
      <c r="B250" s="317"/>
      <c r="C250" s="317"/>
      <c r="D250" s="317"/>
      <c r="E250" s="317"/>
      <c r="F250" s="317"/>
      <c r="G250" s="317"/>
      <c r="H250" s="317"/>
      <c r="I250" s="317"/>
      <c r="J250" s="317"/>
      <c r="K250" s="317"/>
      <c r="L250" s="317"/>
      <c r="M250" s="318"/>
      <c r="N250" s="314" t="s">
        <v>43</v>
      </c>
      <c r="O250" s="315"/>
      <c r="P250" s="315"/>
      <c r="Q250" s="315"/>
      <c r="R250" s="315"/>
      <c r="S250" s="315"/>
      <c r="T250" s="316"/>
      <c r="U250" s="43" t="s">
        <v>42</v>
      </c>
      <c r="V250" s="44">
        <f>IFERROR(V247/H247,"0")+IFERROR(V248/H248,"0")+IFERROR(V249/H249,"0")</f>
        <v>0</v>
      </c>
      <c r="W250" s="44">
        <f>IFERROR(W247/H247,"0")+IFERROR(W248/H248,"0")+IFERROR(W249/H249,"0")</f>
        <v>0</v>
      </c>
      <c r="X250" s="44">
        <f>IFERROR(IF(X247="",0,X247),"0")+IFERROR(IF(X248="",0,X248),"0")+IFERROR(IF(X249="",0,X249),"0")</f>
        <v>0</v>
      </c>
      <c r="Y250" s="68"/>
      <c r="Z250" s="68"/>
    </row>
    <row r="251" spans="1:53" x14ac:dyDescent="0.2">
      <c r="A251" s="317"/>
      <c r="B251" s="317"/>
      <c r="C251" s="317"/>
      <c r="D251" s="317"/>
      <c r="E251" s="317"/>
      <c r="F251" s="317"/>
      <c r="G251" s="317"/>
      <c r="H251" s="317"/>
      <c r="I251" s="317"/>
      <c r="J251" s="317"/>
      <c r="K251" s="317"/>
      <c r="L251" s="317"/>
      <c r="M251" s="318"/>
      <c r="N251" s="314" t="s">
        <v>43</v>
      </c>
      <c r="O251" s="315"/>
      <c r="P251" s="315"/>
      <c r="Q251" s="315"/>
      <c r="R251" s="315"/>
      <c r="S251" s="315"/>
      <c r="T251" s="316"/>
      <c r="U251" s="43" t="s">
        <v>0</v>
      </c>
      <c r="V251" s="44">
        <f>IFERROR(SUM(V247:V249),"0")</f>
        <v>0</v>
      </c>
      <c r="W251" s="44">
        <f>IFERROR(SUM(W247:W249),"0")</f>
        <v>0</v>
      </c>
      <c r="X251" s="43"/>
      <c r="Y251" s="68"/>
      <c r="Z251" s="68"/>
    </row>
    <row r="252" spans="1:53" ht="16.5" customHeight="1" x14ac:dyDescent="0.25">
      <c r="A252" s="327" t="s">
        <v>406</v>
      </c>
      <c r="B252" s="327"/>
      <c r="C252" s="327"/>
      <c r="D252" s="327"/>
      <c r="E252" s="327"/>
      <c r="F252" s="327"/>
      <c r="G252" s="327"/>
      <c r="H252" s="327"/>
      <c r="I252" s="327"/>
      <c r="J252" s="327"/>
      <c r="K252" s="327"/>
      <c r="L252" s="327"/>
      <c r="M252" s="327"/>
      <c r="N252" s="327"/>
      <c r="O252" s="327"/>
      <c r="P252" s="327"/>
      <c r="Q252" s="327"/>
      <c r="R252" s="327"/>
      <c r="S252" s="327"/>
      <c r="T252" s="327"/>
      <c r="U252" s="327"/>
      <c r="V252" s="327"/>
      <c r="W252" s="327"/>
      <c r="X252" s="327"/>
      <c r="Y252" s="66"/>
      <c r="Z252" s="66"/>
    </row>
    <row r="253" spans="1:53" ht="14.25" customHeight="1" x14ac:dyDescent="0.25">
      <c r="A253" s="328" t="s">
        <v>116</v>
      </c>
      <c r="B253" s="328"/>
      <c r="C253" s="328"/>
      <c r="D253" s="328"/>
      <c r="E253" s="328"/>
      <c r="F253" s="328"/>
      <c r="G253" s="328"/>
      <c r="H253" s="328"/>
      <c r="I253" s="328"/>
      <c r="J253" s="328"/>
      <c r="K253" s="328"/>
      <c r="L253" s="328"/>
      <c r="M253" s="328"/>
      <c r="N253" s="328"/>
      <c r="O253" s="328"/>
      <c r="P253" s="328"/>
      <c r="Q253" s="328"/>
      <c r="R253" s="328"/>
      <c r="S253" s="328"/>
      <c r="T253" s="328"/>
      <c r="U253" s="328"/>
      <c r="V253" s="328"/>
      <c r="W253" s="328"/>
      <c r="X253" s="328"/>
      <c r="Y253" s="67"/>
      <c r="Z253" s="67"/>
    </row>
    <row r="254" spans="1:53" ht="27" customHeight="1" x14ac:dyDescent="0.25">
      <c r="A254" s="64" t="s">
        <v>407</v>
      </c>
      <c r="B254" s="64" t="s">
        <v>408</v>
      </c>
      <c r="C254" s="37">
        <v>4301011315</v>
      </c>
      <c r="D254" s="323">
        <v>4607091387421</v>
      </c>
      <c r="E254" s="323"/>
      <c r="F254" s="63">
        <v>1.35</v>
      </c>
      <c r="G254" s="38">
        <v>8</v>
      </c>
      <c r="H254" s="63">
        <v>10.8</v>
      </c>
      <c r="I254" s="63">
        <v>11.28</v>
      </c>
      <c r="J254" s="38">
        <v>56</v>
      </c>
      <c r="K254" s="38" t="s">
        <v>112</v>
      </c>
      <c r="L254" s="39" t="s">
        <v>111</v>
      </c>
      <c r="M254" s="38">
        <v>55</v>
      </c>
      <c r="N254" s="42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25"/>
      <c r="P254" s="325"/>
      <c r="Q254" s="325"/>
      <c r="R254" s="326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ref="W254:W260" si="13">IFERROR(IF(V254="",0,CEILING((V254/$H254),1)*$H254),"")</f>
        <v>0</v>
      </c>
      <c r="X254" s="42" t="str">
        <f>IFERROR(IF(W254=0,"",ROUNDUP(W254/H254,0)*0.02175),"")</f>
        <v/>
      </c>
      <c r="Y254" s="69" t="s">
        <v>48</v>
      </c>
      <c r="Z254" s="70" t="s">
        <v>48</v>
      </c>
      <c r="AD254" s="71"/>
      <c r="BA254" s="213" t="s">
        <v>66</v>
      </c>
    </row>
    <row r="255" spans="1:53" ht="27" customHeight="1" x14ac:dyDescent="0.25">
      <c r="A255" s="64" t="s">
        <v>407</v>
      </c>
      <c r="B255" s="64" t="s">
        <v>409</v>
      </c>
      <c r="C255" s="37">
        <v>4301011121</v>
      </c>
      <c r="D255" s="323">
        <v>4607091387421</v>
      </c>
      <c r="E255" s="323"/>
      <c r="F255" s="63">
        <v>1.35</v>
      </c>
      <c r="G255" s="38">
        <v>8</v>
      </c>
      <c r="H255" s="63">
        <v>10.8</v>
      </c>
      <c r="I255" s="63">
        <v>11.28</v>
      </c>
      <c r="J255" s="38">
        <v>48</v>
      </c>
      <c r="K255" s="38" t="s">
        <v>112</v>
      </c>
      <c r="L255" s="39" t="s">
        <v>120</v>
      </c>
      <c r="M255" s="38">
        <v>55</v>
      </c>
      <c r="N255" s="42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25"/>
      <c r="P255" s="325"/>
      <c r="Q255" s="325"/>
      <c r="R255" s="326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3"/>
        <v>0</v>
      </c>
      <c r="X255" s="42" t="str">
        <f>IFERROR(IF(W255=0,"",ROUNDUP(W255/H255,0)*0.02039),"")</f>
        <v/>
      </c>
      <c r="Y255" s="69" t="s">
        <v>48</v>
      </c>
      <c r="Z255" s="70" t="s">
        <v>48</v>
      </c>
      <c r="AD255" s="71"/>
      <c r="BA255" s="214" t="s">
        <v>66</v>
      </c>
    </row>
    <row r="256" spans="1:53" ht="27" customHeight="1" x14ac:dyDescent="0.25">
      <c r="A256" s="64" t="s">
        <v>410</v>
      </c>
      <c r="B256" s="64" t="s">
        <v>411</v>
      </c>
      <c r="C256" s="37">
        <v>4301011619</v>
      </c>
      <c r="D256" s="323">
        <v>4607091387452</v>
      </c>
      <c r="E256" s="323"/>
      <c r="F256" s="63">
        <v>1.45</v>
      </c>
      <c r="G256" s="38">
        <v>8</v>
      </c>
      <c r="H256" s="63">
        <v>11.6</v>
      </c>
      <c r="I256" s="63">
        <v>12.08</v>
      </c>
      <c r="J256" s="38">
        <v>56</v>
      </c>
      <c r="K256" s="38" t="s">
        <v>112</v>
      </c>
      <c r="L256" s="39" t="s">
        <v>111</v>
      </c>
      <c r="M256" s="38">
        <v>55</v>
      </c>
      <c r="N256" s="424" t="s">
        <v>412</v>
      </c>
      <c r="O256" s="325"/>
      <c r="P256" s="325"/>
      <c r="Q256" s="325"/>
      <c r="R256" s="326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3"/>
        <v>0</v>
      </c>
      <c r="X256" s="42" t="str">
        <f>IFERROR(IF(W256=0,"",ROUNDUP(W256/H256,0)*0.02175),"")</f>
        <v/>
      </c>
      <c r="Y256" s="69" t="s">
        <v>48</v>
      </c>
      <c r="Z256" s="70" t="s">
        <v>48</v>
      </c>
      <c r="AD256" s="71"/>
      <c r="BA256" s="215" t="s">
        <v>66</v>
      </c>
    </row>
    <row r="257" spans="1:53" ht="27" customHeight="1" x14ac:dyDescent="0.25">
      <c r="A257" s="64" t="s">
        <v>410</v>
      </c>
      <c r="B257" s="64" t="s">
        <v>413</v>
      </c>
      <c r="C257" s="37">
        <v>4301011396</v>
      </c>
      <c r="D257" s="323">
        <v>4607091387452</v>
      </c>
      <c r="E257" s="323"/>
      <c r="F257" s="63">
        <v>1.35</v>
      </c>
      <c r="G257" s="38">
        <v>8</v>
      </c>
      <c r="H257" s="63">
        <v>10.8</v>
      </c>
      <c r="I257" s="63">
        <v>11.28</v>
      </c>
      <c r="J257" s="38">
        <v>48</v>
      </c>
      <c r="K257" s="38" t="s">
        <v>112</v>
      </c>
      <c r="L257" s="39" t="s">
        <v>120</v>
      </c>
      <c r="M257" s="38">
        <v>55</v>
      </c>
      <c r="N257" s="42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7" s="325"/>
      <c r="P257" s="325"/>
      <c r="Q257" s="325"/>
      <c r="R257" s="326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IFERROR(IF(W257=0,"",ROUNDUP(W257/H257,0)*0.02039),"")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25">
      <c r="A258" s="64" t="s">
        <v>414</v>
      </c>
      <c r="B258" s="64" t="s">
        <v>415</v>
      </c>
      <c r="C258" s="37">
        <v>4301011313</v>
      </c>
      <c r="D258" s="323">
        <v>4607091385984</v>
      </c>
      <c r="E258" s="323"/>
      <c r="F258" s="63">
        <v>1.35</v>
      </c>
      <c r="G258" s="38">
        <v>8</v>
      </c>
      <c r="H258" s="63">
        <v>10.8</v>
      </c>
      <c r="I258" s="63">
        <v>11.28</v>
      </c>
      <c r="J258" s="38">
        <v>56</v>
      </c>
      <c r="K258" s="38" t="s">
        <v>112</v>
      </c>
      <c r="L258" s="39" t="s">
        <v>111</v>
      </c>
      <c r="M258" s="38">
        <v>55</v>
      </c>
      <c r="N258" s="41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8" s="325"/>
      <c r="P258" s="325"/>
      <c r="Q258" s="325"/>
      <c r="R258" s="326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3"/>
        <v>0</v>
      </c>
      <c r="X258" s="42" t="str">
        <f>IFERROR(IF(W258=0,"",ROUNDUP(W258/H258,0)*0.02175),"")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416</v>
      </c>
      <c r="B259" s="64" t="s">
        <v>417</v>
      </c>
      <c r="C259" s="37">
        <v>4301011316</v>
      </c>
      <c r="D259" s="323">
        <v>4607091387438</v>
      </c>
      <c r="E259" s="323"/>
      <c r="F259" s="63">
        <v>0.5</v>
      </c>
      <c r="G259" s="38">
        <v>10</v>
      </c>
      <c r="H259" s="63">
        <v>5</v>
      </c>
      <c r="I259" s="63">
        <v>5.24</v>
      </c>
      <c r="J259" s="38">
        <v>120</v>
      </c>
      <c r="K259" s="38" t="s">
        <v>80</v>
      </c>
      <c r="L259" s="39" t="s">
        <v>111</v>
      </c>
      <c r="M259" s="38">
        <v>55</v>
      </c>
      <c r="N259" s="42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9" s="325"/>
      <c r="P259" s="325"/>
      <c r="Q259" s="325"/>
      <c r="R259" s="326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3"/>
        <v>0</v>
      </c>
      <c r="X259" s="42" t="str">
        <f>IFERROR(IF(W259=0,"",ROUNDUP(W259/H259,0)*0.00937),"")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418</v>
      </c>
      <c r="B260" s="64" t="s">
        <v>419</v>
      </c>
      <c r="C260" s="37">
        <v>4301011318</v>
      </c>
      <c r="D260" s="323">
        <v>4607091387469</v>
      </c>
      <c r="E260" s="323"/>
      <c r="F260" s="63">
        <v>0.5</v>
      </c>
      <c r="G260" s="38">
        <v>10</v>
      </c>
      <c r="H260" s="63">
        <v>5</v>
      </c>
      <c r="I260" s="63">
        <v>5.21</v>
      </c>
      <c r="J260" s="38">
        <v>120</v>
      </c>
      <c r="K260" s="38" t="s">
        <v>80</v>
      </c>
      <c r="L260" s="39" t="s">
        <v>79</v>
      </c>
      <c r="M260" s="38">
        <v>55</v>
      </c>
      <c r="N260" s="42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0" s="325"/>
      <c r="P260" s="325"/>
      <c r="Q260" s="325"/>
      <c r="R260" s="326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3"/>
        <v>0</v>
      </c>
      <c r="X260" s="42" t="str">
        <f>IFERROR(IF(W260=0,"",ROUNDUP(W260/H260,0)*0.00937),"")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x14ac:dyDescent="0.2">
      <c r="A261" s="317"/>
      <c r="B261" s="317"/>
      <c r="C261" s="317"/>
      <c r="D261" s="317"/>
      <c r="E261" s="317"/>
      <c r="F261" s="317"/>
      <c r="G261" s="317"/>
      <c r="H261" s="317"/>
      <c r="I261" s="317"/>
      <c r="J261" s="317"/>
      <c r="K261" s="317"/>
      <c r="L261" s="317"/>
      <c r="M261" s="318"/>
      <c r="N261" s="314" t="s">
        <v>43</v>
      </c>
      <c r="O261" s="315"/>
      <c r="P261" s="315"/>
      <c r="Q261" s="315"/>
      <c r="R261" s="315"/>
      <c r="S261" s="315"/>
      <c r="T261" s="316"/>
      <c r="U261" s="43" t="s">
        <v>42</v>
      </c>
      <c r="V261" s="44">
        <f>IFERROR(V254/H254,"0")+IFERROR(V255/H255,"0")+IFERROR(V256/H256,"0")+IFERROR(V257/H257,"0")+IFERROR(V258/H258,"0")+IFERROR(V259/H259,"0")+IFERROR(V260/H260,"0")</f>
        <v>0</v>
      </c>
      <c r="W261" s="44">
        <f>IFERROR(W254/H254,"0")+IFERROR(W255/H255,"0")+IFERROR(W256/H256,"0")+IFERROR(W257/H257,"0")+IFERROR(W258/H258,"0")+IFERROR(W259/H259,"0")+IFERROR(W260/H260,"0")</f>
        <v>0</v>
      </c>
      <c r="X261" s="44">
        <f>IFERROR(IF(X254="",0,X254),"0")+IFERROR(IF(X255="",0,X255),"0")+IFERROR(IF(X256="",0,X256),"0")+IFERROR(IF(X257="",0,X257),"0")+IFERROR(IF(X258="",0,X258),"0")+IFERROR(IF(X259="",0,X259),"0")+IFERROR(IF(X260="",0,X260),"0")</f>
        <v>0</v>
      </c>
      <c r="Y261" s="68"/>
      <c r="Z261" s="68"/>
    </row>
    <row r="262" spans="1:53" x14ac:dyDescent="0.2">
      <c r="A262" s="317"/>
      <c r="B262" s="317"/>
      <c r="C262" s="317"/>
      <c r="D262" s="317"/>
      <c r="E262" s="317"/>
      <c r="F262" s="317"/>
      <c r="G262" s="317"/>
      <c r="H262" s="317"/>
      <c r="I262" s="317"/>
      <c r="J262" s="317"/>
      <c r="K262" s="317"/>
      <c r="L262" s="317"/>
      <c r="M262" s="318"/>
      <c r="N262" s="314" t="s">
        <v>43</v>
      </c>
      <c r="O262" s="315"/>
      <c r="P262" s="315"/>
      <c r="Q262" s="315"/>
      <c r="R262" s="315"/>
      <c r="S262" s="315"/>
      <c r="T262" s="316"/>
      <c r="U262" s="43" t="s">
        <v>0</v>
      </c>
      <c r="V262" s="44">
        <f>IFERROR(SUM(V254:V260),"0")</f>
        <v>0</v>
      </c>
      <c r="W262" s="44">
        <f>IFERROR(SUM(W254:W260),"0")</f>
        <v>0</v>
      </c>
      <c r="X262" s="43"/>
      <c r="Y262" s="68"/>
      <c r="Z262" s="68"/>
    </row>
    <row r="263" spans="1:53" ht="14.25" customHeight="1" x14ac:dyDescent="0.25">
      <c r="A263" s="328" t="s">
        <v>76</v>
      </c>
      <c r="B263" s="328"/>
      <c r="C263" s="328"/>
      <c r="D263" s="328"/>
      <c r="E263" s="328"/>
      <c r="F263" s="328"/>
      <c r="G263" s="328"/>
      <c r="H263" s="328"/>
      <c r="I263" s="328"/>
      <c r="J263" s="328"/>
      <c r="K263" s="328"/>
      <c r="L263" s="328"/>
      <c r="M263" s="328"/>
      <c r="N263" s="328"/>
      <c r="O263" s="328"/>
      <c r="P263" s="328"/>
      <c r="Q263" s="328"/>
      <c r="R263" s="328"/>
      <c r="S263" s="328"/>
      <c r="T263" s="328"/>
      <c r="U263" s="328"/>
      <c r="V263" s="328"/>
      <c r="W263" s="328"/>
      <c r="X263" s="328"/>
      <c r="Y263" s="67"/>
      <c r="Z263" s="67"/>
    </row>
    <row r="264" spans="1:53" ht="27" customHeight="1" x14ac:dyDescent="0.25">
      <c r="A264" s="64" t="s">
        <v>420</v>
      </c>
      <c r="B264" s="64" t="s">
        <v>421</v>
      </c>
      <c r="C264" s="37">
        <v>4301031154</v>
      </c>
      <c r="D264" s="323">
        <v>4607091387292</v>
      </c>
      <c r="E264" s="323"/>
      <c r="F264" s="63">
        <v>0.73</v>
      </c>
      <c r="G264" s="38">
        <v>6</v>
      </c>
      <c r="H264" s="63">
        <v>4.38</v>
      </c>
      <c r="I264" s="63">
        <v>4.6399999999999997</v>
      </c>
      <c r="J264" s="38">
        <v>156</v>
      </c>
      <c r="K264" s="38" t="s">
        <v>80</v>
      </c>
      <c r="L264" s="39" t="s">
        <v>79</v>
      </c>
      <c r="M264" s="38">
        <v>45</v>
      </c>
      <c r="N264" s="41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4" s="325"/>
      <c r="P264" s="325"/>
      <c r="Q264" s="325"/>
      <c r="R264" s="326"/>
      <c r="S264" s="40" t="s">
        <v>48</v>
      </c>
      <c r="T264" s="40" t="s">
        <v>48</v>
      </c>
      <c r="U264" s="41" t="s">
        <v>0</v>
      </c>
      <c r="V264" s="59">
        <v>0</v>
      </c>
      <c r="W264" s="56">
        <f>IFERROR(IF(V264="",0,CEILING((V264/$H264),1)*$H264),"")</f>
        <v>0</v>
      </c>
      <c r="X264" s="42" t="str">
        <f>IFERROR(IF(W264=0,"",ROUNDUP(W264/H264,0)*0.00753),"")</f>
        <v/>
      </c>
      <c r="Y264" s="69" t="s">
        <v>48</v>
      </c>
      <c r="Z264" s="70" t="s">
        <v>48</v>
      </c>
      <c r="AD264" s="71"/>
      <c r="BA264" s="220" t="s">
        <v>66</v>
      </c>
    </row>
    <row r="265" spans="1:53" ht="27" customHeight="1" x14ac:dyDescent="0.25">
      <c r="A265" s="64" t="s">
        <v>422</v>
      </c>
      <c r="B265" s="64" t="s">
        <v>423</v>
      </c>
      <c r="C265" s="37">
        <v>4301031155</v>
      </c>
      <c r="D265" s="323">
        <v>4607091387315</v>
      </c>
      <c r="E265" s="323"/>
      <c r="F265" s="63">
        <v>0.7</v>
      </c>
      <c r="G265" s="38">
        <v>4</v>
      </c>
      <c r="H265" s="63">
        <v>2.8</v>
      </c>
      <c r="I265" s="63">
        <v>3.048</v>
      </c>
      <c r="J265" s="38">
        <v>156</v>
      </c>
      <c r="K265" s="38" t="s">
        <v>80</v>
      </c>
      <c r="L265" s="39" t="s">
        <v>79</v>
      </c>
      <c r="M265" s="38">
        <v>45</v>
      </c>
      <c r="N265" s="41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5" s="325"/>
      <c r="P265" s="325"/>
      <c r="Q265" s="325"/>
      <c r="R265" s="326"/>
      <c r="S265" s="40" t="s">
        <v>48</v>
      </c>
      <c r="T265" s="40" t="s">
        <v>48</v>
      </c>
      <c r="U265" s="41" t="s">
        <v>0</v>
      </c>
      <c r="V265" s="59">
        <v>0</v>
      </c>
      <c r="W265" s="56">
        <f>IFERROR(IF(V265="",0,CEILING((V265/$H265),1)*$H265),"")</f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1" t="s">
        <v>66</v>
      </c>
    </row>
    <row r="266" spans="1:53" x14ac:dyDescent="0.2">
      <c r="A266" s="317"/>
      <c r="B266" s="317"/>
      <c r="C266" s="317"/>
      <c r="D266" s="317"/>
      <c r="E266" s="317"/>
      <c r="F266" s="317"/>
      <c r="G266" s="317"/>
      <c r="H266" s="317"/>
      <c r="I266" s="317"/>
      <c r="J266" s="317"/>
      <c r="K266" s="317"/>
      <c r="L266" s="317"/>
      <c r="M266" s="318"/>
      <c r="N266" s="314" t="s">
        <v>43</v>
      </c>
      <c r="O266" s="315"/>
      <c r="P266" s="315"/>
      <c r="Q266" s="315"/>
      <c r="R266" s="315"/>
      <c r="S266" s="315"/>
      <c r="T266" s="316"/>
      <c r="U266" s="43" t="s">
        <v>42</v>
      </c>
      <c r="V266" s="44">
        <f>IFERROR(V264/H264,"0")+IFERROR(V265/H265,"0")</f>
        <v>0</v>
      </c>
      <c r="W266" s="44">
        <f>IFERROR(W264/H264,"0")+IFERROR(W265/H265,"0")</f>
        <v>0</v>
      </c>
      <c r="X266" s="44">
        <f>IFERROR(IF(X264="",0,X264),"0")+IFERROR(IF(X265="",0,X265),"0")</f>
        <v>0</v>
      </c>
      <c r="Y266" s="68"/>
      <c r="Z266" s="68"/>
    </row>
    <row r="267" spans="1:53" x14ac:dyDescent="0.2">
      <c r="A267" s="317"/>
      <c r="B267" s="317"/>
      <c r="C267" s="317"/>
      <c r="D267" s="317"/>
      <c r="E267" s="317"/>
      <c r="F267" s="317"/>
      <c r="G267" s="317"/>
      <c r="H267" s="317"/>
      <c r="I267" s="317"/>
      <c r="J267" s="317"/>
      <c r="K267" s="317"/>
      <c r="L267" s="317"/>
      <c r="M267" s="318"/>
      <c r="N267" s="314" t="s">
        <v>43</v>
      </c>
      <c r="O267" s="315"/>
      <c r="P267" s="315"/>
      <c r="Q267" s="315"/>
      <c r="R267" s="315"/>
      <c r="S267" s="315"/>
      <c r="T267" s="316"/>
      <c r="U267" s="43" t="s">
        <v>0</v>
      </c>
      <c r="V267" s="44">
        <f>IFERROR(SUM(V264:V265),"0")</f>
        <v>0</v>
      </c>
      <c r="W267" s="44">
        <f>IFERROR(SUM(W264:W265),"0")</f>
        <v>0</v>
      </c>
      <c r="X267" s="43"/>
      <c r="Y267" s="68"/>
      <c r="Z267" s="68"/>
    </row>
    <row r="268" spans="1:53" ht="16.5" customHeight="1" x14ac:dyDescent="0.25">
      <c r="A268" s="327" t="s">
        <v>424</v>
      </c>
      <c r="B268" s="327"/>
      <c r="C268" s="327"/>
      <c r="D268" s="327"/>
      <c r="E268" s="327"/>
      <c r="F268" s="327"/>
      <c r="G268" s="327"/>
      <c r="H268" s="327"/>
      <c r="I268" s="327"/>
      <c r="J268" s="327"/>
      <c r="K268" s="327"/>
      <c r="L268" s="327"/>
      <c r="M268" s="327"/>
      <c r="N268" s="327"/>
      <c r="O268" s="327"/>
      <c r="P268" s="327"/>
      <c r="Q268" s="327"/>
      <c r="R268" s="327"/>
      <c r="S268" s="327"/>
      <c r="T268" s="327"/>
      <c r="U268" s="327"/>
      <c r="V268" s="327"/>
      <c r="W268" s="327"/>
      <c r="X268" s="327"/>
      <c r="Y268" s="66"/>
      <c r="Z268" s="66"/>
    </row>
    <row r="269" spans="1:53" ht="14.25" customHeight="1" x14ac:dyDescent="0.25">
      <c r="A269" s="328" t="s">
        <v>76</v>
      </c>
      <c r="B269" s="328"/>
      <c r="C269" s="328"/>
      <c r="D269" s="328"/>
      <c r="E269" s="328"/>
      <c r="F269" s="328"/>
      <c r="G269" s="328"/>
      <c r="H269" s="328"/>
      <c r="I269" s="328"/>
      <c r="J269" s="328"/>
      <c r="K269" s="328"/>
      <c r="L269" s="328"/>
      <c r="M269" s="328"/>
      <c r="N269" s="328"/>
      <c r="O269" s="328"/>
      <c r="P269" s="328"/>
      <c r="Q269" s="328"/>
      <c r="R269" s="328"/>
      <c r="S269" s="328"/>
      <c r="T269" s="328"/>
      <c r="U269" s="328"/>
      <c r="V269" s="328"/>
      <c r="W269" s="328"/>
      <c r="X269" s="328"/>
      <c r="Y269" s="67"/>
      <c r="Z269" s="67"/>
    </row>
    <row r="270" spans="1:53" ht="27" customHeight="1" x14ac:dyDescent="0.25">
      <c r="A270" s="64" t="s">
        <v>425</v>
      </c>
      <c r="B270" s="64" t="s">
        <v>426</v>
      </c>
      <c r="C270" s="37">
        <v>4301031066</v>
      </c>
      <c r="D270" s="323">
        <v>4607091383836</v>
      </c>
      <c r="E270" s="323"/>
      <c r="F270" s="63">
        <v>0.3</v>
      </c>
      <c r="G270" s="38">
        <v>6</v>
      </c>
      <c r="H270" s="63">
        <v>1.8</v>
      </c>
      <c r="I270" s="63">
        <v>2.048</v>
      </c>
      <c r="J270" s="38">
        <v>156</v>
      </c>
      <c r="K270" s="38" t="s">
        <v>80</v>
      </c>
      <c r="L270" s="39" t="s">
        <v>79</v>
      </c>
      <c r="M270" s="38">
        <v>40</v>
      </c>
      <c r="N270" s="41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0" s="325"/>
      <c r="P270" s="325"/>
      <c r="Q270" s="325"/>
      <c r="R270" s="326"/>
      <c r="S270" s="40" t="s">
        <v>48</v>
      </c>
      <c r="T270" s="40" t="s">
        <v>48</v>
      </c>
      <c r="U270" s="41" t="s">
        <v>0</v>
      </c>
      <c r="V270" s="59">
        <v>0</v>
      </c>
      <c r="W270" s="56">
        <f>IFERROR(IF(V270="",0,CEILING((V270/$H270),1)*$H270),"")</f>
        <v>0</v>
      </c>
      <c r="X270" s="42" t="str">
        <f>IFERROR(IF(W270=0,"",ROUNDUP(W270/H270,0)*0.00753),"")</f>
        <v/>
      </c>
      <c r="Y270" s="69" t="s">
        <v>48</v>
      </c>
      <c r="Z270" s="70" t="s">
        <v>48</v>
      </c>
      <c r="AD270" s="71"/>
      <c r="BA270" s="222" t="s">
        <v>66</v>
      </c>
    </row>
    <row r="271" spans="1:53" x14ac:dyDescent="0.2">
      <c r="A271" s="317"/>
      <c r="B271" s="317"/>
      <c r="C271" s="317"/>
      <c r="D271" s="317"/>
      <c r="E271" s="317"/>
      <c r="F271" s="317"/>
      <c r="G271" s="317"/>
      <c r="H271" s="317"/>
      <c r="I271" s="317"/>
      <c r="J271" s="317"/>
      <c r="K271" s="317"/>
      <c r="L271" s="317"/>
      <c r="M271" s="318"/>
      <c r="N271" s="314" t="s">
        <v>43</v>
      </c>
      <c r="O271" s="315"/>
      <c r="P271" s="315"/>
      <c r="Q271" s="315"/>
      <c r="R271" s="315"/>
      <c r="S271" s="315"/>
      <c r="T271" s="316"/>
      <c r="U271" s="43" t="s">
        <v>42</v>
      </c>
      <c r="V271" s="44">
        <f>IFERROR(V270/H270,"0")</f>
        <v>0</v>
      </c>
      <c r="W271" s="44">
        <f>IFERROR(W270/H270,"0")</f>
        <v>0</v>
      </c>
      <c r="X271" s="44">
        <f>IFERROR(IF(X270="",0,X270),"0")</f>
        <v>0</v>
      </c>
      <c r="Y271" s="68"/>
      <c r="Z271" s="68"/>
    </row>
    <row r="272" spans="1:53" x14ac:dyDescent="0.2">
      <c r="A272" s="317"/>
      <c r="B272" s="317"/>
      <c r="C272" s="317"/>
      <c r="D272" s="317"/>
      <c r="E272" s="317"/>
      <c r="F272" s="317"/>
      <c r="G272" s="317"/>
      <c r="H272" s="317"/>
      <c r="I272" s="317"/>
      <c r="J272" s="317"/>
      <c r="K272" s="317"/>
      <c r="L272" s="317"/>
      <c r="M272" s="318"/>
      <c r="N272" s="314" t="s">
        <v>43</v>
      </c>
      <c r="O272" s="315"/>
      <c r="P272" s="315"/>
      <c r="Q272" s="315"/>
      <c r="R272" s="315"/>
      <c r="S272" s="315"/>
      <c r="T272" s="316"/>
      <c r="U272" s="43" t="s">
        <v>0</v>
      </c>
      <c r="V272" s="44">
        <f>IFERROR(SUM(V270:V270),"0")</f>
        <v>0</v>
      </c>
      <c r="W272" s="44">
        <f>IFERROR(SUM(W270:W270),"0")</f>
        <v>0</v>
      </c>
      <c r="X272" s="43"/>
      <c r="Y272" s="68"/>
      <c r="Z272" s="68"/>
    </row>
    <row r="273" spans="1:53" ht="14.25" customHeight="1" x14ac:dyDescent="0.25">
      <c r="A273" s="328" t="s">
        <v>81</v>
      </c>
      <c r="B273" s="328"/>
      <c r="C273" s="328"/>
      <c r="D273" s="328"/>
      <c r="E273" s="328"/>
      <c r="F273" s="328"/>
      <c r="G273" s="328"/>
      <c r="H273" s="328"/>
      <c r="I273" s="328"/>
      <c r="J273" s="328"/>
      <c r="K273" s="328"/>
      <c r="L273" s="328"/>
      <c r="M273" s="328"/>
      <c r="N273" s="328"/>
      <c r="O273" s="328"/>
      <c r="P273" s="328"/>
      <c r="Q273" s="328"/>
      <c r="R273" s="328"/>
      <c r="S273" s="328"/>
      <c r="T273" s="328"/>
      <c r="U273" s="328"/>
      <c r="V273" s="328"/>
      <c r="W273" s="328"/>
      <c r="X273" s="328"/>
      <c r="Y273" s="67"/>
      <c r="Z273" s="67"/>
    </row>
    <row r="274" spans="1:53" ht="27" customHeight="1" x14ac:dyDescent="0.25">
      <c r="A274" s="64" t="s">
        <v>427</v>
      </c>
      <c r="B274" s="64" t="s">
        <v>428</v>
      </c>
      <c r="C274" s="37">
        <v>4301051142</v>
      </c>
      <c r="D274" s="323">
        <v>4607091387919</v>
      </c>
      <c r="E274" s="323"/>
      <c r="F274" s="63">
        <v>1.35</v>
      </c>
      <c r="G274" s="38">
        <v>6</v>
      </c>
      <c r="H274" s="63">
        <v>8.1</v>
      </c>
      <c r="I274" s="63">
        <v>8.6639999999999997</v>
      </c>
      <c r="J274" s="38">
        <v>56</v>
      </c>
      <c r="K274" s="38" t="s">
        <v>112</v>
      </c>
      <c r="L274" s="39" t="s">
        <v>79</v>
      </c>
      <c r="M274" s="38">
        <v>45</v>
      </c>
      <c r="N274" s="41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4" s="325"/>
      <c r="P274" s="325"/>
      <c r="Q274" s="325"/>
      <c r="R274" s="326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IFERROR(IF(W274=0,"",ROUNDUP(W274/H274,0)*0.02175),"")</f>
        <v/>
      </c>
      <c r="Y274" s="69" t="s">
        <v>48</v>
      </c>
      <c r="Z274" s="70" t="s">
        <v>48</v>
      </c>
      <c r="AD274" s="71"/>
      <c r="BA274" s="223" t="s">
        <v>66</v>
      </c>
    </row>
    <row r="275" spans="1:53" ht="27" customHeight="1" x14ac:dyDescent="0.25">
      <c r="A275" s="64" t="s">
        <v>429</v>
      </c>
      <c r="B275" s="64" t="s">
        <v>430</v>
      </c>
      <c r="C275" s="37">
        <v>4301051109</v>
      </c>
      <c r="D275" s="323">
        <v>4607091383942</v>
      </c>
      <c r="E275" s="323"/>
      <c r="F275" s="63">
        <v>0.42</v>
      </c>
      <c r="G275" s="38">
        <v>6</v>
      </c>
      <c r="H275" s="63">
        <v>2.52</v>
      </c>
      <c r="I275" s="63">
        <v>2.7919999999999998</v>
      </c>
      <c r="J275" s="38">
        <v>156</v>
      </c>
      <c r="K275" s="38" t="s">
        <v>80</v>
      </c>
      <c r="L275" s="39" t="s">
        <v>141</v>
      </c>
      <c r="M275" s="38">
        <v>45</v>
      </c>
      <c r="N275" s="41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5" s="325"/>
      <c r="P275" s="325"/>
      <c r="Q275" s="325"/>
      <c r="R275" s="326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IFERROR(IF(W275=0,"",ROUNDUP(W275/H275,0)*0.00753),"")</f>
        <v/>
      </c>
      <c r="Y275" s="69" t="s">
        <v>48</v>
      </c>
      <c r="Z275" s="70" t="s">
        <v>48</v>
      </c>
      <c r="AD275" s="71"/>
      <c r="BA275" s="224" t="s">
        <v>66</v>
      </c>
    </row>
    <row r="276" spans="1:53" ht="27" customHeight="1" x14ac:dyDescent="0.25">
      <c r="A276" s="64" t="s">
        <v>431</v>
      </c>
      <c r="B276" s="64" t="s">
        <v>432</v>
      </c>
      <c r="C276" s="37">
        <v>4301051518</v>
      </c>
      <c r="D276" s="323">
        <v>4607091383959</v>
      </c>
      <c r="E276" s="323"/>
      <c r="F276" s="63">
        <v>0.42</v>
      </c>
      <c r="G276" s="38">
        <v>6</v>
      </c>
      <c r="H276" s="63">
        <v>2.52</v>
      </c>
      <c r="I276" s="63">
        <v>2.78</v>
      </c>
      <c r="J276" s="38">
        <v>156</v>
      </c>
      <c r="K276" s="38" t="s">
        <v>80</v>
      </c>
      <c r="L276" s="39" t="s">
        <v>79</v>
      </c>
      <c r="M276" s="38">
        <v>40</v>
      </c>
      <c r="N276" s="413" t="s">
        <v>433</v>
      </c>
      <c r="O276" s="325"/>
      <c r="P276" s="325"/>
      <c r="Q276" s="325"/>
      <c r="R276" s="326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IFERROR(IF(W276=0,"",ROUNDUP(W276/H276,0)*0.00753),"")</f>
        <v/>
      </c>
      <c r="Y276" s="69" t="s">
        <v>48</v>
      </c>
      <c r="Z276" s="70" t="s">
        <v>48</v>
      </c>
      <c r="AD276" s="71"/>
      <c r="BA276" s="225" t="s">
        <v>66</v>
      </c>
    </row>
    <row r="277" spans="1:53" x14ac:dyDescent="0.2">
      <c r="A277" s="317"/>
      <c r="B277" s="317"/>
      <c r="C277" s="317"/>
      <c r="D277" s="317"/>
      <c r="E277" s="317"/>
      <c r="F277" s="317"/>
      <c r="G277" s="317"/>
      <c r="H277" s="317"/>
      <c r="I277" s="317"/>
      <c r="J277" s="317"/>
      <c r="K277" s="317"/>
      <c r="L277" s="317"/>
      <c r="M277" s="318"/>
      <c r="N277" s="314" t="s">
        <v>43</v>
      </c>
      <c r="O277" s="315"/>
      <c r="P277" s="315"/>
      <c r="Q277" s="315"/>
      <c r="R277" s="315"/>
      <c r="S277" s="315"/>
      <c r="T277" s="316"/>
      <c r="U277" s="43" t="s">
        <v>42</v>
      </c>
      <c r="V277" s="44">
        <f>IFERROR(V274/H274,"0")+IFERROR(V275/H275,"0")+IFERROR(V276/H276,"0")</f>
        <v>0</v>
      </c>
      <c r="W277" s="44">
        <f>IFERROR(W274/H274,"0")+IFERROR(W275/H275,"0")+IFERROR(W276/H276,"0")</f>
        <v>0</v>
      </c>
      <c r="X277" s="44">
        <f>IFERROR(IF(X274="",0,X274),"0")+IFERROR(IF(X275="",0,X275),"0")+IFERROR(IF(X276="",0,X276),"0")</f>
        <v>0</v>
      </c>
      <c r="Y277" s="68"/>
      <c r="Z277" s="68"/>
    </row>
    <row r="278" spans="1:53" x14ac:dyDescent="0.2">
      <c r="A278" s="317"/>
      <c r="B278" s="317"/>
      <c r="C278" s="317"/>
      <c r="D278" s="317"/>
      <c r="E278" s="317"/>
      <c r="F278" s="317"/>
      <c r="G278" s="317"/>
      <c r="H278" s="317"/>
      <c r="I278" s="317"/>
      <c r="J278" s="317"/>
      <c r="K278" s="317"/>
      <c r="L278" s="317"/>
      <c r="M278" s="318"/>
      <c r="N278" s="314" t="s">
        <v>43</v>
      </c>
      <c r="O278" s="315"/>
      <c r="P278" s="315"/>
      <c r="Q278" s="315"/>
      <c r="R278" s="315"/>
      <c r="S278" s="315"/>
      <c r="T278" s="316"/>
      <c r="U278" s="43" t="s">
        <v>0</v>
      </c>
      <c r="V278" s="44">
        <f>IFERROR(SUM(V274:V276),"0")</f>
        <v>0</v>
      </c>
      <c r="W278" s="44">
        <f>IFERROR(SUM(W274:W276),"0")</f>
        <v>0</v>
      </c>
      <c r="X278" s="43"/>
      <c r="Y278" s="68"/>
      <c r="Z278" s="68"/>
    </row>
    <row r="279" spans="1:53" ht="14.25" customHeight="1" x14ac:dyDescent="0.25">
      <c r="A279" s="328" t="s">
        <v>225</v>
      </c>
      <c r="B279" s="328"/>
      <c r="C279" s="328"/>
      <c r="D279" s="328"/>
      <c r="E279" s="328"/>
      <c r="F279" s="328"/>
      <c r="G279" s="328"/>
      <c r="H279" s="328"/>
      <c r="I279" s="328"/>
      <c r="J279" s="328"/>
      <c r="K279" s="328"/>
      <c r="L279" s="328"/>
      <c r="M279" s="328"/>
      <c r="N279" s="328"/>
      <c r="O279" s="328"/>
      <c r="P279" s="328"/>
      <c r="Q279" s="328"/>
      <c r="R279" s="328"/>
      <c r="S279" s="328"/>
      <c r="T279" s="328"/>
      <c r="U279" s="328"/>
      <c r="V279" s="328"/>
      <c r="W279" s="328"/>
      <c r="X279" s="328"/>
      <c r="Y279" s="67"/>
      <c r="Z279" s="67"/>
    </row>
    <row r="280" spans="1:53" ht="27" customHeight="1" x14ac:dyDescent="0.25">
      <c r="A280" s="64" t="s">
        <v>434</v>
      </c>
      <c r="B280" s="64" t="s">
        <v>435</v>
      </c>
      <c r="C280" s="37">
        <v>4301060324</v>
      </c>
      <c r="D280" s="323">
        <v>4607091388831</v>
      </c>
      <c r="E280" s="323"/>
      <c r="F280" s="63">
        <v>0.38</v>
      </c>
      <c r="G280" s="38">
        <v>6</v>
      </c>
      <c r="H280" s="63">
        <v>2.2799999999999998</v>
      </c>
      <c r="I280" s="63">
        <v>2.552</v>
      </c>
      <c r="J280" s="38">
        <v>156</v>
      </c>
      <c r="K280" s="38" t="s">
        <v>80</v>
      </c>
      <c r="L280" s="39" t="s">
        <v>79</v>
      </c>
      <c r="M280" s="38">
        <v>40</v>
      </c>
      <c r="N280" s="41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0" s="325"/>
      <c r="P280" s="325"/>
      <c r="Q280" s="325"/>
      <c r="R280" s="326"/>
      <c r="S280" s="40" t="s">
        <v>48</v>
      </c>
      <c r="T280" s="40" t="s">
        <v>48</v>
      </c>
      <c r="U280" s="41" t="s">
        <v>0</v>
      </c>
      <c r="V280" s="59">
        <v>0</v>
      </c>
      <c r="W280" s="56">
        <f>IFERROR(IF(V280="",0,CEILING((V280/$H280),1)*$H280),"")</f>
        <v>0</v>
      </c>
      <c r="X280" s="42" t="str">
        <f>IFERROR(IF(W280=0,"",ROUNDUP(W280/H280,0)*0.00753),"")</f>
        <v/>
      </c>
      <c r="Y280" s="69" t="s">
        <v>48</v>
      </c>
      <c r="Z280" s="70" t="s">
        <v>48</v>
      </c>
      <c r="AD280" s="71"/>
      <c r="BA280" s="226" t="s">
        <v>66</v>
      </c>
    </row>
    <row r="281" spans="1:53" x14ac:dyDescent="0.2">
      <c r="A281" s="317"/>
      <c r="B281" s="317"/>
      <c r="C281" s="317"/>
      <c r="D281" s="317"/>
      <c r="E281" s="317"/>
      <c r="F281" s="317"/>
      <c r="G281" s="317"/>
      <c r="H281" s="317"/>
      <c r="I281" s="317"/>
      <c r="J281" s="317"/>
      <c r="K281" s="317"/>
      <c r="L281" s="317"/>
      <c r="M281" s="318"/>
      <c r="N281" s="314" t="s">
        <v>43</v>
      </c>
      <c r="O281" s="315"/>
      <c r="P281" s="315"/>
      <c r="Q281" s="315"/>
      <c r="R281" s="315"/>
      <c r="S281" s="315"/>
      <c r="T281" s="316"/>
      <c r="U281" s="43" t="s">
        <v>42</v>
      </c>
      <c r="V281" s="44">
        <f>IFERROR(V280/H280,"0")</f>
        <v>0</v>
      </c>
      <c r="W281" s="44">
        <f>IFERROR(W280/H280,"0")</f>
        <v>0</v>
      </c>
      <c r="X281" s="44">
        <f>IFERROR(IF(X280="",0,X280),"0")</f>
        <v>0</v>
      </c>
      <c r="Y281" s="68"/>
      <c r="Z281" s="68"/>
    </row>
    <row r="282" spans="1:53" x14ac:dyDescent="0.2">
      <c r="A282" s="317"/>
      <c r="B282" s="317"/>
      <c r="C282" s="317"/>
      <c r="D282" s="317"/>
      <c r="E282" s="317"/>
      <c r="F282" s="317"/>
      <c r="G282" s="317"/>
      <c r="H282" s="317"/>
      <c r="I282" s="317"/>
      <c r="J282" s="317"/>
      <c r="K282" s="317"/>
      <c r="L282" s="317"/>
      <c r="M282" s="318"/>
      <c r="N282" s="314" t="s">
        <v>43</v>
      </c>
      <c r="O282" s="315"/>
      <c r="P282" s="315"/>
      <c r="Q282" s="315"/>
      <c r="R282" s="315"/>
      <c r="S282" s="315"/>
      <c r="T282" s="316"/>
      <c r="U282" s="43" t="s">
        <v>0</v>
      </c>
      <c r="V282" s="44">
        <f>IFERROR(SUM(V280:V280),"0")</f>
        <v>0</v>
      </c>
      <c r="W282" s="44">
        <f>IFERROR(SUM(W280:W280),"0")</f>
        <v>0</v>
      </c>
      <c r="X282" s="43"/>
      <c r="Y282" s="68"/>
      <c r="Z282" s="68"/>
    </row>
    <row r="283" spans="1:53" ht="14.25" customHeight="1" x14ac:dyDescent="0.25">
      <c r="A283" s="328" t="s">
        <v>94</v>
      </c>
      <c r="B283" s="328"/>
      <c r="C283" s="328"/>
      <c r="D283" s="328"/>
      <c r="E283" s="328"/>
      <c r="F283" s="328"/>
      <c r="G283" s="328"/>
      <c r="H283" s="328"/>
      <c r="I283" s="328"/>
      <c r="J283" s="328"/>
      <c r="K283" s="328"/>
      <c r="L283" s="328"/>
      <c r="M283" s="328"/>
      <c r="N283" s="328"/>
      <c r="O283" s="328"/>
      <c r="P283" s="328"/>
      <c r="Q283" s="328"/>
      <c r="R283" s="328"/>
      <c r="S283" s="328"/>
      <c r="T283" s="328"/>
      <c r="U283" s="328"/>
      <c r="V283" s="328"/>
      <c r="W283" s="328"/>
      <c r="X283" s="328"/>
      <c r="Y283" s="67"/>
      <c r="Z283" s="67"/>
    </row>
    <row r="284" spans="1:53" ht="27" customHeight="1" x14ac:dyDescent="0.25">
      <c r="A284" s="64" t="s">
        <v>436</v>
      </c>
      <c r="B284" s="64" t="s">
        <v>437</v>
      </c>
      <c r="C284" s="37">
        <v>4301032015</v>
      </c>
      <c r="D284" s="323">
        <v>4607091383102</v>
      </c>
      <c r="E284" s="323"/>
      <c r="F284" s="63">
        <v>0.17</v>
      </c>
      <c r="G284" s="38">
        <v>15</v>
      </c>
      <c r="H284" s="63">
        <v>2.5499999999999998</v>
      </c>
      <c r="I284" s="63">
        <v>2.9750000000000001</v>
      </c>
      <c r="J284" s="38">
        <v>156</v>
      </c>
      <c r="K284" s="38" t="s">
        <v>80</v>
      </c>
      <c r="L284" s="39" t="s">
        <v>98</v>
      </c>
      <c r="M284" s="38">
        <v>180</v>
      </c>
      <c r="N284" s="41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4" s="325"/>
      <c r="P284" s="325"/>
      <c r="Q284" s="325"/>
      <c r="R284" s="326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IFERROR(IF(W284=0,"",ROUNDUP(W284/H284,0)*0.00753),"")</f>
        <v/>
      </c>
      <c r="Y284" s="69" t="s">
        <v>48</v>
      </c>
      <c r="Z284" s="70" t="s">
        <v>48</v>
      </c>
      <c r="AD284" s="71"/>
      <c r="BA284" s="227" t="s">
        <v>66</v>
      </c>
    </row>
    <row r="285" spans="1:53" x14ac:dyDescent="0.2">
      <c r="A285" s="317"/>
      <c r="B285" s="317"/>
      <c r="C285" s="317"/>
      <c r="D285" s="317"/>
      <c r="E285" s="317"/>
      <c r="F285" s="317"/>
      <c r="G285" s="317"/>
      <c r="H285" s="317"/>
      <c r="I285" s="317"/>
      <c r="J285" s="317"/>
      <c r="K285" s="317"/>
      <c r="L285" s="317"/>
      <c r="M285" s="318"/>
      <c r="N285" s="314" t="s">
        <v>43</v>
      </c>
      <c r="O285" s="315"/>
      <c r="P285" s="315"/>
      <c r="Q285" s="315"/>
      <c r="R285" s="315"/>
      <c r="S285" s="315"/>
      <c r="T285" s="316"/>
      <c r="U285" s="43" t="s">
        <v>42</v>
      </c>
      <c r="V285" s="44">
        <f>IFERROR(V284/H284,"0")</f>
        <v>0</v>
      </c>
      <c r="W285" s="44">
        <f>IFERROR(W284/H284,"0")</f>
        <v>0</v>
      </c>
      <c r="X285" s="44">
        <f>IFERROR(IF(X284="",0,X284),"0")</f>
        <v>0</v>
      </c>
      <c r="Y285" s="68"/>
      <c r="Z285" s="68"/>
    </row>
    <row r="286" spans="1:53" x14ac:dyDescent="0.2">
      <c r="A286" s="317"/>
      <c r="B286" s="317"/>
      <c r="C286" s="317"/>
      <c r="D286" s="317"/>
      <c r="E286" s="317"/>
      <c r="F286" s="317"/>
      <c r="G286" s="317"/>
      <c r="H286" s="317"/>
      <c r="I286" s="317"/>
      <c r="J286" s="317"/>
      <c r="K286" s="317"/>
      <c r="L286" s="317"/>
      <c r="M286" s="318"/>
      <c r="N286" s="314" t="s">
        <v>43</v>
      </c>
      <c r="O286" s="315"/>
      <c r="P286" s="315"/>
      <c r="Q286" s="315"/>
      <c r="R286" s="315"/>
      <c r="S286" s="315"/>
      <c r="T286" s="316"/>
      <c r="U286" s="43" t="s">
        <v>0</v>
      </c>
      <c r="V286" s="44">
        <f>IFERROR(SUM(V284:V284),"0")</f>
        <v>0</v>
      </c>
      <c r="W286" s="44">
        <f>IFERROR(SUM(W284:W284),"0")</f>
        <v>0</v>
      </c>
      <c r="X286" s="43"/>
      <c r="Y286" s="68"/>
      <c r="Z286" s="68"/>
    </row>
    <row r="287" spans="1:53" ht="27.75" customHeight="1" x14ac:dyDescent="0.2">
      <c r="A287" s="339" t="s">
        <v>438</v>
      </c>
      <c r="B287" s="339"/>
      <c r="C287" s="339"/>
      <c r="D287" s="339"/>
      <c r="E287" s="339"/>
      <c r="F287" s="339"/>
      <c r="G287" s="339"/>
      <c r="H287" s="339"/>
      <c r="I287" s="339"/>
      <c r="J287" s="339"/>
      <c r="K287" s="339"/>
      <c r="L287" s="339"/>
      <c r="M287" s="339"/>
      <c r="N287" s="339"/>
      <c r="O287" s="339"/>
      <c r="P287" s="339"/>
      <c r="Q287" s="339"/>
      <c r="R287" s="339"/>
      <c r="S287" s="339"/>
      <c r="T287" s="339"/>
      <c r="U287" s="339"/>
      <c r="V287" s="339"/>
      <c r="W287" s="339"/>
      <c r="X287" s="339"/>
      <c r="Y287" s="55"/>
      <c r="Z287" s="55"/>
    </row>
    <row r="288" spans="1:53" ht="16.5" customHeight="1" x14ac:dyDescent="0.25">
      <c r="A288" s="327" t="s">
        <v>439</v>
      </c>
      <c r="B288" s="327"/>
      <c r="C288" s="327"/>
      <c r="D288" s="327"/>
      <c r="E288" s="327"/>
      <c r="F288" s="327"/>
      <c r="G288" s="327"/>
      <c r="H288" s="327"/>
      <c r="I288" s="327"/>
      <c r="J288" s="327"/>
      <c r="K288" s="327"/>
      <c r="L288" s="327"/>
      <c r="M288" s="327"/>
      <c r="N288" s="327"/>
      <c r="O288" s="327"/>
      <c r="P288" s="327"/>
      <c r="Q288" s="327"/>
      <c r="R288" s="327"/>
      <c r="S288" s="327"/>
      <c r="T288" s="327"/>
      <c r="U288" s="327"/>
      <c r="V288" s="327"/>
      <c r="W288" s="327"/>
      <c r="X288" s="327"/>
      <c r="Y288" s="66"/>
      <c r="Z288" s="66"/>
    </row>
    <row r="289" spans="1:53" ht="14.25" customHeight="1" x14ac:dyDescent="0.25">
      <c r="A289" s="328" t="s">
        <v>116</v>
      </c>
      <c r="B289" s="328"/>
      <c r="C289" s="328"/>
      <c r="D289" s="328"/>
      <c r="E289" s="328"/>
      <c r="F289" s="328"/>
      <c r="G289" s="328"/>
      <c r="H289" s="328"/>
      <c r="I289" s="328"/>
      <c r="J289" s="328"/>
      <c r="K289" s="328"/>
      <c r="L289" s="328"/>
      <c r="M289" s="328"/>
      <c r="N289" s="328"/>
      <c r="O289" s="328"/>
      <c r="P289" s="328"/>
      <c r="Q289" s="328"/>
      <c r="R289" s="328"/>
      <c r="S289" s="328"/>
      <c r="T289" s="328"/>
      <c r="U289" s="328"/>
      <c r="V289" s="328"/>
      <c r="W289" s="328"/>
      <c r="X289" s="328"/>
      <c r="Y289" s="67"/>
      <c r="Z289" s="67"/>
    </row>
    <row r="290" spans="1:53" ht="27" customHeight="1" x14ac:dyDescent="0.25">
      <c r="A290" s="64" t="s">
        <v>440</v>
      </c>
      <c r="B290" s="64" t="s">
        <v>441</v>
      </c>
      <c r="C290" s="37">
        <v>4301011339</v>
      </c>
      <c r="D290" s="323">
        <v>4607091383997</v>
      </c>
      <c r="E290" s="323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8" t="s">
        <v>112</v>
      </c>
      <c r="L290" s="39" t="s">
        <v>79</v>
      </c>
      <c r="M290" s="38">
        <v>60</v>
      </c>
      <c r="N290" s="40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25"/>
      <c r="P290" s="325"/>
      <c r="Q290" s="325"/>
      <c r="R290" s="326"/>
      <c r="S290" s="40" t="s">
        <v>48</v>
      </c>
      <c r="T290" s="40" t="s">
        <v>48</v>
      </c>
      <c r="U290" s="41" t="s">
        <v>0</v>
      </c>
      <c r="V290" s="59">
        <v>10550</v>
      </c>
      <c r="W290" s="56">
        <f t="shared" ref="W290:W297" si="14">IFERROR(IF(V290="",0,CEILING((V290/$H290),1)*$H290),"")</f>
        <v>10560</v>
      </c>
      <c r="X290" s="42">
        <f>IFERROR(IF(W290=0,"",ROUNDUP(W290/H290,0)*0.02175),"")</f>
        <v>15.311999999999999</v>
      </c>
      <c r="Y290" s="69" t="s">
        <v>48</v>
      </c>
      <c r="Z290" s="70" t="s">
        <v>48</v>
      </c>
      <c r="AD290" s="71"/>
      <c r="BA290" s="228" t="s">
        <v>66</v>
      </c>
    </row>
    <row r="291" spans="1:53" ht="27" customHeight="1" x14ac:dyDescent="0.25">
      <c r="A291" s="64" t="s">
        <v>440</v>
      </c>
      <c r="B291" s="64" t="s">
        <v>442</v>
      </c>
      <c r="C291" s="37">
        <v>4301011239</v>
      </c>
      <c r="D291" s="323">
        <v>4607091383997</v>
      </c>
      <c r="E291" s="323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8" t="s">
        <v>112</v>
      </c>
      <c r="L291" s="39" t="s">
        <v>120</v>
      </c>
      <c r="M291" s="38">
        <v>60</v>
      </c>
      <c r="N291" s="40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25"/>
      <c r="P291" s="325"/>
      <c r="Q291" s="325"/>
      <c r="R291" s="326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4"/>
        <v>0</v>
      </c>
      <c r="X291" s="42" t="str">
        <f>IFERROR(IF(W291=0,"",ROUNDUP(W291/H291,0)*0.02039),"")</f>
        <v/>
      </c>
      <c r="Y291" s="69" t="s">
        <v>48</v>
      </c>
      <c r="Z291" s="70" t="s">
        <v>48</v>
      </c>
      <c r="AD291" s="71"/>
      <c r="BA291" s="229" t="s">
        <v>66</v>
      </c>
    </row>
    <row r="292" spans="1:53" ht="27" customHeight="1" x14ac:dyDescent="0.25">
      <c r="A292" s="64" t="s">
        <v>443</v>
      </c>
      <c r="B292" s="64" t="s">
        <v>444</v>
      </c>
      <c r="C292" s="37">
        <v>4301011326</v>
      </c>
      <c r="D292" s="323">
        <v>4607091384130</v>
      </c>
      <c r="E292" s="323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8" t="s">
        <v>112</v>
      </c>
      <c r="L292" s="39" t="s">
        <v>79</v>
      </c>
      <c r="M292" s="38">
        <v>60</v>
      </c>
      <c r="N292" s="41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25"/>
      <c r="P292" s="325"/>
      <c r="Q292" s="325"/>
      <c r="R292" s="326"/>
      <c r="S292" s="40" t="s">
        <v>48</v>
      </c>
      <c r="T292" s="40" t="s">
        <v>48</v>
      </c>
      <c r="U292" s="41" t="s">
        <v>0</v>
      </c>
      <c r="V292" s="59">
        <v>2380</v>
      </c>
      <c r="W292" s="56">
        <f t="shared" si="14"/>
        <v>2385</v>
      </c>
      <c r="X292" s="42">
        <f>IFERROR(IF(W292=0,"",ROUNDUP(W292/H292,0)*0.02175),"")</f>
        <v>3.4582499999999996</v>
      </c>
      <c r="Y292" s="69" t="s">
        <v>48</v>
      </c>
      <c r="Z292" s="70" t="s">
        <v>48</v>
      </c>
      <c r="AD292" s="71"/>
      <c r="BA292" s="230" t="s">
        <v>66</v>
      </c>
    </row>
    <row r="293" spans="1:53" ht="27" customHeight="1" x14ac:dyDescent="0.25">
      <c r="A293" s="64" t="s">
        <v>443</v>
      </c>
      <c r="B293" s="64" t="s">
        <v>445</v>
      </c>
      <c r="C293" s="37">
        <v>4301011240</v>
      </c>
      <c r="D293" s="323">
        <v>4607091384130</v>
      </c>
      <c r="E293" s="323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120</v>
      </c>
      <c r="M293" s="38">
        <v>60</v>
      </c>
      <c r="N293" s="40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25"/>
      <c r="P293" s="325"/>
      <c r="Q293" s="325"/>
      <c r="R293" s="326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4"/>
        <v>0</v>
      </c>
      <c r="X293" s="42" t="str">
        <f>IFERROR(IF(W293=0,"",ROUNDUP(W293/H293,0)*0.02039),"")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ht="16.5" customHeight="1" x14ac:dyDescent="0.25">
      <c r="A294" s="64" t="s">
        <v>446</v>
      </c>
      <c r="B294" s="64" t="s">
        <v>447</v>
      </c>
      <c r="C294" s="37">
        <v>4301011330</v>
      </c>
      <c r="D294" s="323">
        <v>4607091384147</v>
      </c>
      <c r="E294" s="323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79</v>
      </c>
      <c r="M294" s="38">
        <v>60</v>
      </c>
      <c r="N294" s="40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4" s="325"/>
      <c r="P294" s="325"/>
      <c r="Q294" s="325"/>
      <c r="R294" s="326"/>
      <c r="S294" s="40" t="s">
        <v>48</v>
      </c>
      <c r="T294" s="40" t="s">
        <v>48</v>
      </c>
      <c r="U294" s="41" t="s">
        <v>0</v>
      </c>
      <c r="V294" s="59">
        <v>600</v>
      </c>
      <c r="W294" s="56">
        <f t="shared" si="14"/>
        <v>600</v>
      </c>
      <c r="X294" s="42">
        <f>IFERROR(IF(W294=0,"",ROUNDUP(W294/H294,0)*0.02175),"")</f>
        <v>0.86999999999999988</v>
      </c>
      <c r="Y294" s="69" t="s">
        <v>48</v>
      </c>
      <c r="Z294" s="70" t="s">
        <v>48</v>
      </c>
      <c r="AD294" s="71"/>
      <c r="BA294" s="232" t="s">
        <v>66</v>
      </c>
    </row>
    <row r="295" spans="1:53" ht="16.5" customHeight="1" x14ac:dyDescent="0.25">
      <c r="A295" s="64" t="s">
        <v>446</v>
      </c>
      <c r="B295" s="64" t="s">
        <v>448</v>
      </c>
      <c r="C295" s="37">
        <v>4301011238</v>
      </c>
      <c r="D295" s="323">
        <v>4607091384147</v>
      </c>
      <c r="E295" s="323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120</v>
      </c>
      <c r="M295" s="38">
        <v>60</v>
      </c>
      <c r="N295" s="405" t="s">
        <v>449</v>
      </c>
      <c r="O295" s="325"/>
      <c r="P295" s="325"/>
      <c r="Q295" s="325"/>
      <c r="R295" s="326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4"/>
        <v>0</v>
      </c>
      <c r="X295" s="42" t="str">
        <f>IFERROR(IF(W295=0,"",ROUNDUP(W295/H295,0)*0.02039),"")</f>
        <v/>
      </c>
      <c r="Y295" s="69" t="s">
        <v>48</v>
      </c>
      <c r="Z295" s="70" t="s">
        <v>48</v>
      </c>
      <c r="AD295" s="71"/>
      <c r="BA295" s="233" t="s">
        <v>66</v>
      </c>
    </row>
    <row r="296" spans="1:53" ht="27" customHeight="1" x14ac:dyDescent="0.25">
      <c r="A296" s="64" t="s">
        <v>450</v>
      </c>
      <c r="B296" s="64" t="s">
        <v>451</v>
      </c>
      <c r="C296" s="37">
        <v>4301011327</v>
      </c>
      <c r="D296" s="323">
        <v>4607091384154</v>
      </c>
      <c r="E296" s="323"/>
      <c r="F296" s="63">
        <v>0.5</v>
      </c>
      <c r="G296" s="38">
        <v>10</v>
      </c>
      <c r="H296" s="63">
        <v>5</v>
      </c>
      <c r="I296" s="63">
        <v>5.21</v>
      </c>
      <c r="J296" s="38">
        <v>120</v>
      </c>
      <c r="K296" s="38" t="s">
        <v>80</v>
      </c>
      <c r="L296" s="39" t="s">
        <v>79</v>
      </c>
      <c r="M296" s="38">
        <v>60</v>
      </c>
      <c r="N296" s="40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6" s="325"/>
      <c r="P296" s="325"/>
      <c r="Q296" s="325"/>
      <c r="R296" s="326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IFERROR(IF(W296=0,"",ROUNDUP(W296/H296,0)*0.00937),"")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ht="27" customHeight="1" x14ac:dyDescent="0.25">
      <c r="A297" s="64" t="s">
        <v>452</v>
      </c>
      <c r="B297" s="64" t="s">
        <v>453</v>
      </c>
      <c r="C297" s="37">
        <v>4301011332</v>
      </c>
      <c r="D297" s="323">
        <v>4607091384161</v>
      </c>
      <c r="E297" s="323"/>
      <c r="F297" s="63">
        <v>0.5</v>
      </c>
      <c r="G297" s="38">
        <v>10</v>
      </c>
      <c r="H297" s="63">
        <v>5</v>
      </c>
      <c r="I297" s="63">
        <v>5.21</v>
      </c>
      <c r="J297" s="38">
        <v>120</v>
      </c>
      <c r="K297" s="38" t="s">
        <v>80</v>
      </c>
      <c r="L297" s="39" t="s">
        <v>79</v>
      </c>
      <c r="M297" s="38">
        <v>60</v>
      </c>
      <c r="N297" s="40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7" s="325"/>
      <c r="P297" s="325"/>
      <c r="Q297" s="325"/>
      <c r="R297" s="326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4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35" t="s">
        <v>66</v>
      </c>
    </row>
    <row r="298" spans="1:53" x14ac:dyDescent="0.2">
      <c r="A298" s="317"/>
      <c r="B298" s="317"/>
      <c r="C298" s="317"/>
      <c r="D298" s="317"/>
      <c r="E298" s="317"/>
      <c r="F298" s="317"/>
      <c r="G298" s="317"/>
      <c r="H298" s="317"/>
      <c r="I298" s="317"/>
      <c r="J298" s="317"/>
      <c r="K298" s="317"/>
      <c r="L298" s="317"/>
      <c r="M298" s="318"/>
      <c r="N298" s="314" t="s">
        <v>43</v>
      </c>
      <c r="O298" s="315"/>
      <c r="P298" s="315"/>
      <c r="Q298" s="315"/>
      <c r="R298" s="315"/>
      <c r="S298" s="315"/>
      <c r="T298" s="316"/>
      <c r="U298" s="43" t="s">
        <v>42</v>
      </c>
      <c r="V298" s="44">
        <f>IFERROR(V290/H290,"0")+IFERROR(V291/H291,"0")+IFERROR(V292/H292,"0")+IFERROR(V293/H293,"0")+IFERROR(V294/H294,"0")+IFERROR(V295/H295,"0")+IFERROR(V296/H296,"0")+IFERROR(V297/H297,"0")</f>
        <v>902</v>
      </c>
      <c r="W298" s="44">
        <f>IFERROR(W290/H290,"0")+IFERROR(W291/H291,"0")+IFERROR(W292/H292,"0")+IFERROR(W293/H293,"0")+IFERROR(W294/H294,"0")+IFERROR(W295/H295,"0")+IFERROR(W296/H296,"0")+IFERROR(W297/H297,"0")</f>
        <v>903</v>
      </c>
      <c r="X298" s="44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19.640249999999998</v>
      </c>
      <c r="Y298" s="68"/>
      <c r="Z298" s="68"/>
    </row>
    <row r="299" spans="1:53" x14ac:dyDescent="0.2">
      <c r="A299" s="317"/>
      <c r="B299" s="317"/>
      <c r="C299" s="317"/>
      <c r="D299" s="317"/>
      <c r="E299" s="317"/>
      <c r="F299" s="317"/>
      <c r="G299" s="317"/>
      <c r="H299" s="317"/>
      <c r="I299" s="317"/>
      <c r="J299" s="317"/>
      <c r="K299" s="317"/>
      <c r="L299" s="317"/>
      <c r="M299" s="318"/>
      <c r="N299" s="314" t="s">
        <v>43</v>
      </c>
      <c r="O299" s="315"/>
      <c r="P299" s="315"/>
      <c r="Q299" s="315"/>
      <c r="R299" s="315"/>
      <c r="S299" s="315"/>
      <c r="T299" s="316"/>
      <c r="U299" s="43" t="s">
        <v>0</v>
      </c>
      <c r="V299" s="44">
        <f>IFERROR(SUM(V290:V297),"0")</f>
        <v>13530</v>
      </c>
      <c r="W299" s="44">
        <f>IFERROR(SUM(W290:W297),"0")</f>
        <v>13545</v>
      </c>
      <c r="X299" s="43"/>
      <c r="Y299" s="68"/>
      <c r="Z299" s="68"/>
    </row>
    <row r="300" spans="1:53" ht="14.25" customHeight="1" x14ac:dyDescent="0.25">
      <c r="A300" s="328" t="s">
        <v>108</v>
      </c>
      <c r="B300" s="328"/>
      <c r="C300" s="328"/>
      <c r="D300" s="328"/>
      <c r="E300" s="328"/>
      <c r="F300" s="328"/>
      <c r="G300" s="328"/>
      <c r="H300" s="328"/>
      <c r="I300" s="328"/>
      <c r="J300" s="328"/>
      <c r="K300" s="328"/>
      <c r="L300" s="328"/>
      <c r="M300" s="328"/>
      <c r="N300" s="328"/>
      <c r="O300" s="328"/>
      <c r="P300" s="328"/>
      <c r="Q300" s="328"/>
      <c r="R300" s="328"/>
      <c r="S300" s="328"/>
      <c r="T300" s="328"/>
      <c r="U300" s="328"/>
      <c r="V300" s="328"/>
      <c r="W300" s="328"/>
      <c r="X300" s="328"/>
      <c r="Y300" s="67"/>
      <c r="Z300" s="67"/>
    </row>
    <row r="301" spans="1:53" ht="27" customHeight="1" x14ac:dyDescent="0.25">
      <c r="A301" s="64" t="s">
        <v>454</v>
      </c>
      <c r="B301" s="64" t="s">
        <v>455</v>
      </c>
      <c r="C301" s="37">
        <v>4301020178</v>
      </c>
      <c r="D301" s="323">
        <v>4607091383980</v>
      </c>
      <c r="E301" s="323"/>
      <c r="F301" s="63">
        <v>2.5</v>
      </c>
      <c r="G301" s="38">
        <v>6</v>
      </c>
      <c r="H301" s="63">
        <v>15</v>
      </c>
      <c r="I301" s="63">
        <v>15.48</v>
      </c>
      <c r="J301" s="38">
        <v>48</v>
      </c>
      <c r="K301" s="38" t="s">
        <v>112</v>
      </c>
      <c r="L301" s="39" t="s">
        <v>111</v>
      </c>
      <c r="M301" s="38">
        <v>50</v>
      </c>
      <c r="N301" s="40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1" s="325"/>
      <c r="P301" s="325"/>
      <c r="Q301" s="325"/>
      <c r="R301" s="326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IFERROR(IF(W301=0,"",ROUNDUP(W301/H301,0)*0.02175),"")</f>
        <v/>
      </c>
      <c r="Y301" s="69" t="s">
        <v>48</v>
      </c>
      <c r="Z301" s="70" t="s">
        <v>48</v>
      </c>
      <c r="AD301" s="71"/>
      <c r="BA301" s="236" t="s">
        <v>66</v>
      </c>
    </row>
    <row r="302" spans="1:53" ht="27" customHeight="1" x14ac:dyDescent="0.25">
      <c r="A302" s="64" t="s">
        <v>456</v>
      </c>
      <c r="B302" s="64" t="s">
        <v>457</v>
      </c>
      <c r="C302" s="37">
        <v>4301020179</v>
      </c>
      <c r="D302" s="323">
        <v>4607091384178</v>
      </c>
      <c r="E302" s="323"/>
      <c r="F302" s="63">
        <v>0.4</v>
      </c>
      <c r="G302" s="38">
        <v>10</v>
      </c>
      <c r="H302" s="63">
        <v>4</v>
      </c>
      <c r="I302" s="63">
        <v>4.24</v>
      </c>
      <c r="J302" s="38">
        <v>120</v>
      </c>
      <c r="K302" s="38" t="s">
        <v>80</v>
      </c>
      <c r="L302" s="39" t="s">
        <v>111</v>
      </c>
      <c r="M302" s="38">
        <v>50</v>
      </c>
      <c r="N302" s="4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2" s="325"/>
      <c r="P302" s="325"/>
      <c r="Q302" s="325"/>
      <c r="R302" s="326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IFERROR(IF(W302=0,"",ROUNDUP(W302/H302,0)*0.00937),"")</f>
        <v/>
      </c>
      <c r="Y302" s="69" t="s">
        <v>48</v>
      </c>
      <c r="Z302" s="70" t="s">
        <v>48</v>
      </c>
      <c r="AD302" s="71"/>
      <c r="BA302" s="237" t="s">
        <v>66</v>
      </c>
    </row>
    <row r="303" spans="1:53" x14ac:dyDescent="0.2">
      <c r="A303" s="317"/>
      <c r="B303" s="317"/>
      <c r="C303" s="317"/>
      <c r="D303" s="317"/>
      <c r="E303" s="317"/>
      <c r="F303" s="317"/>
      <c r="G303" s="317"/>
      <c r="H303" s="317"/>
      <c r="I303" s="317"/>
      <c r="J303" s="317"/>
      <c r="K303" s="317"/>
      <c r="L303" s="317"/>
      <c r="M303" s="318"/>
      <c r="N303" s="314" t="s">
        <v>43</v>
      </c>
      <c r="O303" s="315"/>
      <c r="P303" s="315"/>
      <c r="Q303" s="315"/>
      <c r="R303" s="315"/>
      <c r="S303" s="315"/>
      <c r="T303" s="316"/>
      <c r="U303" s="43" t="s">
        <v>42</v>
      </c>
      <c r="V303" s="44">
        <f>IFERROR(V301/H301,"0")+IFERROR(V302/H302,"0")</f>
        <v>0</v>
      </c>
      <c r="W303" s="44">
        <f>IFERROR(W301/H301,"0")+IFERROR(W302/H302,"0")</f>
        <v>0</v>
      </c>
      <c r="X303" s="44">
        <f>IFERROR(IF(X301="",0,X301),"0")+IFERROR(IF(X302="",0,X302),"0")</f>
        <v>0</v>
      </c>
      <c r="Y303" s="68"/>
      <c r="Z303" s="68"/>
    </row>
    <row r="304" spans="1:53" x14ac:dyDescent="0.2">
      <c r="A304" s="317"/>
      <c r="B304" s="317"/>
      <c r="C304" s="317"/>
      <c r="D304" s="317"/>
      <c r="E304" s="317"/>
      <c r="F304" s="317"/>
      <c r="G304" s="317"/>
      <c r="H304" s="317"/>
      <c r="I304" s="317"/>
      <c r="J304" s="317"/>
      <c r="K304" s="317"/>
      <c r="L304" s="317"/>
      <c r="M304" s="318"/>
      <c r="N304" s="314" t="s">
        <v>43</v>
      </c>
      <c r="O304" s="315"/>
      <c r="P304" s="315"/>
      <c r="Q304" s="315"/>
      <c r="R304" s="315"/>
      <c r="S304" s="315"/>
      <c r="T304" s="316"/>
      <c r="U304" s="43" t="s">
        <v>0</v>
      </c>
      <c r="V304" s="44">
        <f>IFERROR(SUM(V301:V302),"0")</f>
        <v>0</v>
      </c>
      <c r="W304" s="44">
        <f>IFERROR(SUM(W301:W302),"0")</f>
        <v>0</v>
      </c>
      <c r="X304" s="43"/>
      <c r="Y304" s="68"/>
      <c r="Z304" s="68"/>
    </row>
    <row r="305" spans="1:53" ht="14.25" customHeight="1" x14ac:dyDescent="0.25">
      <c r="A305" s="328" t="s">
        <v>81</v>
      </c>
      <c r="B305" s="328"/>
      <c r="C305" s="328"/>
      <c r="D305" s="328"/>
      <c r="E305" s="328"/>
      <c r="F305" s="328"/>
      <c r="G305" s="328"/>
      <c r="H305" s="328"/>
      <c r="I305" s="328"/>
      <c r="J305" s="328"/>
      <c r="K305" s="328"/>
      <c r="L305" s="328"/>
      <c r="M305" s="328"/>
      <c r="N305" s="328"/>
      <c r="O305" s="328"/>
      <c r="P305" s="328"/>
      <c r="Q305" s="328"/>
      <c r="R305" s="328"/>
      <c r="S305" s="328"/>
      <c r="T305" s="328"/>
      <c r="U305" s="328"/>
      <c r="V305" s="328"/>
      <c r="W305" s="328"/>
      <c r="X305" s="328"/>
      <c r="Y305" s="67"/>
      <c r="Z305" s="67"/>
    </row>
    <row r="306" spans="1:53" ht="27" customHeight="1" x14ac:dyDescent="0.25">
      <c r="A306" s="64" t="s">
        <v>458</v>
      </c>
      <c r="B306" s="64" t="s">
        <v>459</v>
      </c>
      <c r="C306" s="37">
        <v>4301051298</v>
      </c>
      <c r="D306" s="323">
        <v>4607091384260</v>
      </c>
      <c r="E306" s="323"/>
      <c r="F306" s="63">
        <v>1.3</v>
      </c>
      <c r="G306" s="38">
        <v>6</v>
      </c>
      <c r="H306" s="63">
        <v>7.8</v>
      </c>
      <c r="I306" s="63">
        <v>8.3640000000000008</v>
      </c>
      <c r="J306" s="38">
        <v>56</v>
      </c>
      <c r="K306" s="38" t="s">
        <v>112</v>
      </c>
      <c r="L306" s="39" t="s">
        <v>79</v>
      </c>
      <c r="M306" s="38">
        <v>35</v>
      </c>
      <c r="N306" s="39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6" s="325"/>
      <c r="P306" s="325"/>
      <c r="Q306" s="325"/>
      <c r="R306" s="326"/>
      <c r="S306" s="40" t="s">
        <v>48</v>
      </c>
      <c r="T306" s="40" t="s">
        <v>48</v>
      </c>
      <c r="U306" s="41" t="s">
        <v>0</v>
      </c>
      <c r="V306" s="59">
        <v>0</v>
      </c>
      <c r="W306" s="56">
        <f>IFERROR(IF(V306="",0,CEILING((V306/$H306),1)*$H306),"")</f>
        <v>0</v>
      </c>
      <c r="X306" s="42" t="str">
        <f>IFERROR(IF(W306=0,"",ROUNDUP(W306/H306,0)*0.02175),"")</f>
        <v/>
      </c>
      <c r="Y306" s="69" t="s">
        <v>48</v>
      </c>
      <c r="Z306" s="70" t="s">
        <v>48</v>
      </c>
      <c r="AD306" s="71"/>
      <c r="BA306" s="238" t="s">
        <v>66</v>
      </c>
    </row>
    <row r="307" spans="1:53" x14ac:dyDescent="0.2">
      <c r="A307" s="317"/>
      <c r="B307" s="317"/>
      <c r="C307" s="317"/>
      <c r="D307" s="317"/>
      <c r="E307" s="317"/>
      <c r="F307" s="317"/>
      <c r="G307" s="317"/>
      <c r="H307" s="317"/>
      <c r="I307" s="317"/>
      <c r="J307" s="317"/>
      <c r="K307" s="317"/>
      <c r="L307" s="317"/>
      <c r="M307" s="318"/>
      <c r="N307" s="314" t="s">
        <v>43</v>
      </c>
      <c r="O307" s="315"/>
      <c r="P307" s="315"/>
      <c r="Q307" s="315"/>
      <c r="R307" s="315"/>
      <c r="S307" s="315"/>
      <c r="T307" s="316"/>
      <c r="U307" s="43" t="s">
        <v>42</v>
      </c>
      <c r="V307" s="44">
        <f>IFERROR(V306/H306,"0")</f>
        <v>0</v>
      </c>
      <c r="W307" s="44">
        <f>IFERROR(W306/H306,"0")</f>
        <v>0</v>
      </c>
      <c r="X307" s="44">
        <f>IFERROR(IF(X306="",0,X306),"0")</f>
        <v>0</v>
      </c>
      <c r="Y307" s="68"/>
      <c r="Z307" s="68"/>
    </row>
    <row r="308" spans="1:53" x14ac:dyDescent="0.2">
      <c r="A308" s="317"/>
      <c r="B308" s="317"/>
      <c r="C308" s="317"/>
      <c r="D308" s="317"/>
      <c r="E308" s="317"/>
      <c r="F308" s="317"/>
      <c r="G308" s="317"/>
      <c r="H308" s="317"/>
      <c r="I308" s="317"/>
      <c r="J308" s="317"/>
      <c r="K308" s="317"/>
      <c r="L308" s="317"/>
      <c r="M308" s="318"/>
      <c r="N308" s="314" t="s">
        <v>43</v>
      </c>
      <c r="O308" s="315"/>
      <c r="P308" s="315"/>
      <c r="Q308" s="315"/>
      <c r="R308" s="315"/>
      <c r="S308" s="315"/>
      <c r="T308" s="316"/>
      <c r="U308" s="43" t="s">
        <v>0</v>
      </c>
      <c r="V308" s="44">
        <f>IFERROR(SUM(V306:V306),"0")</f>
        <v>0</v>
      </c>
      <c r="W308" s="44">
        <f>IFERROR(SUM(W306:W306),"0")</f>
        <v>0</v>
      </c>
      <c r="X308" s="43"/>
      <c r="Y308" s="68"/>
      <c r="Z308" s="68"/>
    </row>
    <row r="309" spans="1:53" ht="14.25" customHeight="1" x14ac:dyDescent="0.25">
      <c r="A309" s="328" t="s">
        <v>225</v>
      </c>
      <c r="B309" s="328"/>
      <c r="C309" s="328"/>
      <c r="D309" s="328"/>
      <c r="E309" s="328"/>
      <c r="F309" s="328"/>
      <c r="G309" s="328"/>
      <c r="H309" s="328"/>
      <c r="I309" s="328"/>
      <c r="J309" s="328"/>
      <c r="K309" s="328"/>
      <c r="L309" s="328"/>
      <c r="M309" s="328"/>
      <c r="N309" s="328"/>
      <c r="O309" s="328"/>
      <c r="P309" s="328"/>
      <c r="Q309" s="328"/>
      <c r="R309" s="328"/>
      <c r="S309" s="328"/>
      <c r="T309" s="328"/>
      <c r="U309" s="328"/>
      <c r="V309" s="328"/>
      <c r="W309" s="328"/>
      <c r="X309" s="328"/>
      <c r="Y309" s="67"/>
      <c r="Z309" s="67"/>
    </row>
    <row r="310" spans="1:53" ht="16.5" customHeight="1" x14ac:dyDescent="0.25">
      <c r="A310" s="64" t="s">
        <v>460</v>
      </c>
      <c r="B310" s="64" t="s">
        <v>461</v>
      </c>
      <c r="C310" s="37">
        <v>4301060314</v>
      </c>
      <c r="D310" s="323">
        <v>4607091384673</v>
      </c>
      <c r="E310" s="323"/>
      <c r="F310" s="63">
        <v>1.3</v>
      </c>
      <c r="G310" s="38">
        <v>6</v>
      </c>
      <c r="H310" s="63">
        <v>7.8</v>
      </c>
      <c r="I310" s="63">
        <v>8.3640000000000008</v>
      </c>
      <c r="J310" s="38">
        <v>56</v>
      </c>
      <c r="K310" s="38" t="s">
        <v>112</v>
      </c>
      <c r="L310" s="39" t="s">
        <v>79</v>
      </c>
      <c r="M310" s="38">
        <v>30</v>
      </c>
      <c r="N310" s="40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0" s="325"/>
      <c r="P310" s="325"/>
      <c r="Q310" s="325"/>
      <c r="R310" s="326"/>
      <c r="S310" s="40" t="s">
        <v>48</v>
      </c>
      <c r="T310" s="40" t="s">
        <v>48</v>
      </c>
      <c r="U310" s="41" t="s">
        <v>0</v>
      </c>
      <c r="V310" s="59">
        <v>0</v>
      </c>
      <c r="W310" s="56">
        <f>IFERROR(IF(V310="",0,CEILING((V310/$H310),1)*$H310),"")</f>
        <v>0</v>
      </c>
      <c r="X310" s="42" t="str">
        <f>IFERROR(IF(W310=0,"",ROUNDUP(W310/H310,0)*0.02175),"")</f>
        <v/>
      </c>
      <c r="Y310" s="69" t="s">
        <v>48</v>
      </c>
      <c r="Z310" s="70" t="s">
        <v>48</v>
      </c>
      <c r="AD310" s="71"/>
      <c r="BA310" s="239" t="s">
        <v>66</v>
      </c>
    </row>
    <row r="311" spans="1:53" x14ac:dyDescent="0.2">
      <c r="A311" s="317"/>
      <c r="B311" s="317"/>
      <c r="C311" s="317"/>
      <c r="D311" s="317"/>
      <c r="E311" s="317"/>
      <c r="F311" s="317"/>
      <c r="G311" s="317"/>
      <c r="H311" s="317"/>
      <c r="I311" s="317"/>
      <c r="J311" s="317"/>
      <c r="K311" s="317"/>
      <c r="L311" s="317"/>
      <c r="M311" s="318"/>
      <c r="N311" s="314" t="s">
        <v>43</v>
      </c>
      <c r="O311" s="315"/>
      <c r="P311" s="315"/>
      <c r="Q311" s="315"/>
      <c r="R311" s="315"/>
      <c r="S311" s="315"/>
      <c r="T311" s="316"/>
      <c r="U311" s="43" t="s">
        <v>42</v>
      </c>
      <c r="V311" s="44">
        <f>IFERROR(V310/H310,"0")</f>
        <v>0</v>
      </c>
      <c r="W311" s="44">
        <f>IFERROR(W310/H310,"0")</f>
        <v>0</v>
      </c>
      <c r="X311" s="44">
        <f>IFERROR(IF(X310="",0,X310),"0")</f>
        <v>0</v>
      </c>
      <c r="Y311" s="68"/>
      <c r="Z311" s="68"/>
    </row>
    <row r="312" spans="1:53" x14ac:dyDescent="0.2">
      <c r="A312" s="317"/>
      <c r="B312" s="317"/>
      <c r="C312" s="317"/>
      <c r="D312" s="317"/>
      <c r="E312" s="317"/>
      <c r="F312" s="317"/>
      <c r="G312" s="317"/>
      <c r="H312" s="317"/>
      <c r="I312" s="317"/>
      <c r="J312" s="317"/>
      <c r="K312" s="317"/>
      <c r="L312" s="317"/>
      <c r="M312" s="318"/>
      <c r="N312" s="314" t="s">
        <v>43</v>
      </c>
      <c r="O312" s="315"/>
      <c r="P312" s="315"/>
      <c r="Q312" s="315"/>
      <c r="R312" s="315"/>
      <c r="S312" s="315"/>
      <c r="T312" s="316"/>
      <c r="U312" s="43" t="s">
        <v>0</v>
      </c>
      <c r="V312" s="44">
        <f>IFERROR(SUM(V310:V310),"0")</f>
        <v>0</v>
      </c>
      <c r="W312" s="44">
        <f>IFERROR(SUM(W310:W310),"0")</f>
        <v>0</v>
      </c>
      <c r="X312" s="43"/>
      <c r="Y312" s="68"/>
      <c r="Z312" s="68"/>
    </row>
    <row r="313" spans="1:53" ht="16.5" customHeight="1" x14ac:dyDescent="0.25">
      <c r="A313" s="327" t="s">
        <v>462</v>
      </c>
      <c r="B313" s="327"/>
      <c r="C313" s="327"/>
      <c r="D313" s="327"/>
      <c r="E313" s="327"/>
      <c r="F313" s="327"/>
      <c r="G313" s="327"/>
      <c r="H313" s="327"/>
      <c r="I313" s="327"/>
      <c r="J313" s="327"/>
      <c r="K313" s="327"/>
      <c r="L313" s="327"/>
      <c r="M313" s="327"/>
      <c r="N313" s="327"/>
      <c r="O313" s="327"/>
      <c r="P313" s="327"/>
      <c r="Q313" s="327"/>
      <c r="R313" s="327"/>
      <c r="S313" s="327"/>
      <c r="T313" s="327"/>
      <c r="U313" s="327"/>
      <c r="V313" s="327"/>
      <c r="W313" s="327"/>
      <c r="X313" s="327"/>
      <c r="Y313" s="66"/>
      <c r="Z313" s="66"/>
    </row>
    <row r="314" spans="1:53" ht="14.25" customHeight="1" x14ac:dyDescent="0.25">
      <c r="A314" s="328" t="s">
        <v>116</v>
      </c>
      <c r="B314" s="328"/>
      <c r="C314" s="328"/>
      <c r="D314" s="328"/>
      <c r="E314" s="328"/>
      <c r="F314" s="328"/>
      <c r="G314" s="328"/>
      <c r="H314" s="328"/>
      <c r="I314" s="328"/>
      <c r="J314" s="328"/>
      <c r="K314" s="328"/>
      <c r="L314" s="328"/>
      <c r="M314" s="328"/>
      <c r="N314" s="328"/>
      <c r="O314" s="328"/>
      <c r="P314" s="328"/>
      <c r="Q314" s="328"/>
      <c r="R314" s="328"/>
      <c r="S314" s="328"/>
      <c r="T314" s="328"/>
      <c r="U314" s="328"/>
      <c r="V314" s="328"/>
      <c r="W314" s="328"/>
      <c r="X314" s="328"/>
      <c r="Y314" s="67"/>
      <c r="Z314" s="67"/>
    </row>
    <row r="315" spans="1:53" ht="27" customHeight="1" x14ac:dyDescent="0.25">
      <c r="A315" s="64" t="s">
        <v>463</v>
      </c>
      <c r="B315" s="64" t="s">
        <v>464</v>
      </c>
      <c r="C315" s="37">
        <v>4301011324</v>
      </c>
      <c r="D315" s="323">
        <v>4607091384185</v>
      </c>
      <c r="E315" s="323"/>
      <c r="F315" s="63">
        <v>0.8</v>
      </c>
      <c r="G315" s="38">
        <v>15</v>
      </c>
      <c r="H315" s="63">
        <v>12</v>
      </c>
      <c r="I315" s="63">
        <v>12.48</v>
      </c>
      <c r="J315" s="38">
        <v>56</v>
      </c>
      <c r="K315" s="38" t="s">
        <v>112</v>
      </c>
      <c r="L315" s="39" t="s">
        <v>79</v>
      </c>
      <c r="M315" s="38">
        <v>60</v>
      </c>
      <c r="N315" s="39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5" s="325"/>
      <c r="P315" s="325"/>
      <c r="Q315" s="325"/>
      <c r="R315" s="326"/>
      <c r="S315" s="40" t="s">
        <v>48</v>
      </c>
      <c r="T315" s="40" t="s">
        <v>48</v>
      </c>
      <c r="U315" s="41" t="s">
        <v>0</v>
      </c>
      <c r="V315" s="59">
        <v>0</v>
      </c>
      <c r="W315" s="56">
        <f>IFERROR(IF(V315="",0,CEILING((V315/$H315),1)*$H315),"")</f>
        <v>0</v>
      </c>
      <c r="X315" s="42" t="str">
        <f>IFERROR(IF(W315=0,"",ROUNDUP(W315/H315,0)*0.02175),"")</f>
        <v/>
      </c>
      <c r="Y315" s="69" t="s">
        <v>48</v>
      </c>
      <c r="Z315" s="70" t="s">
        <v>48</v>
      </c>
      <c r="AD315" s="71"/>
      <c r="BA315" s="240" t="s">
        <v>66</v>
      </c>
    </row>
    <row r="316" spans="1:53" ht="27" customHeight="1" x14ac:dyDescent="0.25">
      <c r="A316" s="64" t="s">
        <v>465</v>
      </c>
      <c r="B316" s="64" t="s">
        <v>466</v>
      </c>
      <c r="C316" s="37">
        <v>4301011312</v>
      </c>
      <c r="D316" s="323">
        <v>4607091384192</v>
      </c>
      <c r="E316" s="323"/>
      <c r="F316" s="63">
        <v>1.8</v>
      </c>
      <c r="G316" s="38">
        <v>6</v>
      </c>
      <c r="H316" s="63">
        <v>10.8</v>
      </c>
      <c r="I316" s="63">
        <v>11.28</v>
      </c>
      <c r="J316" s="38">
        <v>56</v>
      </c>
      <c r="K316" s="38" t="s">
        <v>112</v>
      </c>
      <c r="L316" s="39" t="s">
        <v>111</v>
      </c>
      <c r="M316" s="38">
        <v>60</v>
      </c>
      <c r="N316" s="39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6" s="325"/>
      <c r="P316" s="325"/>
      <c r="Q316" s="325"/>
      <c r="R316" s="326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IFERROR(IF(W316=0,"",ROUNDUP(W316/H316,0)*0.02175),"")</f>
        <v/>
      </c>
      <c r="Y316" s="69" t="s">
        <v>48</v>
      </c>
      <c r="Z316" s="70" t="s">
        <v>48</v>
      </c>
      <c r="AD316" s="71"/>
      <c r="BA316" s="241" t="s">
        <v>66</v>
      </c>
    </row>
    <row r="317" spans="1:53" ht="27" customHeight="1" x14ac:dyDescent="0.25">
      <c r="A317" s="64" t="s">
        <v>467</v>
      </c>
      <c r="B317" s="64" t="s">
        <v>468</v>
      </c>
      <c r="C317" s="37">
        <v>4301011483</v>
      </c>
      <c r="D317" s="323">
        <v>4680115881907</v>
      </c>
      <c r="E317" s="323"/>
      <c r="F317" s="63">
        <v>1.8</v>
      </c>
      <c r="G317" s="38">
        <v>6</v>
      </c>
      <c r="H317" s="63">
        <v>10.8</v>
      </c>
      <c r="I317" s="63">
        <v>11.28</v>
      </c>
      <c r="J317" s="38">
        <v>56</v>
      </c>
      <c r="K317" s="38" t="s">
        <v>112</v>
      </c>
      <c r="L317" s="39" t="s">
        <v>79</v>
      </c>
      <c r="M317" s="38">
        <v>60</v>
      </c>
      <c r="N317" s="39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7" s="325"/>
      <c r="P317" s="325"/>
      <c r="Q317" s="325"/>
      <c r="R317" s="326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IFERROR(IF(W317=0,"",ROUNDUP(W317/H317,0)*0.02175),"")</f>
        <v/>
      </c>
      <c r="Y317" s="69" t="s">
        <v>48</v>
      </c>
      <c r="Z317" s="70" t="s">
        <v>48</v>
      </c>
      <c r="AD317" s="71"/>
      <c r="BA317" s="242" t="s">
        <v>66</v>
      </c>
    </row>
    <row r="318" spans="1:53" ht="27" customHeight="1" x14ac:dyDescent="0.25">
      <c r="A318" s="64" t="s">
        <v>469</v>
      </c>
      <c r="B318" s="64" t="s">
        <v>470</v>
      </c>
      <c r="C318" s="37">
        <v>4301011303</v>
      </c>
      <c r="D318" s="323">
        <v>4607091384680</v>
      </c>
      <c r="E318" s="323"/>
      <c r="F318" s="63">
        <v>0.4</v>
      </c>
      <c r="G318" s="38">
        <v>10</v>
      </c>
      <c r="H318" s="63">
        <v>4</v>
      </c>
      <c r="I318" s="63">
        <v>4.21</v>
      </c>
      <c r="J318" s="38">
        <v>120</v>
      </c>
      <c r="K318" s="38" t="s">
        <v>80</v>
      </c>
      <c r="L318" s="39" t="s">
        <v>79</v>
      </c>
      <c r="M318" s="38">
        <v>60</v>
      </c>
      <c r="N318" s="39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8" s="325"/>
      <c r="P318" s="325"/>
      <c r="Q318" s="325"/>
      <c r="R318" s="326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IFERROR(IF(W318=0,"",ROUNDUP(W318/H318,0)*0.00937),"")</f>
        <v/>
      </c>
      <c r="Y318" s="69" t="s">
        <v>48</v>
      </c>
      <c r="Z318" s="70" t="s">
        <v>48</v>
      </c>
      <c r="AD318" s="71"/>
      <c r="BA318" s="243" t="s">
        <v>66</v>
      </c>
    </row>
    <row r="319" spans="1:53" x14ac:dyDescent="0.2">
      <c r="A319" s="317"/>
      <c r="B319" s="317"/>
      <c r="C319" s="317"/>
      <c r="D319" s="317"/>
      <c r="E319" s="317"/>
      <c r="F319" s="317"/>
      <c r="G319" s="317"/>
      <c r="H319" s="317"/>
      <c r="I319" s="317"/>
      <c r="J319" s="317"/>
      <c r="K319" s="317"/>
      <c r="L319" s="317"/>
      <c r="M319" s="318"/>
      <c r="N319" s="314" t="s">
        <v>43</v>
      </c>
      <c r="O319" s="315"/>
      <c r="P319" s="315"/>
      <c r="Q319" s="315"/>
      <c r="R319" s="315"/>
      <c r="S319" s="315"/>
      <c r="T319" s="316"/>
      <c r="U319" s="43" t="s">
        <v>42</v>
      </c>
      <c r="V319" s="44">
        <f>IFERROR(V315/H315,"0")+IFERROR(V316/H316,"0")+IFERROR(V317/H317,"0")+IFERROR(V318/H318,"0")</f>
        <v>0</v>
      </c>
      <c r="W319" s="44">
        <f>IFERROR(W315/H315,"0")+IFERROR(W316/H316,"0")+IFERROR(W317/H317,"0")+IFERROR(W318/H318,"0")</f>
        <v>0</v>
      </c>
      <c r="X319" s="44">
        <f>IFERROR(IF(X315="",0,X315),"0")+IFERROR(IF(X316="",0,X316),"0")+IFERROR(IF(X317="",0,X317),"0")+IFERROR(IF(X318="",0,X318),"0")</f>
        <v>0</v>
      </c>
      <c r="Y319" s="68"/>
      <c r="Z319" s="68"/>
    </row>
    <row r="320" spans="1:53" x14ac:dyDescent="0.2">
      <c r="A320" s="317"/>
      <c r="B320" s="317"/>
      <c r="C320" s="317"/>
      <c r="D320" s="317"/>
      <c r="E320" s="317"/>
      <c r="F320" s="317"/>
      <c r="G320" s="317"/>
      <c r="H320" s="317"/>
      <c r="I320" s="317"/>
      <c r="J320" s="317"/>
      <c r="K320" s="317"/>
      <c r="L320" s="317"/>
      <c r="M320" s="318"/>
      <c r="N320" s="314" t="s">
        <v>43</v>
      </c>
      <c r="O320" s="315"/>
      <c r="P320" s="315"/>
      <c r="Q320" s="315"/>
      <c r="R320" s="315"/>
      <c r="S320" s="315"/>
      <c r="T320" s="316"/>
      <c r="U320" s="43" t="s">
        <v>0</v>
      </c>
      <c r="V320" s="44">
        <f>IFERROR(SUM(V315:V318),"0")</f>
        <v>0</v>
      </c>
      <c r="W320" s="44">
        <f>IFERROR(SUM(W315:W318),"0")</f>
        <v>0</v>
      </c>
      <c r="X320" s="43"/>
      <c r="Y320" s="68"/>
      <c r="Z320" s="68"/>
    </row>
    <row r="321" spans="1:53" ht="14.25" customHeight="1" x14ac:dyDescent="0.25">
      <c r="A321" s="328" t="s">
        <v>76</v>
      </c>
      <c r="B321" s="328"/>
      <c r="C321" s="328"/>
      <c r="D321" s="328"/>
      <c r="E321" s="328"/>
      <c r="F321" s="328"/>
      <c r="G321" s="328"/>
      <c r="H321" s="328"/>
      <c r="I321" s="328"/>
      <c r="J321" s="328"/>
      <c r="K321" s="328"/>
      <c r="L321" s="328"/>
      <c r="M321" s="328"/>
      <c r="N321" s="328"/>
      <c r="O321" s="328"/>
      <c r="P321" s="328"/>
      <c r="Q321" s="328"/>
      <c r="R321" s="328"/>
      <c r="S321" s="328"/>
      <c r="T321" s="328"/>
      <c r="U321" s="328"/>
      <c r="V321" s="328"/>
      <c r="W321" s="328"/>
      <c r="X321" s="328"/>
      <c r="Y321" s="67"/>
      <c r="Z321" s="67"/>
    </row>
    <row r="322" spans="1:53" ht="27" customHeight="1" x14ac:dyDescent="0.25">
      <c r="A322" s="64" t="s">
        <v>471</v>
      </c>
      <c r="B322" s="64" t="s">
        <v>472</v>
      </c>
      <c r="C322" s="37">
        <v>4301031139</v>
      </c>
      <c r="D322" s="323">
        <v>4607091384802</v>
      </c>
      <c r="E322" s="323"/>
      <c r="F322" s="63">
        <v>0.73</v>
      </c>
      <c r="G322" s="38">
        <v>6</v>
      </c>
      <c r="H322" s="63">
        <v>4.38</v>
      </c>
      <c r="I322" s="63">
        <v>4.58</v>
      </c>
      <c r="J322" s="38">
        <v>156</v>
      </c>
      <c r="K322" s="38" t="s">
        <v>80</v>
      </c>
      <c r="L322" s="39" t="s">
        <v>79</v>
      </c>
      <c r="M322" s="38">
        <v>35</v>
      </c>
      <c r="N322" s="39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2" s="325"/>
      <c r="P322" s="325"/>
      <c r="Q322" s="325"/>
      <c r="R322" s="326"/>
      <c r="S322" s="40" t="s">
        <v>48</v>
      </c>
      <c r="T322" s="40" t="s">
        <v>48</v>
      </c>
      <c r="U322" s="41" t="s">
        <v>0</v>
      </c>
      <c r="V322" s="59">
        <v>0</v>
      </c>
      <c r="W322" s="56">
        <f>IFERROR(IF(V322="",0,CEILING((V322/$H322),1)*$H322),"")</f>
        <v>0</v>
      </c>
      <c r="X322" s="42" t="str">
        <f>IFERROR(IF(W322=0,"",ROUNDUP(W322/H322,0)*0.00753),"")</f>
        <v/>
      </c>
      <c r="Y322" s="69" t="s">
        <v>48</v>
      </c>
      <c r="Z322" s="70" t="s">
        <v>48</v>
      </c>
      <c r="AD322" s="71"/>
      <c r="BA322" s="244" t="s">
        <v>66</v>
      </c>
    </row>
    <row r="323" spans="1:53" ht="27" customHeight="1" x14ac:dyDescent="0.25">
      <c r="A323" s="64" t="s">
        <v>473</v>
      </c>
      <c r="B323" s="64" t="s">
        <v>474</v>
      </c>
      <c r="C323" s="37">
        <v>4301031140</v>
      </c>
      <c r="D323" s="323">
        <v>4607091384826</v>
      </c>
      <c r="E323" s="323"/>
      <c r="F323" s="63">
        <v>0.35</v>
      </c>
      <c r="G323" s="38">
        <v>8</v>
      </c>
      <c r="H323" s="63">
        <v>2.8</v>
      </c>
      <c r="I323" s="63">
        <v>2.9</v>
      </c>
      <c r="J323" s="38">
        <v>234</v>
      </c>
      <c r="K323" s="38" t="s">
        <v>177</v>
      </c>
      <c r="L323" s="39" t="s">
        <v>79</v>
      </c>
      <c r="M323" s="38">
        <v>35</v>
      </c>
      <c r="N323" s="39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3" s="325"/>
      <c r="P323" s="325"/>
      <c r="Q323" s="325"/>
      <c r="R323" s="326"/>
      <c r="S323" s="40" t="s">
        <v>48</v>
      </c>
      <c r="T323" s="40" t="s">
        <v>48</v>
      </c>
      <c r="U323" s="41" t="s">
        <v>0</v>
      </c>
      <c r="V323" s="59">
        <v>0</v>
      </c>
      <c r="W323" s="56">
        <f>IFERROR(IF(V323="",0,CEILING((V323/$H323),1)*$H323),"")</f>
        <v>0</v>
      </c>
      <c r="X323" s="42" t="str">
        <f>IFERROR(IF(W323=0,"",ROUNDUP(W323/H323,0)*0.00502),"")</f>
        <v/>
      </c>
      <c r="Y323" s="69" t="s">
        <v>48</v>
      </c>
      <c r="Z323" s="70" t="s">
        <v>48</v>
      </c>
      <c r="AD323" s="71"/>
      <c r="BA323" s="245" t="s">
        <v>66</v>
      </c>
    </row>
    <row r="324" spans="1:53" x14ac:dyDescent="0.2">
      <c r="A324" s="317"/>
      <c r="B324" s="317"/>
      <c r="C324" s="317"/>
      <c r="D324" s="317"/>
      <c r="E324" s="317"/>
      <c r="F324" s="317"/>
      <c r="G324" s="317"/>
      <c r="H324" s="317"/>
      <c r="I324" s="317"/>
      <c r="J324" s="317"/>
      <c r="K324" s="317"/>
      <c r="L324" s="317"/>
      <c r="M324" s="318"/>
      <c r="N324" s="314" t="s">
        <v>43</v>
      </c>
      <c r="O324" s="315"/>
      <c r="P324" s="315"/>
      <c r="Q324" s="315"/>
      <c r="R324" s="315"/>
      <c r="S324" s="315"/>
      <c r="T324" s="316"/>
      <c r="U324" s="43" t="s">
        <v>42</v>
      </c>
      <c r="V324" s="44">
        <f>IFERROR(V322/H322,"0")+IFERROR(V323/H323,"0")</f>
        <v>0</v>
      </c>
      <c r="W324" s="44">
        <f>IFERROR(W322/H322,"0")+IFERROR(W323/H323,"0")</f>
        <v>0</v>
      </c>
      <c r="X324" s="44">
        <f>IFERROR(IF(X322="",0,X322),"0")+IFERROR(IF(X323="",0,X323),"0")</f>
        <v>0</v>
      </c>
      <c r="Y324" s="68"/>
      <c r="Z324" s="68"/>
    </row>
    <row r="325" spans="1:53" x14ac:dyDescent="0.2">
      <c r="A325" s="317"/>
      <c r="B325" s="317"/>
      <c r="C325" s="317"/>
      <c r="D325" s="317"/>
      <c r="E325" s="317"/>
      <c r="F325" s="317"/>
      <c r="G325" s="317"/>
      <c r="H325" s="317"/>
      <c r="I325" s="317"/>
      <c r="J325" s="317"/>
      <c r="K325" s="317"/>
      <c r="L325" s="317"/>
      <c r="M325" s="318"/>
      <c r="N325" s="314" t="s">
        <v>43</v>
      </c>
      <c r="O325" s="315"/>
      <c r="P325" s="315"/>
      <c r="Q325" s="315"/>
      <c r="R325" s="315"/>
      <c r="S325" s="315"/>
      <c r="T325" s="316"/>
      <c r="U325" s="43" t="s">
        <v>0</v>
      </c>
      <c r="V325" s="44">
        <f>IFERROR(SUM(V322:V323),"0")</f>
        <v>0</v>
      </c>
      <c r="W325" s="44">
        <f>IFERROR(SUM(W322:W323),"0")</f>
        <v>0</v>
      </c>
      <c r="X325" s="43"/>
      <c r="Y325" s="68"/>
      <c r="Z325" s="68"/>
    </row>
    <row r="326" spans="1:53" ht="14.25" customHeight="1" x14ac:dyDescent="0.25">
      <c r="A326" s="328" t="s">
        <v>81</v>
      </c>
      <c r="B326" s="328"/>
      <c r="C326" s="328"/>
      <c r="D326" s="328"/>
      <c r="E326" s="328"/>
      <c r="F326" s="328"/>
      <c r="G326" s="328"/>
      <c r="H326" s="328"/>
      <c r="I326" s="328"/>
      <c r="J326" s="328"/>
      <c r="K326" s="328"/>
      <c r="L326" s="328"/>
      <c r="M326" s="328"/>
      <c r="N326" s="328"/>
      <c r="O326" s="328"/>
      <c r="P326" s="328"/>
      <c r="Q326" s="328"/>
      <c r="R326" s="328"/>
      <c r="S326" s="328"/>
      <c r="T326" s="328"/>
      <c r="U326" s="328"/>
      <c r="V326" s="328"/>
      <c r="W326" s="328"/>
      <c r="X326" s="328"/>
      <c r="Y326" s="67"/>
      <c r="Z326" s="67"/>
    </row>
    <row r="327" spans="1:53" ht="27" customHeight="1" x14ac:dyDescent="0.25">
      <c r="A327" s="64" t="s">
        <v>475</v>
      </c>
      <c r="B327" s="64" t="s">
        <v>476</v>
      </c>
      <c r="C327" s="37">
        <v>4301051303</v>
      </c>
      <c r="D327" s="323">
        <v>4607091384246</v>
      </c>
      <c r="E327" s="323"/>
      <c r="F327" s="63">
        <v>1.3</v>
      </c>
      <c r="G327" s="38">
        <v>6</v>
      </c>
      <c r="H327" s="63">
        <v>7.8</v>
      </c>
      <c r="I327" s="63">
        <v>8.3640000000000008</v>
      </c>
      <c r="J327" s="38">
        <v>56</v>
      </c>
      <c r="K327" s="38" t="s">
        <v>112</v>
      </c>
      <c r="L327" s="39" t="s">
        <v>79</v>
      </c>
      <c r="M327" s="38">
        <v>40</v>
      </c>
      <c r="N327" s="39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7" s="325"/>
      <c r="P327" s="325"/>
      <c r="Q327" s="325"/>
      <c r="R327" s="326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46" t="s">
        <v>66</v>
      </c>
    </row>
    <row r="328" spans="1:53" ht="27" customHeight="1" x14ac:dyDescent="0.25">
      <c r="A328" s="64" t="s">
        <v>477</v>
      </c>
      <c r="B328" s="64" t="s">
        <v>478</v>
      </c>
      <c r="C328" s="37">
        <v>4301051445</v>
      </c>
      <c r="D328" s="323">
        <v>4680115881976</v>
      </c>
      <c r="E328" s="323"/>
      <c r="F328" s="63">
        <v>1.3</v>
      </c>
      <c r="G328" s="38">
        <v>6</v>
      </c>
      <c r="H328" s="63">
        <v>7.8</v>
      </c>
      <c r="I328" s="63">
        <v>8.2799999999999994</v>
      </c>
      <c r="J328" s="38">
        <v>56</v>
      </c>
      <c r="K328" s="38" t="s">
        <v>112</v>
      </c>
      <c r="L328" s="39" t="s">
        <v>79</v>
      </c>
      <c r="M328" s="38">
        <v>40</v>
      </c>
      <c r="N328" s="39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8" s="325"/>
      <c r="P328" s="325"/>
      <c r="Q328" s="325"/>
      <c r="R328" s="326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47" t="s">
        <v>66</v>
      </c>
    </row>
    <row r="329" spans="1:53" ht="27" customHeight="1" x14ac:dyDescent="0.25">
      <c r="A329" s="64" t="s">
        <v>479</v>
      </c>
      <c r="B329" s="64" t="s">
        <v>480</v>
      </c>
      <c r="C329" s="37">
        <v>4301051297</v>
      </c>
      <c r="D329" s="323">
        <v>4607091384253</v>
      </c>
      <c r="E329" s="323"/>
      <c r="F329" s="63">
        <v>0.4</v>
      </c>
      <c r="G329" s="38">
        <v>6</v>
      </c>
      <c r="H329" s="63">
        <v>2.4</v>
      </c>
      <c r="I329" s="63">
        <v>2.6840000000000002</v>
      </c>
      <c r="J329" s="38">
        <v>156</v>
      </c>
      <c r="K329" s="38" t="s">
        <v>80</v>
      </c>
      <c r="L329" s="39" t="s">
        <v>79</v>
      </c>
      <c r="M329" s="38">
        <v>40</v>
      </c>
      <c r="N329" s="3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9" s="325"/>
      <c r="P329" s="325"/>
      <c r="Q329" s="325"/>
      <c r="R329" s="326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IFERROR(IF(W329=0,"",ROUNDUP(W329/H329,0)*0.00753),"")</f>
        <v/>
      </c>
      <c r="Y329" s="69" t="s">
        <v>48</v>
      </c>
      <c r="Z329" s="70" t="s">
        <v>48</v>
      </c>
      <c r="AD329" s="71"/>
      <c r="BA329" s="248" t="s">
        <v>66</v>
      </c>
    </row>
    <row r="330" spans="1:53" ht="27" customHeight="1" x14ac:dyDescent="0.25">
      <c r="A330" s="64" t="s">
        <v>481</v>
      </c>
      <c r="B330" s="64" t="s">
        <v>482</v>
      </c>
      <c r="C330" s="37">
        <v>4301051444</v>
      </c>
      <c r="D330" s="323">
        <v>4680115881969</v>
      </c>
      <c r="E330" s="323"/>
      <c r="F330" s="63">
        <v>0.4</v>
      </c>
      <c r="G330" s="38">
        <v>6</v>
      </c>
      <c r="H330" s="63">
        <v>2.4</v>
      </c>
      <c r="I330" s="63">
        <v>2.6</v>
      </c>
      <c r="J330" s="38">
        <v>156</v>
      </c>
      <c r="K330" s="38" t="s">
        <v>80</v>
      </c>
      <c r="L330" s="39" t="s">
        <v>79</v>
      </c>
      <c r="M330" s="38">
        <v>40</v>
      </c>
      <c r="N330" s="38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0" s="325"/>
      <c r="P330" s="325"/>
      <c r="Q330" s="325"/>
      <c r="R330" s="326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IFERROR(IF(W330=0,"",ROUNDUP(W330/H330,0)*0.00753),"")</f>
        <v/>
      </c>
      <c r="Y330" s="69" t="s">
        <v>48</v>
      </c>
      <c r="Z330" s="70" t="s">
        <v>48</v>
      </c>
      <c r="AD330" s="71"/>
      <c r="BA330" s="249" t="s">
        <v>66</v>
      </c>
    </row>
    <row r="331" spans="1:53" x14ac:dyDescent="0.2">
      <c r="A331" s="317"/>
      <c r="B331" s="317"/>
      <c r="C331" s="317"/>
      <c r="D331" s="317"/>
      <c r="E331" s="317"/>
      <c r="F331" s="317"/>
      <c r="G331" s="317"/>
      <c r="H331" s="317"/>
      <c r="I331" s="317"/>
      <c r="J331" s="317"/>
      <c r="K331" s="317"/>
      <c r="L331" s="317"/>
      <c r="M331" s="318"/>
      <c r="N331" s="314" t="s">
        <v>43</v>
      </c>
      <c r="O331" s="315"/>
      <c r="P331" s="315"/>
      <c r="Q331" s="315"/>
      <c r="R331" s="315"/>
      <c r="S331" s="315"/>
      <c r="T331" s="316"/>
      <c r="U331" s="43" t="s">
        <v>42</v>
      </c>
      <c r="V331" s="44">
        <f>IFERROR(V327/H327,"0")+IFERROR(V328/H328,"0")+IFERROR(V329/H329,"0")+IFERROR(V330/H330,"0")</f>
        <v>0</v>
      </c>
      <c r="W331" s="44">
        <f>IFERROR(W327/H327,"0")+IFERROR(W328/H328,"0")+IFERROR(W329/H329,"0")+IFERROR(W330/H330,"0")</f>
        <v>0</v>
      </c>
      <c r="X331" s="44">
        <f>IFERROR(IF(X327="",0,X327),"0")+IFERROR(IF(X328="",0,X328),"0")+IFERROR(IF(X329="",0,X329),"0")+IFERROR(IF(X330="",0,X330),"0")</f>
        <v>0</v>
      </c>
      <c r="Y331" s="68"/>
      <c r="Z331" s="68"/>
    </row>
    <row r="332" spans="1:53" x14ac:dyDescent="0.2">
      <c r="A332" s="317"/>
      <c r="B332" s="317"/>
      <c r="C332" s="317"/>
      <c r="D332" s="317"/>
      <c r="E332" s="317"/>
      <c r="F332" s="317"/>
      <c r="G332" s="317"/>
      <c r="H332" s="317"/>
      <c r="I332" s="317"/>
      <c r="J332" s="317"/>
      <c r="K332" s="317"/>
      <c r="L332" s="317"/>
      <c r="M332" s="318"/>
      <c r="N332" s="314" t="s">
        <v>43</v>
      </c>
      <c r="O332" s="315"/>
      <c r="P332" s="315"/>
      <c r="Q332" s="315"/>
      <c r="R332" s="315"/>
      <c r="S332" s="315"/>
      <c r="T332" s="316"/>
      <c r="U332" s="43" t="s">
        <v>0</v>
      </c>
      <c r="V332" s="44">
        <f>IFERROR(SUM(V327:V330),"0")</f>
        <v>0</v>
      </c>
      <c r="W332" s="44">
        <f>IFERROR(SUM(W327:W330),"0")</f>
        <v>0</v>
      </c>
      <c r="X332" s="43"/>
      <c r="Y332" s="68"/>
      <c r="Z332" s="68"/>
    </row>
    <row r="333" spans="1:53" ht="14.25" customHeight="1" x14ac:dyDescent="0.25">
      <c r="A333" s="328" t="s">
        <v>225</v>
      </c>
      <c r="B333" s="328"/>
      <c r="C333" s="328"/>
      <c r="D333" s="328"/>
      <c r="E333" s="328"/>
      <c r="F333" s="328"/>
      <c r="G333" s="328"/>
      <c r="H333" s="328"/>
      <c r="I333" s="328"/>
      <c r="J333" s="328"/>
      <c r="K333" s="328"/>
      <c r="L333" s="328"/>
      <c r="M333" s="328"/>
      <c r="N333" s="328"/>
      <c r="O333" s="328"/>
      <c r="P333" s="328"/>
      <c r="Q333" s="328"/>
      <c r="R333" s="328"/>
      <c r="S333" s="328"/>
      <c r="T333" s="328"/>
      <c r="U333" s="328"/>
      <c r="V333" s="328"/>
      <c r="W333" s="328"/>
      <c r="X333" s="328"/>
      <c r="Y333" s="67"/>
      <c r="Z333" s="67"/>
    </row>
    <row r="334" spans="1:53" ht="27" customHeight="1" x14ac:dyDescent="0.25">
      <c r="A334" s="64" t="s">
        <v>483</v>
      </c>
      <c r="B334" s="64" t="s">
        <v>484</v>
      </c>
      <c r="C334" s="37">
        <v>4301060322</v>
      </c>
      <c r="D334" s="323">
        <v>4607091389357</v>
      </c>
      <c r="E334" s="323"/>
      <c r="F334" s="63">
        <v>1.3</v>
      </c>
      <c r="G334" s="38">
        <v>6</v>
      </c>
      <c r="H334" s="63">
        <v>7.8</v>
      </c>
      <c r="I334" s="63">
        <v>8.2799999999999994</v>
      </c>
      <c r="J334" s="38">
        <v>56</v>
      </c>
      <c r="K334" s="38" t="s">
        <v>112</v>
      </c>
      <c r="L334" s="39" t="s">
        <v>79</v>
      </c>
      <c r="M334" s="38">
        <v>40</v>
      </c>
      <c r="N334" s="39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4" s="325"/>
      <c r="P334" s="325"/>
      <c r="Q334" s="325"/>
      <c r="R334" s="326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50" t="s">
        <v>66</v>
      </c>
    </row>
    <row r="335" spans="1:53" x14ac:dyDescent="0.2">
      <c r="A335" s="317"/>
      <c r="B335" s="317"/>
      <c r="C335" s="317"/>
      <c r="D335" s="317"/>
      <c r="E335" s="317"/>
      <c r="F335" s="317"/>
      <c r="G335" s="317"/>
      <c r="H335" s="317"/>
      <c r="I335" s="317"/>
      <c r="J335" s="317"/>
      <c r="K335" s="317"/>
      <c r="L335" s="317"/>
      <c r="M335" s="318"/>
      <c r="N335" s="314" t="s">
        <v>43</v>
      </c>
      <c r="O335" s="315"/>
      <c r="P335" s="315"/>
      <c r="Q335" s="315"/>
      <c r="R335" s="315"/>
      <c r="S335" s="315"/>
      <c r="T335" s="316"/>
      <c r="U335" s="43" t="s">
        <v>42</v>
      </c>
      <c r="V335" s="44">
        <f>IFERROR(V334/H334,"0")</f>
        <v>0</v>
      </c>
      <c r="W335" s="44">
        <f>IFERROR(W334/H334,"0")</f>
        <v>0</v>
      </c>
      <c r="X335" s="44">
        <f>IFERROR(IF(X334="",0,X334),"0")</f>
        <v>0</v>
      </c>
      <c r="Y335" s="68"/>
      <c r="Z335" s="68"/>
    </row>
    <row r="336" spans="1:53" x14ac:dyDescent="0.2">
      <c r="A336" s="317"/>
      <c r="B336" s="317"/>
      <c r="C336" s="317"/>
      <c r="D336" s="317"/>
      <c r="E336" s="317"/>
      <c r="F336" s="317"/>
      <c r="G336" s="317"/>
      <c r="H336" s="317"/>
      <c r="I336" s="317"/>
      <c r="J336" s="317"/>
      <c r="K336" s="317"/>
      <c r="L336" s="317"/>
      <c r="M336" s="318"/>
      <c r="N336" s="314" t="s">
        <v>43</v>
      </c>
      <c r="O336" s="315"/>
      <c r="P336" s="315"/>
      <c r="Q336" s="315"/>
      <c r="R336" s="315"/>
      <c r="S336" s="315"/>
      <c r="T336" s="316"/>
      <c r="U336" s="43" t="s">
        <v>0</v>
      </c>
      <c r="V336" s="44">
        <f>IFERROR(SUM(V334:V334),"0")</f>
        <v>0</v>
      </c>
      <c r="W336" s="44">
        <f>IFERROR(SUM(W334:W334),"0")</f>
        <v>0</v>
      </c>
      <c r="X336" s="43"/>
      <c r="Y336" s="68"/>
      <c r="Z336" s="68"/>
    </row>
    <row r="337" spans="1:53" ht="27.75" customHeight="1" x14ac:dyDescent="0.2">
      <c r="A337" s="339" t="s">
        <v>485</v>
      </c>
      <c r="B337" s="339"/>
      <c r="C337" s="339"/>
      <c r="D337" s="339"/>
      <c r="E337" s="339"/>
      <c r="F337" s="339"/>
      <c r="G337" s="339"/>
      <c r="H337" s="339"/>
      <c r="I337" s="339"/>
      <c r="J337" s="339"/>
      <c r="K337" s="339"/>
      <c r="L337" s="339"/>
      <c r="M337" s="339"/>
      <c r="N337" s="339"/>
      <c r="O337" s="339"/>
      <c r="P337" s="339"/>
      <c r="Q337" s="339"/>
      <c r="R337" s="339"/>
      <c r="S337" s="339"/>
      <c r="T337" s="339"/>
      <c r="U337" s="339"/>
      <c r="V337" s="339"/>
      <c r="W337" s="339"/>
      <c r="X337" s="339"/>
      <c r="Y337" s="55"/>
      <c r="Z337" s="55"/>
    </row>
    <row r="338" spans="1:53" ht="16.5" customHeight="1" x14ac:dyDescent="0.25">
      <c r="A338" s="327" t="s">
        <v>486</v>
      </c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7"/>
      <c r="M338" s="327"/>
      <c r="N338" s="327"/>
      <c r="O338" s="327"/>
      <c r="P338" s="327"/>
      <c r="Q338" s="327"/>
      <c r="R338" s="327"/>
      <c r="S338" s="327"/>
      <c r="T338" s="327"/>
      <c r="U338" s="327"/>
      <c r="V338" s="327"/>
      <c r="W338" s="327"/>
      <c r="X338" s="327"/>
      <c r="Y338" s="66"/>
      <c r="Z338" s="66"/>
    </row>
    <row r="339" spans="1:53" ht="14.25" customHeight="1" x14ac:dyDescent="0.25">
      <c r="A339" s="328" t="s">
        <v>116</v>
      </c>
      <c r="B339" s="328"/>
      <c r="C339" s="328"/>
      <c r="D339" s="328"/>
      <c r="E339" s="328"/>
      <c r="F339" s="328"/>
      <c r="G339" s="328"/>
      <c r="H339" s="328"/>
      <c r="I339" s="328"/>
      <c r="J339" s="328"/>
      <c r="K339" s="328"/>
      <c r="L339" s="328"/>
      <c r="M339" s="328"/>
      <c r="N339" s="328"/>
      <c r="O339" s="328"/>
      <c r="P339" s="328"/>
      <c r="Q339" s="328"/>
      <c r="R339" s="328"/>
      <c r="S339" s="328"/>
      <c r="T339" s="328"/>
      <c r="U339" s="328"/>
      <c r="V339" s="328"/>
      <c r="W339" s="328"/>
      <c r="X339" s="328"/>
      <c r="Y339" s="67"/>
      <c r="Z339" s="67"/>
    </row>
    <row r="340" spans="1:53" ht="27" customHeight="1" x14ac:dyDescent="0.25">
      <c r="A340" s="64" t="s">
        <v>487</v>
      </c>
      <c r="B340" s="64" t="s">
        <v>488</v>
      </c>
      <c r="C340" s="37">
        <v>4301011428</v>
      </c>
      <c r="D340" s="323">
        <v>4607091389708</v>
      </c>
      <c r="E340" s="323"/>
      <c r="F340" s="63">
        <v>0.45</v>
      </c>
      <c r="G340" s="38">
        <v>6</v>
      </c>
      <c r="H340" s="63">
        <v>2.7</v>
      </c>
      <c r="I340" s="63">
        <v>2.9</v>
      </c>
      <c r="J340" s="38">
        <v>156</v>
      </c>
      <c r="K340" s="38" t="s">
        <v>80</v>
      </c>
      <c r="L340" s="39" t="s">
        <v>111</v>
      </c>
      <c r="M340" s="38">
        <v>50</v>
      </c>
      <c r="N340" s="3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0" s="325"/>
      <c r="P340" s="325"/>
      <c r="Q340" s="325"/>
      <c r="R340" s="326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IFERROR(IF(W340=0,"",ROUNDUP(W340/H340,0)*0.00753),"")</f>
        <v/>
      </c>
      <c r="Y340" s="69" t="s">
        <v>48</v>
      </c>
      <c r="Z340" s="70" t="s">
        <v>48</v>
      </c>
      <c r="AD340" s="71"/>
      <c r="BA340" s="251" t="s">
        <v>66</v>
      </c>
    </row>
    <row r="341" spans="1:53" ht="27" customHeight="1" x14ac:dyDescent="0.25">
      <c r="A341" s="64" t="s">
        <v>489</v>
      </c>
      <c r="B341" s="64" t="s">
        <v>490</v>
      </c>
      <c r="C341" s="37">
        <v>4301011427</v>
      </c>
      <c r="D341" s="323">
        <v>4607091389692</v>
      </c>
      <c r="E341" s="323"/>
      <c r="F341" s="63">
        <v>0.45</v>
      </c>
      <c r="G341" s="38">
        <v>6</v>
      </c>
      <c r="H341" s="63">
        <v>2.7</v>
      </c>
      <c r="I341" s="63">
        <v>2.9</v>
      </c>
      <c r="J341" s="38">
        <v>156</v>
      </c>
      <c r="K341" s="38" t="s">
        <v>80</v>
      </c>
      <c r="L341" s="39" t="s">
        <v>111</v>
      </c>
      <c r="M341" s="38">
        <v>50</v>
      </c>
      <c r="N341" s="38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1" s="325"/>
      <c r="P341" s="325"/>
      <c r="Q341" s="325"/>
      <c r="R341" s="326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IFERROR(IF(W341=0,"",ROUNDUP(W341/H341,0)*0.00753),"")</f>
        <v/>
      </c>
      <c r="Y341" s="69" t="s">
        <v>48</v>
      </c>
      <c r="Z341" s="70" t="s">
        <v>48</v>
      </c>
      <c r="AD341" s="71"/>
      <c r="BA341" s="252" t="s">
        <v>66</v>
      </c>
    </row>
    <row r="342" spans="1:53" x14ac:dyDescent="0.2">
      <c r="A342" s="317"/>
      <c r="B342" s="317"/>
      <c r="C342" s="317"/>
      <c r="D342" s="317"/>
      <c r="E342" s="317"/>
      <c r="F342" s="317"/>
      <c r="G342" s="317"/>
      <c r="H342" s="317"/>
      <c r="I342" s="317"/>
      <c r="J342" s="317"/>
      <c r="K342" s="317"/>
      <c r="L342" s="317"/>
      <c r="M342" s="318"/>
      <c r="N342" s="314" t="s">
        <v>43</v>
      </c>
      <c r="O342" s="315"/>
      <c r="P342" s="315"/>
      <c r="Q342" s="315"/>
      <c r="R342" s="315"/>
      <c r="S342" s="315"/>
      <c r="T342" s="316"/>
      <c r="U342" s="43" t="s">
        <v>42</v>
      </c>
      <c r="V342" s="44">
        <f>IFERROR(V340/H340,"0")+IFERROR(V341/H341,"0")</f>
        <v>0</v>
      </c>
      <c r="W342" s="44">
        <f>IFERROR(W340/H340,"0")+IFERROR(W341/H341,"0")</f>
        <v>0</v>
      </c>
      <c r="X342" s="44">
        <f>IFERROR(IF(X340="",0,X340),"0")+IFERROR(IF(X341="",0,X341),"0")</f>
        <v>0</v>
      </c>
      <c r="Y342" s="68"/>
      <c r="Z342" s="68"/>
    </row>
    <row r="343" spans="1:53" x14ac:dyDescent="0.2">
      <c r="A343" s="317"/>
      <c r="B343" s="317"/>
      <c r="C343" s="317"/>
      <c r="D343" s="317"/>
      <c r="E343" s="317"/>
      <c r="F343" s="317"/>
      <c r="G343" s="317"/>
      <c r="H343" s="317"/>
      <c r="I343" s="317"/>
      <c r="J343" s="317"/>
      <c r="K343" s="317"/>
      <c r="L343" s="317"/>
      <c r="M343" s="318"/>
      <c r="N343" s="314" t="s">
        <v>43</v>
      </c>
      <c r="O343" s="315"/>
      <c r="P343" s="315"/>
      <c r="Q343" s="315"/>
      <c r="R343" s="315"/>
      <c r="S343" s="315"/>
      <c r="T343" s="316"/>
      <c r="U343" s="43" t="s">
        <v>0</v>
      </c>
      <c r="V343" s="44">
        <f>IFERROR(SUM(V340:V341),"0")</f>
        <v>0</v>
      </c>
      <c r="W343" s="44">
        <f>IFERROR(SUM(W340:W341),"0")</f>
        <v>0</v>
      </c>
      <c r="X343" s="43"/>
      <c r="Y343" s="68"/>
      <c r="Z343" s="68"/>
    </row>
    <row r="344" spans="1:53" ht="14.25" customHeight="1" x14ac:dyDescent="0.25">
      <c r="A344" s="328" t="s">
        <v>76</v>
      </c>
      <c r="B344" s="328"/>
      <c r="C344" s="328"/>
      <c r="D344" s="328"/>
      <c r="E344" s="328"/>
      <c r="F344" s="328"/>
      <c r="G344" s="328"/>
      <c r="H344" s="328"/>
      <c r="I344" s="328"/>
      <c r="J344" s="328"/>
      <c r="K344" s="328"/>
      <c r="L344" s="328"/>
      <c r="M344" s="328"/>
      <c r="N344" s="328"/>
      <c r="O344" s="328"/>
      <c r="P344" s="328"/>
      <c r="Q344" s="328"/>
      <c r="R344" s="328"/>
      <c r="S344" s="328"/>
      <c r="T344" s="328"/>
      <c r="U344" s="328"/>
      <c r="V344" s="328"/>
      <c r="W344" s="328"/>
      <c r="X344" s="328"/>
      <c r="Y344" s="67"/>
      <c r="Z344" s="67"/>
    </row>
    <row r="345" spans="1:53" ht="27" customHeight="1" x14ac:dyDescent="0.25">
      <c r="A345" s="64" t="s">
        <v>491</v>
      </c>
      <c r="B345" s="64" t="s">
        <v>492</v>
      </c>
      <c r="C345" s="37">
        <v>4301031177</v>
      </c>
      <c r="D345" s="323">
        <v>4607091389753</v>
      </c>
      <c r="E345" s="323"/>
      <c r="F345" s="63">
        <v>0.7</v>
      </c>
      <c r="G345" s="38">
        <v>6</v>
      </c>
      <c r="H345" s="63">
        <v>4.2</v>
      </c>
      <c r="I345" s="63">
        <v>4.43</v>
      </c>
      <c r="J345" s="38">
        <v>156</v>
      </c>
      <c r="K345" s="38" t="s">
        <v>80</v>
      </c>
      <c r="L345" s="39" t="s">
        <v>79</v>
      </c>
      <c r="M345" s="38">
        <v>45</v>
      </c>
      <c r="N345" s="38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5" s="325"/>
      <c r="P345" s="325"/>
      <c r="Q345" s="325"/>
      <c r="R345" s="326"/>
      <c r="S345" s="40" t="s">
        <v>48</v>
      </c>
      <c r="T345" s="40" t="s">
        <v>48</v>
      </c>
      <c r="U345" s="41" t="s">
        <v>0</v>
      </c>
      <c r="V345" s="59">
        <v>0</v>
      </c>
      <c r="W345" s="56">
        <f t="shared" ref="W345:W357" si="15">IFERROR(IF(V345="",0,CEILING((V345/$H345),1)*$H345),"")</f>
        <v>0</v>
      </c>
      <c r="X345" s="42" t="str">
        <f>IFERROR(IF(W345=0,"",ROUNDUP(W345/H345,0)*0.00753),"")</f>
        <v/>
      </c>
      <c r="Y345" s="69" t="s">
        <v>48</v>
      </c>
      <c r="Z345" s="70" t="s">
        <v>48</v>
      </c>
      <c r="AD345" s="71"/>
      <c r="BA345" s="253" t="s">
        <v>66</v>
      </c>
    </row>
    <row r="346" spans="1:53" ht="27" customHeight="1" x14ac:dyDescent="0.25">
      <c r="A346" s="64" t="s">
        <v>493</v>
      </c>
      <c r="B346" s="64" t="s">
        <v>494</v>
      </c>
      <c r="C346" s="37">
        <v>4301031174</v>
      </c>
      <c r="D346" s="323">
        <v>4607091389760</v>
      </c>
      <c r="E346" s="323"/>
      <c r="F346" s="63">
        <v>0.7</v>
      </c>
      <c r="G346" s="38">
        <v>6</v>
      </c>
      <c r="H346" s="63">
        <v>4.2</v>
      </c>
      <c r="I346" s="63">
        <v>4.43</v>
      </c>
      <c r="J346" s="38">
        <v>156</v>
      </c>
      <c r="K346" s="38" t="s">
        <v>80</v>
      </c>
      <c r="L346" s="39" t="s">
        <v>79</v>
      </c>
      <c r="M346" s="38">
        <v>45</v>
      </c>
      <c r="N346" s="3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6" s="325"/>
      <c r="P346" s="325"/>
      <c r="Q346" s="325"/>
      <c r="R346" s="326"/>
      <c r="S346" s="40" t="s">
        <v>48</v>
      </c>
      <c r="T346" s="40" t="s">
        <v>48</v>
      </c>
      <c r="U346" s="41" t="s">
        <v>0</v>
      </c>
      <c r="V346" s="59">
        <v>0</v>
      </c>
      <c r="W346" s="56">
        <f t="shared" si="15"/>
        <v>0</v>
      </c>
      <c r="X346" s="42" t="str">
        <f>IFERROR(IF(W346=0,"",ROUNDUP(W346/H346,0)*0.00753),"")</f>
        <v/>
      </c>
      <c r="Y346" s="69" t="s">
        <v>48</v>
      </c>
      <c r="Z346" s="70" t="s">
        <v>48</v>
      </c>
      <c r="AD346" s="71"/>
      <c r="BA346" s="254" t="s">
        <v>66</v>
      </c>
    </row>
    <row r="347" spans="1:53" ht="27" customHeight="1" x14ac:dyDescent="0.25">
      <c r="A347" s="64" t="s">
        <v>495</v>
      </c>
      <c r="B347" s="64" t="s">
        <v>496</v>
      </c>
      <c r="C347" s="37">
        <v>4301031175</v>
      </c>
      <c r="D347" s="323">
        <v>4607091389746</v>
      </c>
      <c r="E347" s="323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8" t="s">
        <v>80</v>
      </c>
      <c r="L347" s="39" t="s">
        <v>79</v>
      </c>
      <c r="M347" s="38">
        <v>45</v>
      </c>
      <c r="N347" s="38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7" s="325"/>
      <c r="P347" s="325"/>
      <c r="Q347" s="325"/>
      <c r="R347" s="326"/>
      <c r="S347" s="40" t="s">
        <v>48</v>
      </c>
      <c r="T347" s="40" t="s">
        <v>48</v>
      </c>
      <c r="U347" s="41" t="s">
        <v>0</v>
      </c>
      <c r="V347" s="59">
        <v>0</v>
      </c>
      <c r="W347" s="56">
        <f t="shared" si="15"/>
        <v>0</v>
      </c>
      <c r="X347" s="42" t="str">
        <f>IFERROR(IF(W347=0,"",ROUNDUP(W347/H347,0)*0.00753),"")</f>
        <v/>
      </c>
      <c r="Y347" s="69" t="s">
        <v>48</v>
      </c>
      <c r="Z347" s="70" t="s">
        <v>48</v>
      </c>
      <c r="AD347" s="71"/>
      <c r="BA347" s="255" t="s">
        <v>66</v>
      </c>
    </row>
    <row r="348" spans="1:53" ht="37.5" customHeight="1" x14ac:dyDescent="0.25">
      <c r="A348" s="64" t="s">
        <v>497</v>
      </c>
      <c r="B348" s="64" t="s">
        <v>498</v>
      </c>
      <c r="C348" s="37">
        <v>4301031236</v>
      </c>
      <c r="D348" s="323">
        <v>4680115882928</v>
      </c>
      <c r="E348" s="323"/>
      <c r="F348" s="63">
        <v>0.28000000000000003</v>
      </c>
      <c r="G348" s="38">
        <v>6</v>
      </c>
      <c r="H348" s="63">
        <v>1.68</v>
      </c>
      <c r="I348" s="63">
        <v>2.6</v>
      </c>
      <c r="J348" s="38">
        <v>156</v>
      </c>
      <c r="K348" s="38" t="s">
        <v>80</v>
      </c>
      <c r="L348" s="39" t="s">
        <v>79</v>
      </c>
      <c r="M348" s="38">
        <v>35</v>
      </c>
      <c r="N348" s="37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8" s="325"/>
      <c r="P348" s="325"/>
      <c r="Q348" s="325"/>
      <c r="R348" s="326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si="15"/>
        <v>0</v>
      </c>
      <c r="X348" s="42" t="str">
        <f>IFERROR(IF(W348=0,"",ROUNDUP(W348/H348,0)*0.00753),"")</f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27" customHeight="1" x14ac:dyDescent="0.25">
      <c r="A349" s="64" t="s">
        <v>499</v>
      </c>
      <c r="B349" s="64" t="s">
        <v>500</v>
      </c>
      <c r="C349" s="37">
        <v>4301031257</v>
      </c>
      <c r="D349" s="323">
        <v>4680115883147</v>
      </c>
      <c r="E349" s="323"/>
      <c r="F349" s="63">
        <v>0.28000000000000003</v>
      </c>
      <c r="G349" s="38">
        <v>6</v>
      </c>
      <c r="H349" s="63">
        <v>1.68</v>
      </c>
      <c r="I349" s="63">
        <v>1.81</v>
      </c>
      <c r="J349" s="38">
        <v>234</v>
      </c>
      <c r="K349" s="38" t="s">
        <v>177</v>
      </c>
      <c r="L349" s="39" t="s">
        <v>79</v>
      </c>
      <c r="M349" s="38">
        <v>45</v>
      </c>
      <c r="N349" s="37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9" s="325"/>
      <c r="P349" s="325"/>
      <c r="Q349" s="325"/>
      <c r="R349" s="326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si="15"/>
        <v>0</v>
      </c>
      <c r="X349" s="42" t="str">
        <f t="shared" ref="X349:X357" si="16">IFERROR(IF(W349=0,"",ROUNDUP(W349/H349,0)*0.00502),"")</f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27" customHeight="1" x14ac:dyDescent="0.25">
      <c r="A350" s="64" t="s">
        <v>501</v>
      </c>
      <c r="B350" s="64" t="s">
        <v>502</v>
      </c>
      <c r="C350" s="37">
        <v>4301031178</v>
      </c>
      <c r="D350" s="323">
        <v>4607091384338</v>
      </c>
      <c r="E350" s="323"/>
      <c r="F350" s="63">
        <v>0.35</v>
      </c>
      <c r="G350" s="38">
        <v>6</v>
      </c>
      <c r="H350" s="63">
        <v>2.1</v>
      </c>
      <c r="I350" s="63">
        <v>2.23</v>
      </c>
      <c r="J350" s="38">
        <v>234</v>
      </c>
      <c r="K350" s="38" t="s">
        <v>177</v>
      </c>
      <c r="L350" s="39" t="s">
        <v>79</v>
      </c>
      <c r="M350" s="38">
        <v>45</v>
      </c>
      <c r="N350" s="3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0" s="325"/>
      <c r="P350" s="325"/>
      <c r="Q350" s="325"/>
      <c r="R350" s="326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 t="shared" si="16"/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37.5" customHeight="1" x14ac:dyDescent="0.25">
      <c r="A351" s="64" t="s">
        <v>503</v>
      </c>
      <c r="B351" s="64" t="s">
        <v>504</v>
      </c>
      <c r="C351" s="37">
        <v>4301031254</v>
      </c>
      <c r="D351" s="323">
        <v>4680115883154</v>
      </c>
      <c r="E351" s="323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8" t="s">
        <v>177</v>
      </c>
      <c r="L351" s="39" t="s">
        <v>79</v>
      </c>
      <c r="M351" s="38">
        <v>45</v>
      </c>
      <c r="N351" s="38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1" s="325"/>
      <c r="P351" s="325"/>
      <c r="Q351" s="325"/>
      <c r="R351" s="326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 t="shared" si="16"/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37.5" customHeight="1" x14ac:dyDescent="0.25">
      <c r="A352" s="64" t="s">
        <v>505</v>
      </c>
      <c r="B352" s="64" t="s">
        <v>506</v>
      </c>
      <c r="C352" s="37">
        <v>4301031171</v>
      </c>
      <c r="D352" s="323">
        <v>4607091389524</v>
      </c>
      <c r="E352" s="323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8" t="s">
        <v>177</v>
      </c>
      <c r="L352" s="39" t="s">
        <v>79</v>
      </c>
      <c r="M352" s="38">
        <v>45</v>
      </c>
      <c r="N352" s="38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2" s="325"/>
      <c r="P352" s="325"/>
      <c r="Q352" s="325"/>
      <c r="R352" s="326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si="16"/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27" customHeight="1" x14ac:dyDescent="0.25">
      <c r="A353" s="64" t="s">
        <v>507</v>
      </c>
      <c r="B353" s="64" t="s">
        <v>508</v>
      </c>
      <c r="C353" s="37">
        <v>4301031258</v>
      </c>
      <c r="D353" s="323">
        <v>4680115883161</v>
      </c>
      <c r="E353" s="323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8" t="s">
        <v>177</v>
      </c>
      <c r="L353" s="39" t="s">
        <v>79</v>
      </c>
      <c r="M353" s="38">
        <v>45</v>
      </c>
      <c r="N353" s="37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3" s="325"/>
      <c r="P353" s="325"/>
      <c r="Q353" s="325"/>
      <c r="R353" s="326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si="16"/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27" customHeight="1" x14ac:dyDescent="0.25">
      <c r="A354" s="64" t="s">
        <v>509</v>
      </c>
      <c r="B354" s="64" t="s">
        <v>510</v>
      </c>
      <c r="C354" s="37">
        <v>4301031170</v>
      </c>
      <c r="D354" s="323">
        <v>4607091384345</v>
      </c>
      <c r="E354" s="323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8" t="s">
        <v>177</v>
      </c>
      <c r="L354" s="39" t="s">
        <v>79</v>
      </c>
      <c r="M354" s="38">
        <v>45</v>
      </c>
      <c r="N354" s="37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4" s="325"/>
      <c r="P354" s="325"/>
      <c r="Q354" s="325"/>
      <c r="R354" s="326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27" customHeight="1" x14ac:dyDescent="0.25">
      <c r="A355" s="64" t="s">
        <v>511</v>
      </c>
      <c r="B355" s="64" t="s">
        <v>512</v>
      </c>
      <c r="C355" s="37">
        <v>4301031256</v>
      </c>
      <c r="D355" s="323">
        <v>4680115883178</v>
      </c>
      <c r="E355" s="323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8" t="s">
        <v>177</v>
      </c>
      <c r="L355" s="39" t="s">
        <v>79</v>
      </c>
      <c r="M355" s="38">
        <v>45</v>
      </c>
      <c r="N355" s="37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5" s="325"/>
      <c r="P355" s="325"/>
      <c r="Q355" s="325"/>
      <c r="R355" s="326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si="16"/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27" customHeight="1" x14ac:dyDescent="0.25">
      <c r="A356" s="64" t="s">
        <v>513</v>
      </c>
      <c r="B356" s="64" t="s">
        <v>514</v>
      </c>
      <c r="C356" s="37">
        <v>4301031172</v>
      </c>
      <c r="D356" s="323">
        <v>4607091389531</v>
      </c>
      <c r="E356" s="323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8" t="s">
        <v>177</v>
      </c>
      <c r="L356" s="39" t="s">
        <v>79</v>
      </c>
      <c r="M356" s="38">
        <v>45</v>
      </c>
      <c r="N356" s="37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6" s="325"/>
      <c r="P356" s="325"/>
      <c r="Q356" s="325"/>
      <c r="R356" s="326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ht="27" customHeight="1" x14ac:dyDescent="0.25">
      <c r="A357" s="64" t="s">
        <v>515</v>
      </c>
      <c r="B357" s="64" t="s">
        <v>516</v>
      </c>
      <c r="C357" s="37">
        <v>4301031255</v>
      </c>
      <c r="D357" s="323">
        <v>4680115883185</v>
      </c>
      <c r="E357" s="323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8" t="s">
        <v>177</v>
      </c>
      <c r="L357" s="39" t="s">
        <v>79</v>
      </c>
      <c r="M357" s="38">
        <v>45</v>
      </c>
      <c r="N357" s="377" t="s">
        <v>517</v>
      </c>
      <c r="O357" s="325"/>
      <c r="P357" s="325"/>
      <c r="Q357" s="325"/>
      <c r="R357" s="326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 t="shared" si="16"/>
        <v/>
      </c>
      <c r="Y357" s="69" t="s">
        <v>48</v>
      </c>
      <c r="Z357" s="70" t="s">
        <v>48</v>
      </c>
      <c r="AD357" s="71"/>
      <c r="BA357" s="265" t="s">
        <v>66</v>
      </c>
    </row>
    <row r="358" spans="1:53" x14ac:dyDescent="0.2">
      <c r="A358" s="317"/>
      <c r="B358" s="317"/>
      <c r="C358" s="317"/>
      <c r="D358" s="317"/>
      <c r="E358" s="317"/>
      <c r="F358" s="317"/>
      <c r="G358" s="317"/>
      <c r="H358" s="317"/>
      <c r="I358" s="317"/>
      <c r="J358" s="317"/>
      <c r="K358" s="317"/>
      <c r="L358" s="317"/>
      <c r="M358" s="318"/>
      <c r="N358" s="314" t="s">
        <v>43</v>
      </c>
      <c r="O358" s="315"/>
      <c r="P358" s="315"/>
      <c r="Q358" s="315"/>
      <c r="R358" s="315"/>
      <c r="S358" s="315"/>
      <c r="T358" s="316"/>
      <c r="U358" s="43" t="s">
        <v>42</v>
      </c>
      <c r="V358" s="44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0</v>
      </c>
      <c r="W358" s="44">
        <f>IFERROR(W345/H345,"0")+IFERROR(W346/H346,"0")+IFERROR(W347/H347,"0")+IFERROR(W348/H348,"0")+IFERROR(W349/H349,"0")+IFERROR(W350/H350,"0")+IFERROR(W351/H351,"0")+IFERROR(W352/H352,"0")+IFERROR(W353/H353,"0")+IFERROR(W354/H354,"0")+IFERROR(W355/H355,"0")+IFERROR(W356/H356,"0")+IFERROR(W357/H357,"0")</f>
        <v>0</v>
      </c>
      <c r="X358" s="44">
        <f>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</f>
        <v>0</v>
      </c>
      <c r="Y358" s="68"/>
      <c r="Z358" s="68"/>
    </row>
    <row r="359" spans="1:53" x14ac:dyDescent="0.2">
      <c r="A359" s="317"/>
      <c r="B359" s="317"/>
      <c r="C359" s="317"/>
      <c r="D359" s="317"/>
      <c r="E359" s="317"/>
      <c r="F359" s="317"/>
      <c r="G359" s="317"/>
      <c r="H359" s="317"/>
      <c r="I359" s="317"/>
      <c r="J359" s="317"/>
      <c r="K359" s="317"/>
      <c r="L359" s="317"/>
      <c r="M359" s="318"/>
      <c r="N359" s="314" t="s">
        <v>43</v>
      </c>
      <c r="O359" s="315"/>
      <c r="P359" s="315"/>
      <c r="Q359" s="315"/>
      <c r="R359" s="315"/>
      <c r="S359" s="315"/>
      <c r="T359" s="316"/>
      <c r="U359" s="43" t="s">
        <v>0</v>
      </c>
      <c r="V359" s="44">
        <f>IFERROR(SUM(V345:V357),"0")</f>
        <v>0</v>
      </c>
      <c r="W359" s="44">
        <f>IFERROR(SUM(W345:W357),"0")</f>
        <v>0</v>
      </c>
      <c r="X359" s="43"/>
      <c r="Y359" s="68"/>
      <c r="Z359" s="68"/>
    </row>
    <row r="360" spans="1:53" ht="14.25" customHeight="1" x14ac:dyDescent="0.25">
      <c r="A360" s="328" t="s">
        <v>81</v>
      </c>
      <c r="B360" s="328"/>
      <c r="C360" s="328"/>
      <c r="D360" s="328"/>
      <c r="E360" s="328"/>
      <c r="F360" s="328"/>
      <c r="G360" s="328"/>
      <c r="H360" s="328"/>
      <c r="I360" s="328"/>
      <c r="J360" s="328"/>
      <c r="K360" s="328"/>
      <c r="L360" s="328"/>
      <c r="M360" s="328"/>
      <c r="N360" s="328"/>
      <c r="O360" s="328"/>
      <c r="P360" s="328"/>
      <c r="Q360" s="328"/>
      <c r="R360" s="328"/>
      <c r="S360" s="328"/>
      <c r="T360" s="328"/>
      <c r="U360" s="328"/>
      <c r="V360" s="328"/>
      <c r="W360" s="328"/>
      <c r="X360" s="328"/>
      <c r="Y360" s="67"/>
      <c r="Z360" s="67"/>
    </row>
    <row r="361" spans="1:53" ht="27" customHeight="1" x14ac:dyDescent="0.25">
      <c r="A361" s="64" t="s">
        <v>518</v>
      </c>
      <c r="B361" s="64" t="s">
        <v>519</v>
      </c>
      <c r="C361" s="37">
        <v>4301051258</v>
      </c>
      <c r="D361" s="323">
        <v>4607091389685</v>
      </c>
      <c r="E361" s="323"/>
      <c r="F361" s="63">
        <v>1.3</v>
      </c>
      <c r="G361" s="38">
        <v>6</v>
      </c>
      <c r="H361" s="63">
        <v>7.8</v>
      </c>
      <c r="I361" s="63">
        <v>8.3460000000000001</v>
      </c>
      <c r="J361" s="38">
        <v>56</v>
      </c>
      <c r="K361" s="38" t="s">
        <v>112</v>
      </c>
      <c r="L361" s="39" t="s">
        <v>141</v>
      </c>
      <c r="M361" s="38">
        <v>45</v>
      </c>
      <c r="N361" s="37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1" s="325"/>
      <c r="P361" s="325"/>
      <c r="Q361" s="325"/>
      <c r="R361" s="326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66" t="s">
        <v>66</v>
      </c>
    </row>
    <row r="362" spans="1:53" ht="27" customHeight="1" x14ac:dyDescent="0.25">
      <c r="A362" s="64" t="s">
        <v>520</v>
      </c>
      <c r="B362" s="64" t="s">
        <v>521</v>
      </c>
      <c r="C362" s="37">
        <v>4301051431</v>
      </c>
      <c r="D362" s="323">
        <v>4607091389654</v>
      </c>
      <c r="E362" s="323"/>
      <c r="F362" s="63">
        <v>0.33</v>
      </c>
      <c r="G362" s="38">
        <v>6</v>
      </c>
      <c r="H362" s="63">
        <v>1.98</v>
      </c>
      <c r="I362" s="63">
        <v>2.258</v>
      </c>
      <c r="J362" s="38">
        <v>156</v>
      </c>
      <c r="K362" s="38" t="s">
        <v>80</v>
      </c>
      <c r="L362" s="39" t="s">
        <v>141</v>
      </c>
      <c r="M362" s="38">
        <v>45</v>
      </c>
      <c r="N362" s="3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2" s="325"/>
      <c r="P362" s="325"/>
      <c r="Q362" s="325"/>
      <c r="R362" s="326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IFERROR(IF(W362=0,"",ROUNDUP(W362/H362,0)*0.00753),"")</f>
        <v/>
      </c>
      <c r="Y362" s="69" t="s">
        <v>48</v>
      </c>
      <c r="Z362" s="70" t="s">
        <v>48</v>
      </c>
      <c r="AD362" s="71"/>
      <c r="BA362" s="267" t="s">
        <v>66</v>
      </c>
    </row>
    <row r="363" spans="1:53" ht="27" customHeight="1" x14ac:dyDescent="0.25">
      <c r="A363" s="64" t="s">
        <v>522</v>
      </c>
      <c r="B363" s="64" t="s">
        <v>523</v>
      </c>
      <c r="C363" s="37">
        <v>4301051284</v>
      </c>
      <c r="D363" s="323">
        <v>4607091384352</v>
      </c>
      <c r="E363" s="323"/>
      <c r="F363" s="63">
        <v>0.6</v>
      </c>
      <c r="G363" s="38">
        <v>4</v>
      </c>
      <c r="H363" s="63">
        <v>2.4</v>
      </c>
      <c r="I363" s="63">
        <v>2.6459999999999999</v>
      </c>
      <c r="J363" s="38">
        <v>120</v>
      </c>
      <c r="K363" s="38" t="s">
        <v>80</v>
      </c>
      <c r="L363" s="39" t="s">
        <v>141</v>
      </c>
      <c r="M363" s="38">
        <v>45</v>
      </c>
      <c r="N363" s="37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3" s="325"/>
      <c r="P363" s="325"/>
      <c r="Q363" s="325"/>
      <c r="R363" s="326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IFERROR(IF(W363=0,"",ROUNDUP(W363/H363,0)*0.00937),"")</f>
        <v/>
      </c>
      <c r="Y363" s="69" t="s">
        <v>48</v>
      </c>
      <c r="Z363" s="70" t="s">
        <v>48</v>
      </c>
      <c r="AD363" s="71"/>
      <c r="BA363" s="268" t="s">
        <v>66</v>
      </c>
    </row>
    <row r="364" spans="1:53" ht="27" customHeight="1" x14ac:dyDescent="0.25">
      <c r="A364" s="64" t="s">
        <v>524</v>
      </c>
      <c r="B364" s="64" t="s">
        <v>525</v>
      </c>
      <c r="C364" s="37">
        <v>4301051257</v>
      </c>
      <c r="D364" s="323">
        <v>4607091389661</v>
      </c>
      <c r="E364" s="323"/>
      <c r="F364" s="63">
        <v>0.55000000000000004</v>
      </c>
      <c r="G364" s="38">
        <v>4</v>
      </c>
      <c r="H364" s="63">
        <v>2.2000000000000002</v>
      </c>
      <c r="I364" s="63">
        <v>2.492</v>
      </c>
      <c r="J364" s="38">
        <v>120</v>
      </c>
      <c r="K364" s="38" t="s">
        <v>80</v>
      </c>
      <c r="L364" s="39" t="s">
        <v>141</v>
      </c>
      <c r="M364" s="38">
        <v>45</v>
      </c>
      <c r="N364" s="36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4" s="325"/>
      <c r="P364" s="325"/>
      <c r="Q364" s="325"/>
      <c r="R364" s="326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IFERROR(IF(W364=0,"",ROUNDUP(W364/H364,0)*0.00937),"")</f>
        <v/>
      </c>
      <c r="Y364" s="69" t="s">
        <v>48</v>
      </c>
      <c r="Z364" s="70" t="s">
        <v>48</v>
      </c>
      <c r="AD364" s="71"/>
      <c r="BA364" s="269" t="s">
        <v>66</v>
      </c>
    </row>
    <row r="365" spans="1:53" x14ac:dyDescent="0.2">
      <c r="A365" s="317"/>
      <c r="B365" s="317"/>
      <c r="C365" s="317"/>
      <c r="D365" s="317"/>
      <c r="E365" s="317"/>
      <c r="F365" s="317"/>
      <c r="G365" s="317"/>
      <c r="H365" s="317"/>
      <c r="I365" s="317"/>
      <c r="J365" s="317"/>
      <c r="K365" s="317"/>
      <c r="L365" s="317"/>
      <c r="M365" s="318"/>
      <c r="N365" s="314" t="s">
        <v>43</v>
      </c>
      <c r="O365" s="315"/>
      <c r="P365" s="315"/>
      <c r="Q365" s="315"/>
      <c r="R365" s="315"/>
      <c r="S365" s="315"/>
      <c r="T365" s="316"/>
      <c r="U365" s="43" t="s">
        <v>42</v>
      </c>
      <c r="V365" s="44">
        <f>IFERROR(V361/H361,"0")+IFERROR(V362/H362,"0")+IFERROR(V363/H363,"0")+IFERROR(V364/H364,"0")</f>
        <v>0</v>
      </c>
      <c r="W365" s="44">
        <f>IFERROR(W361/H361,"0")+IFERROR(W362/H362,"0")+IFERROR(W363/H363,"0")+IFERROR(W364/H364,"0")</f>
        <v>0</v>
      </c>
      <c r="X365" s="44">
        <f>IFERROR(IF(X361="",0,X361),"0")+IFERROR(IF(X362="",0,X362),"0")+IFERROR(IF(X363="",0,X363),"0")+IFERROR(IF(X364="",0,X364),"0")</f>
        <v>0</v>
      </c>
      <c r="Y365" s="68"/>
      <c r="Z365" s="68"/>
    </row>
    <row r="366" spans="1:53" x14ac:dyDescent="0.2">
      <c r="A366" s="317"/>
      <c r="B366" s="317"/>
      <c r="C366" s="317"/>
      <c r="D366" s="317"/>
      <c r="E366" s="317"/>
      <c r="F366" s="317"/>
      <c r="G366" s="317"/>
      <c r="H366" s="317"/>
      <c r="I366" s="317"/>
      <c r="J366" s="317"/>
      <c r="K366" s="317"/>
      <c r="L366" s="317"/>
      <c r="M366" s="318"/>
      <c r="N366" s="314" t="s">
        <v>43</v>
      </c>
      <c r="O366" s="315"/>
      <c r="P366" s="315"/>
      <c r="Q366" s="315"/>
      <c r="R366" s="315"/>
      <c r="S366" s="315"/>
      <c r="T366" s="316"/>
      <c r="U366" s="43" t="s">
        <v>0</v>
      </c>
      <c r="V366" s="44">
        <f>IFERROR(SUM(V361:V364),"0")</f>
        <v>0</v>
      </c>
      <c r="W366" s="44">
        <f>IFERROR(SUM(W361:W364),"0")</f>
        <v>0</v>
      </c>
      <c r="X366" s="43"/>
      <c r="Y366" s="68"/>
      <c r="Z366" s="68"/>
    </row>
    <row r="367" spans="1:53" ht="14.25" customHeight="1" x14ac:dyDescent="0.25">
      <c r="A367" s="328" t="s">
        <v>225</v>
      </c>
      <c r="B367" s="328"/>
      <c r="C367" s="328"/>
      <c r="D367" s="328"/>
      <c r="E367" s="328"/>
      <c r="F367" s="328"/>
      <c r="G367" s="328"/>
      <c r="H367" s="328"/>
      <c r="I367" s="328"/>
      <c r="J367" s="328"/>
      <c r="K367" s="328"/>
      <c r="L367" s="328"/>
      <c r="M367" s="328"/>
      <c r="N367" s="328"/>
      <c r="O367" s="328"/>
      <c r="P367" s="328"/>
      <c r="Q367" s="328"/>
      <c r="R367" s="328"/>
      <c r="S367" s="328"/>
      <c r="T367" s="328"/>
      <c r="U367" s="328"/>
      <c r="V367" s="328"/>
      <c r="W367" s="328"/>
      <c r="X367" s="328"/>
      <c r="Y367" s="67"/>
      <c r="Z367" s="67"/>
    </row>
    <row r="368" spans="1:53" ht="27" customHeight="1" x14ac:dyDescent="0.25">
      <c r="A368" s="64" t="s">
        <v>526</v>
      </c>
      <c r="B368" s="64" t="s">
        <v>527</v>
      </c>
      <c r="C368" s="37">
        <v>4301060352</v>
      </c>
      <c r="D368" s="323">
        <v>4680115881648</v>
      </c>
      <c r="E368" s="323"/>
      <c r="F368" s="63">
        <v>1</v>
      </c>
      <c r="G368" s="38">
        <v>4</v>
      </c>
      <c r="H368" s="63">
        <v>4</v>
      </c>
      <c r="I368" s="63">
        <v>4.4039999999999999</v>
      </c>
      <c r="J368" s="38">
        <v>104</v>
      </c>
      <c r="K368" s="38" t="s">
        <v>112</v>
      </c>
      <c r="L368" s="39" t="s">
        <v>79</v>
      </c>
      <c r="M368" s="38">
        <v>35</v>
      </c>
      <c r="N368" s="36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8" s="325"/>
      <c r="P368" s="325"/>
      <c r="Q368" s="325"/>
      <c r="R368" s="326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IFERROR(IF(W368=0,"",ROUNDUP(W368/H368,0)*0.01196),"")</f>
        <v/>
      </c>
      <c r="Y368" s="69" t="s">
        <v>48</v>
      </c>
      <c r="Z368" s="70" t="s">
        <v>48</v>
      </c>
      <c r="AD368" s="71"/>
      <c r="BA368" s="270" t="s">
        <v>66</v>
      </c>
    </row>
    <row r="369" spans="1:53" x14ac:dyDescent="0.2">
      <c r="A369" s="317"/>
      <c r="B369" s="317"/>
      <c r="C369" s="317"/>
      <c r="D369" s="317"/>
      <c r="E369" s="317"/>
      <c r="F369" s="317"/>
      <c r="G369" s="317"/>
      <c r="H369" s="317"/>
      <c r="I369" s="317"/>
      <c r="J369" s="317"/>
      <c r="K369" s="317"/>
      <c r="L369" s="317"/>
      <c r="M369" s="318"/>
      <c r="N369" s="314" t="s">
        <v>43</v>
      </c>
      <c r="O369" s="315"/>
      <c r="P369" s="315"/>
      <c r="Q369" s="315"/>
      <c r="R369" s="315"/>
      <c r="S369" s="315"/>
      <c r="T369" s="316"/>
      <c r="U369" s="43" t="s">
        <v>42</v>
      </c>
      <c r="V369" s="44">
        <f>IFERROR(V368/H368,"0")</f>
        <v>0</v>
      </c>
      <c r="W369" s="44">
        <f>IFERROR(W368/H368,"0")</f>
        <v>0</v>
      </c>
      <c r="X369" s="44">
        <f>IFERROR(IF(X368="",0,X368),"0")</f>
        <v>0</v>
      </c>
      <c r="Y369" s="68"/>
      <c r="Z369" s="68"/>
    </row>
    <row r="370" spans="1:53" x14ac:dyDescent="0.2">
      <c r="A370" s="317"/>
      <c r="B370" s="317"/>
      <c r="C370" s="317"/>
      <c r="D370" s="317"/>
      <c r="E370" s="317"/>
      <c r="F370" s="317"/>
      <c r="G370" s="317"/>
      <c r="H370" s="317"/>
      <c r="I370" s="317"/>
      <c r="J370" s="317"/>
      <c r="K370" s="317"/>
      <c r="L370" s="317"/>
      <c r="M370" s="318"/>
      <c r="N370" s="314" t="s">
        <v>43</v>
      </c>
      <c r="O370" s="315"/>
      <c r="P370" s="315"/>
      <c r="Q370" s="315"/>
      <c r="R370" s="315"/>
      <c r="S370" s="315"/>
      <c r="T370" s="316"/>
      <c r="U370" s="43" t="s">
        <v>0</v>
      </c>
      <c r="V370" s="44">
        <f>IFERROR(SUM(V368:V368),"0")</f>
        <v>0</v>
      </c>
      <c r="W370" s="44">
        <f>IFERROR(SUM(W368:W368),"0")</f>
        <v>0</v>
      </c>
      <c r="X370" s="43"/>
      <c r="Y370" s="68"/>
      <c r="Z370" s="68"/>
    </row>
    <row r="371" spans="1:53" ht="14.25" customHeight="1" x14ac:dyDescent="0.25">
      <c r="A371" s="328" t="s">
        <v>103</v>
      </c>
      <c r="B371" s="328"/>
      <c r="C371" s="328"/>
      <c r="D371" s="328"/>
      <c r="E371" s="328"/>
      <c r="F371" s="328"/>
      <c r="G371" s="328"/>
      <c r="H371" s="328"/>
      <c r="I371" s="328"/>
      <c r="J371" s="328"/>
      <c r="K371" s="328"/>
      <c r="L371" s="328"/>
      <c r="M371" s="328"/>
      <c r="N371" s="328"/>
      <c r="O371" s="328"/>
      <c r="P371" s="328"/>
      <c r="Q371" s="328"/>
      <c r="R371" s="328"/>
      <c r="S371" s="328"/>
      <c r="T371" s="328"/>
      <c r="U371" s="328"/>
      <c r="V371" s="328"/>
      <c r="W371" s="328"/>
      <c r="X371" s="328"/>
      <c r="Y371" s="67"/>
      <c r="Z371" s="67"/>
    </row>
    <row r="372" spans="1:53" ht="27" customHeight="1" x14ac:dyDescent="0.25">
      <c r="A372" s="64" t="s">
        <v>528</v>
      </c>
      <c r="B372" s="64" t="s">
        <v>529</v>
      </c>
      <c r="C372" s="37">
        <v>4301170009</v>
      </c>
      <c r="D372" s="323">
        <v>4680115882997</v>
      </c>
      <c r="E372" s="323"/>
      <c r="F372" s="63">
        <v>0.13</v>
      </c>
      <c r="G372" s="38">
        <v>10</v>
      </c>
      <c r="H372" s="63">
        <v>1.3</v>
      </c>
      <c r="I372" s="63">
        <v>1.46</v>
      </c>
      <c r="J372" s="38">
        <v>200</v>
      </c>
      <c r="K372" s="38" t="s">
        <v>532</v>
      </c>
      <c r="L372" s="39" t="s">
        <v>531</v>
      </c>
      <c r="M372" s="38">
        <v>150</v>
      </c>
      <c r="N372" s="366" t="s">
        <v>530</v>
      </c>
      <c r="O372" s="325"/>
      <c r="P372" s="325"/>
      <c r="Q372" s="325"/>
      <c r="R372" s="326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IFERROR(IF(W372=0,"",ROUNDUP(W372/H372,0)*0.00673),"")</f>
        <v/>
      </c>
      <c r="Y372" s="69" t="s">
        <v>48</v>
      </c>
      <c r="Z372" s="70" t="s">
        <v>48</v>
      </c>
      <c r="AD372" s="71"/>
      <c r="BA372" s="271" t="s">
        <v>66</v>
      </c>
    </row>
    <row r="373" spans="1:53" x14ac:dyDescent="0.2">
      <c r="A373" s="317"/>
      <c r="B373" s="317"/>
      <c r="C373" s="317"/>
      <c r="D373" s="317"/>
      <c r="E373" s="317"/>
      <c r="F373" s="317"/>
      <c r="G373" s="317"/>
      <c r="H373" s="317"/>
      <c r="I373" s="317"/>
      <c r="J373" s="317"/>
      <c r="K373" s="317"/>
      <c r="L373" s="317"/>
      <c r="M373" s="318"/>
      <c r="N373" s="314" t="s">
        <v>43</v>
      </c>
      <c r="O373" s="315"/>
      <c r="P373" s="315"/>
      <c r="Q373" s="315"/>
      <c r="R373" s="315"/>
      <c r="S373" s="315"/>
      <c r="T373" s="316"/>
      <c r="U373" s="43" t="s">
        <v>42</v>
      </c>
      <c r="V373" s="44">
        <f>IFERROR(V372/H372,"0")</f>
        <v>0</v>
      </c>
      <c r="W373" s="44">
        <f>IFERROR(W372/H372,"0")</f>
        <v>0</v>
      </c>
      <c r="X373" s="44">
        <f>IFERROR(IF(X372="",0,X372),"0")</f>
        <v>0</v>
      </c>
      <c r="Y373" s="68"/>
      <c r="Z373" s="68"/>
    </row>
    <row r="374" spans="1:53" x14ac:dyDescent="0.2">
      <c r="A374" s="317"/>
      <c r="B374" s="317"/>
      <c r="C374" s="317"/>
      <c r="D374" s="317"/>
      <c r="E374" s="317"/>
      <c r="F374" s="317"/>
      <c r="G374" s="317"/>
      <c r="H374" s="317"/>
      <c r="I374" s="317"/>
      <c r="J374" s="317"/>
      <c r="K374" s="317"/>
      <c r="L374" s="317"/>
      <c r="M374" s="318"/>
      <c r="N374" s="314" t="s">
        <v>43</v>
      </c>
      <c r="O374" s="315"/>
      <c r="P374" s="315"/>
      <c r="Q374" s="315"/>
      <c r="R374" s="315"/>
      <c r="S374" s="315"/>
      <c r="T374" s="316"/>
      <c r="U374" s="43" t="s">
        <v>0</v>
      </c>
      <c r="V374" s="44">
        <f>IFERROR(SUM(V372:V372),"0")</f>
        <v>0</v>
      </c>
      <c r="W374" s="44">
        <f>IFERROR(SUM(W372:W372),"0")</f>
        <v>0</v>
      </c>
      <c r="X374" s="43"/>
      <c r="Y374" s="68"/>
      <c r="Z374" s="68"/>
    </row>
    <row r="375" spans="1:53" ht="16.5" customHeight="1" x14ac:dyDescent="0.25">
      <c r="A375" s="327" t="s">
        <v>533</v>
      </c>
      <c r="B375" s="327"/>
      <c r="C375" s="327"/>
      <c r="D375" s="327"/>
      <c r="E375" s="327"/>
      <c r="F375" s="327"/>
      <c r="G375" s="327"/>
      <c r="H375" s="327"/>
      <c r="I375" s="327"/>
      <c r="J375" s="327"/>
      <c r="K375" s="327"/>
      <c r="L375" s="327"/>
      <c r="M375" s="327"/>
      <c r="N375" s="327"/>
      <c r="O375" s="327"/>
      <c r="P375" s="327"/>
      <c r="Q375" s="327"/>
      <c r="R375" s="327"/>
      <c r="S375" s="327"/>
      <c r="T375" s="327"/>
      <c r="U375" s="327"/>
      <c r="V375" s="327"/>
      <c r="W375" s="327"/>
      <c r="X375" s="327"/>
      <c r="Y375" s="66"/>
      <c r="Z375" s="66"/>
    </row>
    <row r="376" spans="1:53" ht="14.25" customHeight="1" x14ac:dyDescent="0.25">
      <c r="A376" s="328" t="s">
        <v>108</v>
      </c>
      <c r="B376" s="328"/>
      <c r="C376" s="328"/>
      <c r="D376" s="328"/>
      <c r="E376" s="328"/>
      <c r="F376" s="328"/>
      <c r="G376" s="328"/>
      <c r="H376" s="328"/>
      <c r="I376" s="328"/>
      <c r="J376" s="328"/>
      <c r="K376" s="328"/>
      <c r="L376" s="328"/>
      <c r="M376" s="328"/>
      <c r="N376" s="328"/>
      <c r="O376" s="328"/>
      <c r="P376" s="328"/>
      <c r="Q376" s="328"/>
      <c r="R376" s="328"/>
      <c r="S376" s="328"/>
      <c r="T376" s="328"/>
      <c r="U376" s="328"/>
      <c r="V376" s="328"/>
      <c r="W376" s="328"/>
      <c r="X376" s="328"/>
      <c r="Y376" s="67"/>
      <c r="Z376" s="67"/>
    </row>
    <row r="377" spans="1:53" ht="27" customHeight="1" x14ac:dyDescent="0.25">
      <c r="A377" s="64" t="s">
        <v>534</v>
      </c>
      <c r="B377" s="64" t="s">
        <v>535</v>
      </c>
      <c r="C377" s="37">
        <v>4301020196</v>
      </c>
      <c r="D377" s="323">
        <v>4607091389388</v>
      </c>
      <c r="E377" s="323"/>
      <c r="F377" s="63">
        <v>1.3</v>
      </c>
      <c r="G377" s="38">
        <v>4</v>
      </c>
      <c r="H377" s="63">
        <v>5.2</v>
      </c>
      <c r="I377" s="63">
        <v>5.6079999999999997</v>
      </c>
      <c r="J377" s="38">
        <v>104</v>
      </c>
      <c r="K377" s="38" t="s">
        <v>112</v>
      </c>
      <c r="L377" s="39" t="s">
        <v>141</v>
      </c>
      <c r="M377" s="38">
        <v>35</v>
      </c>
      <c r="N377" s="36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7" s="325"/>
      <c r="P377" s="325"/>
      <c r="Q377" s="325"/>
      <c r="R377" s="326"/>
      <c r="S377" s="40" t="s">
        <v>48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IFERROR(IF(W377=0,"",ROUNDUP(W377/H377,0)*0.01196),"")</f>
        <v/>
      </c>
      <c r="Y377" s="69" t="s">
        <v>48</v>
      </c>
      <c r="Z377" s="70" t="s">
        <v>48</v>
      </c>
      <c r="AD377" s="71"/>
      <c r="BA377" s="272" t="s">
        <v>66</v>
      </c>
    </row>
    <row r="378" spans="1:53" ht="27" customHeight="1" x14ac:dyDescent="0.25">
      <c r="A378" s="64" t="s">
        <v>536</v>
      </c>
      <c r="B378" s="64" t="s">
        <v>537</v>
      </c>
      <c r="C378" s="37">
        <v>4301020185</v>
      </c>
      <c r="D378" s="323">
        <v>4607091389364</v>
      </c>
      <c r="E378" s="323"/>
      <c r="F378" s="63">
        <v>0.42</v>
      </c>
      <c r="G378" s="38">
        <v>6</v>
      </c>
      <c r="H378" s="63">
        <v>2.52</v>
      </c>
      <c r="I378" s="63">
        <v>2.75</v>
      </c>
      <c r="J378" s="38">
        <v>156</v>
      </c>
      <c r="K378" s="38" t="s">
        <v>80</v>
      </c>
      <c r="L378" s="39" t="s">
        <v>141</v>
      </c>
      <c r="M378" s="38">
        <v>35</v>
      </c>
      <c r="N378" s="36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8" s="325"/>
      <c r="P378" s="325"/>
      <c r="Q378" s="325"/>
      <c r="R378" s="326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IFERROR(IF(W378=0,"",ROUNDUP(W378/H378,0)*0.00753),"")</f>
        <v/>
      </c>
      <c r="Y378" s="69" t="s">
        <v>48</v>
      </c>
      <c r="Z378" s="70" t="s">
        <v>48</v>
      </c>
      <c r="AD378" s="71"/>
      <c r="BA378" s="273" t="s">
        <v>66</v>
      </c>
    </row>
    <row r="379" spans="1:53" x14ac:dyDescent="0.2">
      <c r="A379" s="317"/>
      <c r="B379" s="317"/>
      <c r="C379" s="317"/>
      <c r="D379" s="317"/>
      <c r="E379" s="317"/>
      <c r="F379" s="317"/>
      <c r="G379" s="317"/>
      <c r="H379" s="317"/>
      <c r="I379" s="317"/>
      <c r="J379" s="317"/>
      <c r="K379" s="317"/>
      <c r="L379" s="317"/>
      <c r="M379" s="318"/>
      <c r="N379" s="314" t="s">
        <v>43</v>
      </c>
      <c r="O379" s="315"/>
      <c r="P379" s="315"/>
      <c r="Q379" s="315"/>
      <c r="R379" s="315"/>
      <c r="S379" s="315"/>
      <c r="T379" s="316"/>
      <c r="U379" s="43" t="s">
        <v>42</v>
      </c>
      <c r="V379" s="44">
        <f>IFERROR(V377/H377,"0")+IFERROR(V378/H378,"0")</f>
        <v>0</v>
      </c>
      <c r="W379" s="44">
        <f>IFERROR(W377/H377,"0")+IFERROR(W378/H378,"0")</f>
        <v>0</v>
      </c>
      <c r="X379" s="44">
        <f>IFERROR(IF(X377="",0,X377),"0")+IFERROR(IF(X378="",0,X378),"0")</f>
        <v>0</v>
      </c>
      <c r="Y379" s="68"/>
      <c r="Z379" s="68"/>
    </row>
    <row r="380" spans="1:53" x14ac:dyDescent="0.2">
      <c r="A380" s="317"/>
      <c r="B380" s="317"/>
      <c r="C380" s="317"/>
      <c r="D380" s="317"/>
      <c r="E380" s="317"/>
      <c r="F380" s="317"/>
      <c r="G380" s="317"/>
      <c r="H380" s="317"/>
      <c r="I380" s="317"/>
      <c r="J380" s="317"/>
      <c r="K380" s="317"/>
      <c r="L380" s="317"/>
      <c r="M380" s="318"/>
      <c r="N380" s="314" t="s">
        <v>43</v>
      </c>
      <c r="O380" s="315"/>
      <c r="P380" s="315"/>
      <c r="Q380" s="315"/>
      <c r="R380" s="315"/>
      <c r="S380" s="315"/>
      <c r="T380" s="316"/>
      <c r="U380" s="43" t="s">
        <v>0</v>
      </c>
      <c r="V380" s="44">
        <f>IFERROR(SUM(V377:V378),"0")</f>
        <v>0</v>
      </c>
      <c r="W380" s="44">
        <f>IFERROR(SUM(W377:W378),"0")</f>
        <v>0</v>
      </c>
      <c r="X380" s="43"/>
      <c r="Y380" s="68"/>
      <c r="Z380" s="68"/>
    </row>
    <row r="381" spans="1:53" ht="14.25" customHeight="1" x14ac:dyDescent="0.25">
      <c r="A381" s="328" t="s">
        <v>76</v>
      </c>
      <c r="B381" s="328"/>
      <c r="C381" s="328"/>
      <c r="D381" s="328"/>
      <c r="E381" s="328"/>
      <c r="F381" s="328"/>
      <c r="G381" s="328"/>
      <c r="H381" s="328"/>
      <c r="I381" s="328"/>
      <c r="J381" s="328"/>
      <c r="K381" s="328"/>
      <c r="L381" s="328"/>
      <c r="M381" s="328"/>
      <c r="N381" s="328"/>
      <c r="O381" s="328"/>
      <c r="P381" s="328"/>
      <c r="Q381" s="328"/>
      <c r="R381" s="328"/>
      <c r="S381" s="328"/>
      <c r="T381" s="328"/>
      <c r="U381" s="328"/>
      <c r="V381" s="328"/>
      <c r="W381" s="328"/>
      <c r="X381" s="328"/>
      <c r="Y381" s="67"/>
      <c r="Z381" s="67"/>
    </row>
    <row r="382" spans="1:53" ht="27" customHeight="1" x14ac:dyDescent="0.25">
      <c r="A382" s="64" t="s">
        <v>538</v>
      </c>
      <c r="B382" s="64" t="s">
        <v>539</v>
      </c>
      <c r="C382" s="37">
        <v>4301031212</v>
      </c>
      <c r="D382" s="323">
        <v>4607091389739</v>
      </c>
      <c r="E382" s="323"/>
      <c r="F382" s="63">
        <v>0.7</v>
      </c>
      <c r="G382" s="38">
        <v>6</v>
      </c>
      <c r="H382" s="63">
        <v>4.2</v>
      </c>
      <c r="I382" s="63">
        <v>4.43</v>
      </c>
      <c r="J382" s="38">
        <v>156</v>
      </c>
      <c r="K382" s="38" t="s">
        <v>80</v>
      </c>
      <c r="L382" s="39" t="s">
        <v>111</v>
      </c>
      <c r="M382" s="38">
        <v>45</v>
      </c>
      <c r="N382" s="36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2" s="325"/>
      <c r="P382" s="325"/>
      <c r="Q382" s="325"/>
      <c r="R382" s="326"/>
      <c r="S382" s="40" t="s">
        <v>48</v>
      </c>
      <c r="T382" s="40" t="s">
        <v>48</v>
      </c>
      <c r="U382" s="41" t="s">
        <v>0</v>
      </c>
      <c r="V382" s="59">
        <v>0</v>
      </c>
      <c r="W382" s="56">
        <f t="shared" ref="W382:W388" si="17">IFERROR(IF(V382="",0,CEILING((V382/$H382),1)*$H382),"")</f>
        <v>0</v>
      </c>
      <c r="X382" s="42" t="str">
        <f>IFERROR(IF(W382=0,"",ROUNDUP(W382/H382,0)*0.00753),"")</f>
        <v/>
      </c>
      <c r="Y382" s="69" t="s">
        <v>48</v>
      </c>
      <c r="Z382" s="70" t="s">
        <v>48</v>
      </c>
      <c r="AD382" s="71"/>
      <c r="BA382" s="274" t="s">
        <v>66</v>
      </c>
    </row>
    <row r="383" spans="1:53" ht="27" customHeight="1" x14ac:dyDescent="0.25">
      <c r="A383" s="64" t="s">
        <v>540</v>
      </c>
      <c r="B383" s="64" t="s">
        <v>541</v>
      </c>
      <c r="C383" s="37">
        <v>4301031247</v>
      </c>
      <c r="D383" s="323">
        <v>4680115883048</v>
      </c>
      <c r="E383" s="323"/>
      <c r="F383" s="63">
        <v>1</v>
      </c>
      <c r="G383" s="38">
        <v>4</v>
      </c>
      <c r="H383" s="63">
        <v>4</v>
      </c>
      <c r="I383" s="63">
        <v>4.21</v>
      </c>
      <c r="J383" s="38">
        <v>120</v>
      </c>
      <c r="K383" s="38" t="s">
        <v>80</v>
      </c>
      <c r="L383" s="39" t="s">
        <v>79</v>
      </c>
      <c r="M383" s="38">
        <v>40</v>
      </c>
      <c r="N383" s="36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3" s="325"/>
      <c r="P383" s="325"/>
      <c r="Q383" s="325"/>
      <c r="R383" s="326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si="17"/>
        <v>0</v>
      </c>
      <c r="X383" s="42" t="str">
        <f>IFERROR(IF(W383=0,"",ROUNDUP(W383/H383,0)*0.00937),"")</f>
        <v/>
      </c>
      <c r="Y383" s="69" t="s">
        <v>48</v>
      </c>
      <c r="Z383" s="70" t="s">
        <v>48</v>
      </c>
      <c r="AD383" s="71"/>
      <c r="BA383" s="275" t="s">
        <v>66</v>
      </c>
    </row>
    <row r="384" spans="1:53" ht="27" customHeight="1" x14ac:dyDescent="0.25">
      <c r="A384" s="64" t="s">
        <v>542</v>
      </c>
      <c r="B384" s="64" t="s">
        <v>543</v>
      </c>
      <c r="C384" s="37">
        <v>4301031176</v>
      </c>
      <c r="D384" s="323">
        <v>4607091389425</v>
      </c>
      <c r="E384" s="323"/>
      <c r="F384" s="63">
        <v>0.35</v>
      </c>
      <c r="G384" s="38">
        <v>6</v>
      </c>
      <c r="H384" s="63">
        <v>2.1</v>
      </c>
      <c r="I384" s="63">
        <v>2.23</v>
      </c>
      <c r="J384" s="38">
        <v>234</v>
      </c>
      <c r="K384" s="38" t="s">
        <v>177</v>
      </c>
      <c r="L384" s="39" t="s">
        <v>79</v>
      </c>
      <c r="M384" s="38">
        <v>45</v>
      </c>
      <c r="N384" s="35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4" s="325"/>
      <c r="P384" s="325"/>
      <c r="Q384" s="325"/>
      <c r="R384" s="326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7"/>
        <v>0</v>
      </c>
      <c r="X384" s="42" t="str">
        <f>IFERROR(IF(W384=0,"",ROUNDUP(W384/H384,0)*0.00502),"")</f>
        <v/>
      </c>
      <c r="Y384" s="69" t="s">
        <v>48</v>
      </c>
      <c r="Z384" s="70" t="s">
        <v>48</v>
      </c>
      <c r="AD384" s="71"/>
      <c r="BA384" s="276" t="s">
        <v>66</v>
      </c>
    </row>
    <row r="385" spans="1:53" ht="27" customHeight="1" x14ac:dyDescent="0.25">
      <c r="A385" s="64" t="s">
        <v>544</v>
      </c>
      <c r="B385" s="64" t="s">
        <v>545</v>
      </c>
      <c r="C385" s="37">
        <v>4301031215</v>
      </c>
      <c r="D385" s="323">
        <v>4680115882911</v>
      </c>
      <c r="E385" s="323"/>
      <c r="F385" s="63">
        <v>0.4</v>
      </c>
      <c r="G385" s="38">
        <v>6</v>
      </c>
      <c r="H385" s="63">
        <v>2.4</v>
      </c>
      <c r="I385" s="63">
        <v>2.5299999999999998</v>
      </c>
      <c r="J385" s="38">
        <v>234</v>
      </c>
      <c r="K385" s="38" t="s">
        <v>177</v>
      </c>
      <c r="L385" s="39" t="s">
        <v>79</v>
      </c>
      <c r="M385" s="38">
        <v>40</v>
      </c>
      <c r="N385" s="359" t="s">
        <v>546</v>
      </c>
      <c r="O385" s="325"/>
      <c r="P385" s="325"/>
      <c r="Q385" s="325"/>
      <c r="R385" s="326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7"/>
        <v>0</v>
      </c>
      <c r="X385" s="42" t="str">
        <f>IFERROR(IF(W385=0,"",ROUNDUP(W385/H385,0)*0.00502),"")</f>
        <v/>
      </c>
      <c r="Y385" s="69" t="s">
        <v>48</v>
      </c>
      <c r="Z385" s="70" t="s">
        <v>48</v>
      </c>
      <c r="AD385" s="71"/>
      <c r="BA385" s="277" t="s">
        <v>66</v>
      </c>
    </row>
    <row r="386" spans="1:53" ht="27" customHeight="1" x14ac:dyDescent="0.25">
      <c r="A386" s="64" t="s">
        <v>547</v>
      </c>
      <c r="B386" s="64" t="s">
        <v>548</v>
      </c>
      <c r="C386" s="37">
        <v>4301031167</v>
      </c>
      <c r="D386" s="323">
        <v>4680115880771</v>
      </c>
      <c r="E386" s="323"/>
      <c r="F386" s="63">
        <v>0.28000000000000003</v>
      </c>
      <c r="G386" s="38">
        <v>6</v>
      </c>
      <c r="H386" s="63">
        <v>1.68</v>
      </c>
      <c r="I386" s="63">
        <v>1.81</v>
      </c>
      <c r="J386" s="38">
        <v>234</v>
      </c>
      <c r="K386" s="38" t="s">
        <v>177</v>
      </c>
      <c r="L386" s="39" t="s">
        <v>79</v>
      </c>
      <c r="M386" s="38">
        <v>45</v>
      </c>
      <c r="N386" s="36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6" s="325"/>
      <c r="P386" s="325"/>
      <c r="Q386" s="325"/>
      <c r="R386" s="326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7"/>
        <v>0</v>
      </c>
      <c r="X386" s="42" t="str">
        <f>IFERROR(IF(W386=0,"",ROUNDUP(W386/H386,0)*0.00502),"")</f>
        <v/>
      </c>
      <c r="Y386" s="69" t="s">
        <v>48</v>
      </c>
      <c r="Z386" s="70" t="s">
        <v>48</v>
      </c>
      <c r="AD386" s="71"/>
      <c r="BA386" s="278" t="s">
        <v>66</v>
      </c>
    </row>
    <row r="387" spans="1:53" ht="27" customHeight="1" x14ac:dyDescent="0.25">
      <c r="A387" s="64" t="s">
        <v>549</v>
      </c>
      <c r="B387" s="64" t="s">
        <v>550</v>
      </c>
      <c r="C387" s="37">
        <v>4301031173</v>
      </c>
      <c r="D387" s="323">
        <v>4607091389500</v>
      </c>
      <c r="E387" s="323"/>
      <c r="F387" s="63">
        <v>0.35</v>
      </c>
      <c r="G387" s="38">
        <v>6</v>
      </c>
      <c r="H387" s="63">
        <v>2.1</v>
      </c>
      <c r="I387" s="63">
        <v>2.23</v>
      </c>
      <c r="J387" s="38">
        <v>234</v>
      </c>
      <c r="K387" s="38" t="s">
        <v>177</v>
      </c>
      <c r="L387" s="39" t="s">
        <v>79</v>
      </c>
      <c r="M387" s="38">
        <v>45</v>
      </c>
      <c r="N387" s="36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7" s="325"/>
      <c r="P387" s="325"/>
      <c r="Q387" s="325"/>
      <c r="R387" s="326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7"/>
        <v>0</v>
      </c>
      <c r="X387" s="42" t="str">
        <f>IFERROR(IF(W387=0,"",ROUNDUP(W387/H387,0)*0.00502),"")</f>
        <v/>
      </c>
      <c r="Y387" s="69" t="s">
        <v>48</v>
      </c>
      <c r="Z387" s="70" t="s">
        <v>48</v>
      </c>
      <c r="AD387" s="71"/>
      <c r="BA387" s="279" t="s">
        <v>66</v>
      </c>
    </row>
    <row r="388" spans="1:53" ht="27" customHeight="1" x14ac:dyDescent="0.25">
      <c r="A388" s="64" t="s">
        <v>551</v>
      </c>
      <c r="B388" s="64" t="s">
        <v>552</v>
      </c>
      <c r="C388" s="37">
        <v>4301031103</v>
      </c>
      <c r="D388" s="323">
        <v>4680115881983</v>
      </c>
      <c r="E388" s="323"/>
      <c r="F388" s="63">
        <v>0.28000000000000003</v>
      </c>
      <c r="G388" s="38">
        <v>4</v>
      </c>
      <c r="H388" s="63">
        <v>1.1200000000000001</v>
      </c>
      <c r="I388" s="63">
        <v>1.252</v>
      </c>
      <c r="J388" s="38">
        <v>234</v>
      </c>
      <c r="K388" s="38" t="s">
        <v>177</v>
      </c>
      <c r="L388" s="39" t="s">
        <v>79</v>
      </c>
      <c r="M388" s="38">
        <v>40</v>
      </c>
      <c r="N388" s="36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8" s="325"/>
      <c r="P388" s="325"/>
      <c r="Q388" s="325"/>
      <c r="R388" s="326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>IFERROR(IF(W388=0,"",ROUNDUP(W388/H388,0)*0.00502),"")</f>
        <v/>
      </c>
      <c r="Y388" s="69" t="s">
        <v>48</v>
      </c>
      <c r="Z388" s="70" t="s">
        <v>48</v>
      </c>
      <c r="AD388" s="71"/>
      <c r="BA388" s="280" t="s">
        <v>66</v>
      </c>
    </row>
    <row r="389" spans="1:53" x14ac:dyDescent="0.2">
      <c r="A389" s="317"/>
      <c r="B389" s="317"/>
      <c r="C389" s="317"/>
      <c r="D389" s="317"/>
      <c r="E389" s="317"/>
      <c r="F389" s="317"/>
      <c r="G389" s="317"/>
      <c r="H389" s="317"/>
      <c r="I389" s="317"/>
      <c r="J389" s="317"/>
      <c r="K389" s="317"/>
      <c r="L389" s="317"/>
      <c r="M389" s="318"/>
      <c r="N389" s="314" t="s">
        <v>43</v>
      </c>
      <c r="O389" s="315"/>
      <c r="P389" s="315"/>
      <c r="Q389" s="315"/>
      <c r="R389" s="315"/>
      <c r="S389" s="315"/>
      <c r="T389" s="316"/>
      <c r="U389" s="43" t="s">
        <v>42</v>
      </c>
      <c r="V389" s="44">
        <f>IFERROR(V382/H382,"0")+IFERROR(V383/H383,"0")+IFERROR(V384/H384,"0")+IFERROR(V385/H385,"0")+IFERROR(V386/H386,"0")+IFERROR(V387/H387,"0")+IFERROR(V388/H388,"0")</f>
        <v>0</v>
      </c>
      <c r="W389" s="44">
        <f>IFERROR(W382/H382,"0")+IFERROR(W383/H383,"0")+IFERROR(W384/H384,"0")+IFERROR(W385/H385,"0")+IFERROR(W386/H386,"0")+IFERROR(W387/H387,"0")+IFERROR(W388/H388,"0")</f>
        <v>0</v>
      </c>
      <c r="X389" s="44">
        <f>IFERROR(IF(X382="",0,X382),"0")+IFERROR(IF(X383="",0,X383),"0")+IFERROR(IF(X384="",0,X384),"0")+IFERROR(IF(X385="",0,X385),"0")+IFERROR(IF(X386="",0,X386),"0")+IFERROR(IF(X387="",0,X387),"0")+IFERROR(IF(X388="",0,X388),"0")</f>
        <v>0</v>
      </c>
      <c r="Y389" s="68"/>
      <c r="Z389" s="68"/>
    </row>
    <row r="390" spans="1:53" x14ac:dyDescent="0.2">
      <c r="A390" s="317"/>
      <c r="B390" s="317"/>
      <c r="C390" s="317"/>
      <c r="D390" s="317"/>
      <c r="E390" s="317"/>
      <c r="F390" s="317"/>
      <c r="G390" s="317"/>
      <c r="H390" s="317"/>
      <c r="I390" s="317"/>
      <c r="J390" s="317"/>
      <c r="K390" s="317"/>
      <c r="L390" s="317"/>
      <c r="M390" s="318"/>
      <c r="N390" s="314" t="s">
        <v>43</v>
      </c>
      <c r="O390" s="315"/>
      <c r="P390" s="315"/>
      <c r="Q390" s="315"/>
      <c r="R390" s="315"/>
      <c r="S390" s="315"/>
      <c r="T390" s="316"/>
      <c r="U390" s="43" t="s">
        <v>0</v>
      </c>
      <c r="V390" s="44">
        <f>IFERROR(SUM(V382:V388),"0")</f>
        <v>0</v>
      </c>
      <c r="W390" s="44">
        <f>IFERROR(SUM(W382:W388),"0")</f>
        <v>0</v>
      </c>
      <c r="X390" s="43"/>
      <c r="Y390" s="68"/>
      <c r="Z390" s="68"/>
    </row>
    <row r="391" spans="1:53" ht="14.25" customHeight="1" x14ac:dyDescent="0.25">
      <c r="A391" s="328" t="s">
        <v>103</v>
      </c>
      <c r="B391" s="328"/>
      <c r="C391" s="328"/>
      <c r="D391" s="328"/>
      <c r="E391" s="328"/>
      <c r="F391" s="328"/>
      <c r="G391" s="328"/>
      <c r="H391" s="328"/>
      <c r="I391" s="328"/>
      <c r="J391" s="328"/>
      <c r="K391" s="328"/>
      <c r="L391" s="328"/>
      <c r="M391" s="328"/>
      <c r="N391" s="328"/>
      <c r="O391" s="328"/>
      <c r="P391" s="328"/>
      <c r="Q391" s="328"/>
      <c r="R391" s="328"/>
      <c r="S391" s="328"/>
      <c r="T391" s="328"/>
      <c r="U391" s="328"/>
      <c r="V391" s="328"/>
      <c r="W391" s="328"/>
      <c r="X391" s="328"/>
      <c r="Y391" s="67"/>
      <c r="Z391" s="67"/>
    </row>
    <row r="392" spans="1:53" ht="27" customHeight="1" x14ac:dyDescent="0.25">
      <c r="A392" s="64" t="s">
        <v>553</v>
      </c>
      <c r="B392" s="64" t="s">
        <v>554</v>
      </c>
      <c r="C392" s="37">
        <v>4301170008</v>
      </c>
      <c r="D392" s="323">
        <v>4680115882980</v>
      </c>
      <c r="E392" s="323"/>
      <c r="F392" s="63">
        <v>0.13</v>
      </c>
      <c r="G392" s="38">
        <v>10</v>
      </c>
      <c r="H392" s="63">
        <v>1.3</v>
      </c>
      <c r="I392" s="63">
        <v>1.46</v>
      </c>
      <c r="J392" s="38">
        <v>200</v>
      </c>
      <c r="K392" s="38" t="s">
        <v>532</v>
      </c>
      <c r="L392" s="39" t="s">
        <v>531</v>
      </c>
      <c r="M392" s="38">
        <v>150</v>
      </c>
      <c r="N392" s="357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2" s="325"/>
      <c r="P392" s="325"/>
      <c r="Q392" s="325"/>
      <c r="R392" s="326"/>
      <c r="S392" s="40" t="s">
        <v>48</v>
      </c>
      <c r="T392" s="40" t="s">
        <v>48</v>
      </c>
      <c r="U392" s="41" t="s">
        <v>0</v>
      </c>
      <c r="V392" s="59">
        <v>0</v>
      </c>
      <c r="W392" s="56">
        <f>IFERROR(IF(V392="",0,CEILING((V392/$H392),1)*$H392),"")</f>
        <v>0</v>
      </c>
      <c r="X392" s="42" t="str">
        <f>IFERROR(IF(W392=0,"",ROUNDUP(W392/H392,0)*0.00673),"")</f>
        <v/>
      </c>
      <c r="Y392" s="69" t="s">
        <v>48</v>
      </c>
      <c r="Z392" s="70" t="s">
        <v>48</v>
      </c>
      <c r="AD392" s="71"/>
      <c r="BA392" s="281" t="s">
        <v>66</v>
      </c>
    </row>
    <row r="393" spans="1:53" x14ac:dyDescent="0.2">
      <c r="A393" s="317"/>
      <c r="B393" s="317"/>
      <c r="C393" s="317"/>
      <c r="D393" s="317"/>
      <c r="E393" s="317"/>
      <c r="F393" s="317"/>
      <c r="G393" s="317"/>
      <c r="H393" s="317"/>
      <c r="I393" s="317"/>
      <c r="J393" s="317"/>
      <c r="K393" s="317"/>
      <c r="L393" s="317"/>
      <c r="M393" s="318"/>
      <c r="N393" s="314" t="s">
        <v>43</v>
      </c>
      <c r="O393" s="315"/>
      <c r="P393" s="315"/>
      <c r="Q393" s="315"/>
      <c r="R393" s="315"/>
      <c r="S393" s="315"/>
      <c r="T393" s="316"/>
      <c r="U393" s="43" t="s">
        <v>42</v>
      </c>
      <c r="V393" s="44">
        <f>IFERROR(V392/H392,"0")</f>
        <v>0</v>
      </c>
      <c r="W393" s="44">
        <f>IFERROR(W392/H392,"0")</f>
        <v>0</v>
      </c>
      <c r="X393" s="44">
        <f>IFERROR(IF(X392="",0,X392),"0")</f>
        <v>0</v>
      </c>
      <c r="Y393" s="68"/>
      <c r="Z393" s="68"/>
    </row>
    <row r="394" spans="1:53" x14ac:dyDescent="0.2">
      <c r="A394" s="317"/>
      <c r="B394" s="317"/>
      <c r="C394" s="317"/>
      <c r="D394" s="317"/>
      <c r="E394" s="317"/>
      <c r="F394" s="317"/>
      <c r="G394" s="317"/>
      <c r="H394" s="317"/>
      <c r="I394" s="317"/>
      <c r="J394" s="317"/>
      <c r="K394" s="317"/>
      <c r="L394" s="317"/>
      <c r="M394" s="318"/>
      <c r="N394" s="314" t="s">
        <v>43</v>
      </c>
      <c r="O394" s="315"/>
      <c r="P394" s="315"/>
      <c r="Q394" s="315"/>
      <c r="R394" s="315"/>
      <c r="S394" s="315"/>
      <c r="T394" s="316"/>
      <c r="U394" s="43" t="s">
        <v>0</v>
      </c>
      <c r="V394" s="44">
        <f>IFERROR(SUM(V392:V392),"0")</f>
        <v>0</v>
      </c>
      <c r="W394" s="44">
        <f>IFERROR(SUM(W392:W392),"0")</f>
        <v>0</v>
      </c>
      <c r="X394" s="43"/>
      <c r="Y394" s="68"/>
      <c r="Z394" s="68"/>
    </row>
    <row r="395" spans="1:53" ht="27.75" customHeight="1" x14ac:dyDescent="0.2">
      <c r="A395" s="339" t="s">
        <v>555</v>
      </c>
      <c r="B395" s="339"/>
      <c r="C395" s="339"/>
      <c r="D395" s="339"/>
      <c r="E395" s="339"/>
      <c r="F395" s="339"/>
      <c r="G395" s="339"/>
      <c r="H395" s="339"/>
      <c r="I395" s="339"/>
      <c r="J395" s="339"/>
      <c r="K395" s="339"/>
      <c r="L395" s="339"/>
      <c r="M395" s="339"/>
      <c r="N395" s="339"/>
      <c r="O395" s="339"/>
      <c r="P395" s="339"/>
      <c r="Q395" s="339"/>
      <c r="R395" s="339"/>
      <c r="S395" s="339"/>
      <c r="T395" s="339"/>
      <c r="U395" s="339"/>
      <c r="V395" s="339"/>
      <c r="W395" s="339"/>
      <c r="X395" s="339"/>
      <c r="Y395" s="55"/>
      <c r="Z395" s="55"/>
    </row>
    <row r="396" spans="1:53" ht="16.5" customHeight="1" x14ac:dyDescent="0.25">
      <c r="A396" s="327" t="s">
        <v>555</v>
      </c>
      <c r="B396" s="327"/>
      <c r="C396" s="327"/>
      <c r="D396" s="327"/>
      <c r="E396" s="327"/>
      <c r="F396" s="327"/>
      <c r="G396" s="327"/>
      <c r="H396" s="327"/>
      <c r="I396" s="327"/>
      <c r="J396" s="327"/>
      <c r="K396" s="327"/>
      <c r="L396" s="327"/>
      <c r="M396" s="327"/>
      <c r="N396" s="327"/>
      <c r="O396" s="327"/>
      <c r="P396" s="327"/>
      <c r="Q396" s="327"/>
      <c r="R396" s="327"/>
      <c r="S396" s="327"/>
      <c r="T396" s="327"/>
      <c r="U396" s="327"/>
      <c r="V396" s="327"/>
      <c r="W396" s="327"/>
      <c r="X396" s="327"/>
      <c r="Y396" s="66"/>
      <c r="Z396" s="66"/>
    </row>
    <row r="397" spans="1:53" ht="14.25" customHeight="1" x14ac:dyDescent="0.25">
      <c r="A397" s="328" t="s">
        <v>116</v>
      </c>
      <c r="B397" s="328"/>
      <c r="C397" s="328"/>
      <c r="D397" s="328"/>
      <c r="E397" s="328"/>
      <c r="F397" s="328"/>
      <c r="G397" s="328"/>
      <c r="H397" s="328"/>
      <c r="I397" s="328"/>
      <c r="J397" s="328"/>
      <c r="K397" s="328"/>
      <c r="L397" s="328"/>
      <c r="M397" s="328"/>
      <c r="N397" s="328"/>
      <c r="O397" s="328"/>
      <c r="P397" s="328"/>
      <c r="Q397" s="328"/>
      <c r="R397" s="328"/>
      <c r="S397" s="328"/>
      <c r="T397" s="328"/>
      <c r="U397" s="328"/>
      <c r="V397" s="328"/>
      <c r="W397" s="328"/>
      <c r="X397" s="328"/>
      <c r="Y397" s="67"/>
      <c r="Z397" s="67"/>
    </row>
    <row r="398" spans="1:53" ht="27" customHeight="1" x14ac:dyDescent="0.25">
      <c r="A398" s="64" t="s">
        <v>556</v>
      </c>
      <c r="B398" s="64" t="s">
        <v>557</v>
      </c>
      <c r="C398" s="37">
        <v>4301011371</v>
      </c>
      <c r="D398" s="323">
        <v>4607091389067</v>
      </c>
      <c r="E398" s="323"/>
      <c r="F398" s="63">
        <v>0.88</v>
      </c>
      <c r="G398" s="38">
        <v>6</v>
      </c>
      <c r="H398" s="63">
        <v>5.28</v>
      </c>
      <c r="I398" s="63">
        <v>5.64</v>
      </c>
      <c r="J398" s="38">
        <v>104</v>
      </c>
      <c r="K398" s="38" t="s">
        <v>112</v>
      </c>
      <c r="L398" s="39" t="s">
        <v>141</v>
      </c>
      <c r="M398" s="38">
        <v>55</v>
      </c>
      <c r="N398" s="35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8" s="325"/>
      <c r="P398" s="325"/>
      <c r="Q398" s="325"/>
      <c r="R398" s="326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ref="W398:W406" si="18">IFERROR(IF(V398="",0,CEILING((V398/$H398),1)*$H398),"")</f>
        <v>0</v>
      </c>
      <c r="X398" s="42" t="str">
        <f>IFERROR(IF(W398=0,"",ROUNDUP(W398/H398,0)*0.01196),"")</f>
        <v/>
      </c>
      <c r="Y398" s="69" t="s">
        <v>48</v>
      </c>
      <c r="Z398" s="70" t="s">
        <v>48</v>
      </c>
      <c r="AD398" s="71"/>
      <c r="BA398" s="282" t="s">
        <v>66</v>
      </c>
    </row>
    <row r="399" spans="1:53" ht="27" customHeight="1" x14ac:dyDescent="0.25">
      <c r="A399" s="64" t="s">
        <v>558</v>
      </c>
      <c r="B399" s="64" t="s">
        <v>559</v>
      </c>
      <c r="C399" s="37">
        <v>4301011363</v>
      </c>
      <c r="D399" s="323">
        <v>4607091383522</v>
      </c>
      <c r="E399" s="323"/>
      <c r="F399" s="63">
        <v>0.88</v>
      </c>
      <c r="G399" s="38">
        <v>6</v>
      </c>
      <c r="H399" s="63">
        <v>5.28</v>
      </c>
      <c r="I399" s="63">
        <v>5.64</v>
      </c>
      <c r="J399" s="38">
        <v>104</v>
      </c>
      <c r="K399" s="38" t="s">
        <v>112</v>
      </c>
      <c r="L399" s="39" t="s">
        <v>111</v>
      </c>
      <c r="M399" s="38">
        <v>55</v>
      </c>
      <c r="N399" s="35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9" s="325"/>
      <c r="P399" s="325"/>
      <c r="Q399" s="325"/>
      <c r="R399" s="326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8"/>
        <v>0</v>
      </c>
      <c r="X399" s="42" t="str">
        <f>IFERROR(IF(W399=0,"",ROUNDUP(W399/H399,0)*0.01196),"")</f>
        <v/>
      </c>
      <c r="Y399" s="69" t="s">
        <v>48</v>
      </c>
      <c r="Z399" s="70" t="s">
        <v>48</v>
      </c>
      <c r="AD399" s="71"/>
      <c r="BA399" s="283" t="s">
        <v>66</v>
      </c>
    </row>
    <row r="400" spans="1:53" ht="27" customHeight="1" x14ac:dyDescent="0.25">
      <c r="A400" s="64" t="s">
        <v>560</v>
      </c>
      <c r="B400" s="64" t="s">
        <v>561</v>
      </c>
      <c r="C400" s="37">
        <v>4301011431</v>
      </c>
      <c r="D400" s="323">
        <v>4607091384437</v>
      </c>
      <c r="E400" s="323"/>
      <c r="F400" s="63">
        <v>0.88</v>
      </c>
      <c r="G400" s="38">
        <v>6</v>
      </c>
      <c r="H400" s="63">
        <v>5.28</v>
      </c>
      <c r="I400" s="63">
        <v>5.64</v>
      </c>
      <c r="J400" s="38">
        <v>104</v>
      </c>
      <c r="K400" s="38" t="s">
        <v>112</v>
      </c>
      <c r="L400" s="39" t="s">
        <v>111</v>
      </c>
      <c r="M400" s="38">
        <v>50</v>
      </c>
      <c r="N400" s="35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0" s="325"/>
      <c r="P400" s="325"/>
      <c r="Q400" s="325"/>
      <c r="R400" s="326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>IFERROR(IF(W400=0,"",ROUNDUP(W400/H400,0)*0.01196),"")</f>
        <v/>
      </c>
      <c r="Y400" s="69" t="s">
        <v>48</v>
      </c>
      <c r="Z400" s="70" t="s">
        <v>48</v>
      </c>
      <c r="AD400" s="71"/>
      <c r="BA400" s="284" t="s">
        <v>66</v>
      </c>
    </row>
    <row r="401" spans="1:53" ht="27" customHeight="1" x14ac:dyDescent="0.25">
      <c r="A401" s="64" t="s">
        <v>562</v>
      </c>
      <c r="B401" s="64" t="s">
        <v>563</v>
      </c>
      <c r="C401" s="37">
        <v>4301011365</v>
      </c>
      <c r="D401" s="323">
        <v>4607091389104</v>
      </c>
      <c r="E401" s="323"/>
      <c r="F401" s="63">
        <v>0.88</v>
      </c>
      <c r="G401" s="38">
        <v>6</v>
      </c>
      <c r="H401" s="63">
        <v>5.28</v>
      </c>
      <c r="I401" s="63">
        <v>5.64</v>
      </c>
      <c r="J401" s="38">
        <v>104</v>
      </c>
      <c r="K401" s="38" t="s">
        <v>112</v>
      </c>
      <c r="L401" s="39" t="s">
        <v>111</v>
      </c>
      <c r="M401" s="38">
        <v>55</v>
      </c>
      <c r="N401" s="34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1" s="325"/>
      <c r="P401" s="325"/>
      <c r="Q401" s="325"/>
      <c r="R401" s="326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>IFERROR(IF(W401=0,"",ROUNDUP(W401/H401,0)*0.01196),"")</f>
        <v/>
      </c>
      <c r="Y401" s="69" t="s">
        <v>48</v>
      </c>
      <c r="Z401" s="70" t="s">
        <v>48</v>
      </c>
      <c r="AD401" s="71"/>
      <c r="BA401" s="285" t="s">
        <v>66</v>
      </c>
    </row>
    <row r="402" spans="1:53" ht="27" customHeight="1" x14ac:dyDescent="0.25">
      <c r="A402" s="64" t="s">
        <v>564</v>
      </c>
      <c r="B402" s="64" t="s">
        <v>565</v>
      </c>
      <c r="C402" s="37">
        <v>4301011367</v>
      </c>
      <c r="D402" s="323">
        <v>4680115880603</v>
      </c>
      <c r="E402" s="323"/>
      <c r="F402" s="63">
        <v>0.6</v>
      </c>
      <c r="G402" s="38">
        <v>6</v>
      </c>
      <c r="H402" s="63">
        <v>3.6</v>
      </c>
      <c r="I402" s="63">
        <v>3.84</v>
      </c>
      <c r="J402" s="38">
        <v>120</v>
      </c>
      <c r="K402" s="38" t="s">
        <v>80</v>
      </c>
      <c r="L402" s="39" t="s">
        <v>111</v>
      </c>
      <c r="M402" s="38">
        <v>55</v>
      </c>
      <c r="N402" s="35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2" s="325"/>
      <c r="P402" s="325"/>
      <c r="Q402" s="325"/>
      <c r="R402" s="326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>IFERROR(IF(W402=0,"",ROUNDUP(W402/H402,0)*0.00937),"")</f>
        <v/>
      </c>
      <c r="Y402" s="69" t="s">
        <v>48</v>
      </c>
      <c r="Z402" s="70" t="s">
        <v>48</v>
      </c>
      <c r="AD402" s="71"/>
      <c r="BA402" s="286" t="s">
        <v>66</v>
      </c>
    </row>
    <row r="403" spans="1:53" ht="27" customHeight="1" x14ac:dyDescent="0.25">
      <c r="A403" s="64" t="s">
        <v>566</v>
      </c>
      <c r="B403" s="64" t="s">
        <v>567</v>
      </c>
      <c r="C403" s="37">
        <v>4301011168</v>
      </c>
      <c r="D403" s="323">
        <v>4607091389999</v>
      </c>
      <c r="E403" s="323"/>
      <c r="F403" s="63">
        <v>0.6</v>
      </c>
      <c r="G403" s="38">
        <v>6</v>
      </c>
      <c r="H403" s="63">
        <v>3.6</v>
      </c>
      <c r="I403" s="63">
        <v>3.84</v>
      </c>
      <c r="J403" s="38">
        <v>120</v>
      </c>
      <c r="K403" s="38" t="s">
        <v>80</v>
      </c>
      <c r="L403" s="39" t="s">
        <v>111</v>
      </c>
      <c r="M403" s="38">
        <v>55</v>
      </c>
      <c r="N403" s="35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3" s="325"/>
      <c r="P403" s="325"/>
      <c r="Q403" s="325"/>
      <c r="R403" s="326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8"/>
        <v>0</v>
      </c>
      <c r="X403" s="42" t="str">
        <f>IFERROR(IF(W403=0,"",ROUNDUP(W403/H403,0)*0.00937),"")</f>
        <v/>
      </c>
      <c r="Y403" s="69" t="s">
        <v>48</v>
      </c>
      <c r="Z403" s="70" t="s">
        <v>48</v>
      </c>
      <c r="AD403" s="71"/>
      <c r="BA403" s="287" t="s">
        <v>66</v>
      </c>
    </row>
    <row r="404" spans="1:53" ht="27" customHeight="1" x14ac:dyDescent="0.25">
      <c r="A404" s="64" t="s">
        <v>568</v>
      </c>
      <c r="B404" s="64" t="s">
        <v>569</v>
      </c>
      <c r="C404" s="37">
        <v>4301011372</v>
      </c>
      <c r="D404" s="323">
        <v>4680115882782</v>
      </c>
      <c r="E404" s="323"/>
      <c r="F404" s="63">
        <v>0.6</v>
      </c>
      <c r="G404" s="38">
        <v>6</v>
      </c>
      <c r="H404" s="63">
        <v>3.6</v>
      </c>
      <c r="I404" s="63">
        <v>3.84</v>
      </c>
      <c r="J404" s="38">
        <v>120</v>
      </c>
      <c r="K404" s="38" t="s">
        <v>80</v>
      </c>
      <c r="L404" s="39" t="s">
        <v>111</v>
      </c>
      <c r="M404" s="38">
        <v>50</v>
      </c>
      <c r="N404" s="35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4" s="325"/>
      <c r="P404" s="325"/>
      <c r="Q404" s="325"/>
      <c r="R404" s="326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8"/>
        <v>0</v>
      </c>
      <c r="X404" s="42" t="str">
        <f>IFERROR(IF(W404=0,"",ROUNDUP(W404/H404,0)*0.00937),"")</f>
        <v/>
      </c>
      <c r="Y404" s="69" t="s">
        <v>48</v>
      </c>
      <c r="Z404" s="70" t="s">
        <v>48</v>
      </c>
      <c r="AD404" s="71"/>
      <c r="BA404" s="288" t="s">
        <v>66</v>
      </c>
    </row>
    <row r="405" spans="1:53" ht="27" customHeight="1" x14ac:dyDescent="0.25">
      <c r="A405" s="64" t="s">
        <v>570</v>
      </c>
      <c r="B405" s="64" t="s">
        <v>571</v>
      </c>
      <c r="C405" s="37">
        <v>4301011190</v>
      </c>
      <c r="D405" s="323">
        <v>4607091389098</v>
      </c>
      <c r="E405" s="323"/>
      <c r="F405" s="63">
        <v>0.4</v>
      </c>
      <c r="G405" s="38">
        <v>6</v>
      </c>
      <c r="H405" s="63">
        <v>2.4</v>
      </c>
      <c r="I405" s="63">
        <v>2.6</v>
      </c>
      <c r="J405" s="38">
        <v>156</v>
      </c>
      <c r="K405" s="38" t="s">
        <v>80</v>
      </c>
      <c r="L405" s="39" t="s">
        <v>141</v>
      </c>
      <c r="M405" s="38">
        <v>50</v>
      </c>
      <c r="N405" s="3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5" s="325"/>
      <c r="P405" s="325"/>
      <c r="Q405" s="325"/>
      <c r="R405" s="326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8"/>
        <v>0</v>
      </c>
      <c r="X405" s="42" t="str">
        <f>IFERROR(IF(W405=0,"",ROUNDUP(W405/H405,0)*0.00753),"")</f>
        <v/>
      </c>
      <c r="Y405" s="69" t="s">
        <v>48</v>
      </c>
      <c r="Z405" s="70" t="s">
        <v>48</v>
      </c>
      <c r="AD405" s="71"/>
      <c r="BA405" s="289" t="s">
        <v>66</v>
      </c>
    </row>
    <row r="406" spans="1:53" ht="27" customHeight="1" x14ac:dyDescent="0.25">
      <c r="A406" s="64" t="s">
        <v>572</v>
      </c>
      <c r="B406" s="64" t="s">
        <v>573</v>
      </c>
      <c r="C406" s="37">
        <v>4301011366</v>
      </c>
      <c r="D406" s="323">
        <v>4607091389982</v>
      </c>
      <c r="E406" s="323"/>
      <c r="F406" s="63">
        <v>0.6</v>
      </c>
      <c r="G406" s="38">
        <v>6</v>
      </c>
      <c r="H406" s="63">
        <v>3.6</v>
      </c>
      <c r="I406" s="63">
        <v>3.84</v>
      </c>
      <c r="J406" s="38">
        <v>120</v>
      </c>
      <c r="K406" s="38" t="s">
        <v>80</v>
      </c>
      <c r="L406" s="39" t="s">
        <v>111</v>
      </c>
      <c r="M406" s="38">
        <v>55</v>
      </c>
      <c r="N406" s="34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6" s="325"/>
      <c r="P406" s="325"/>
      <c r="Q406" s="325"/>
      <c r="R406" s="326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IFERROR(IF(W406=0,"",ROUNDUP(W406/H406,0)*0.00937),"")</f>
        <v/>
      </c>
      <c r="Y406" s="69" t="s">
        <v>48</v>
      </c>
      <c r="Z406" s="70" t="s">
        <v>48</v>
      </c>
      <c r="AD406" s="71"/>
      <c r="BA406" s="290" t="s">
        <v>66</v>
      </c>
    </row>
    <row r="407" spans="1:53" x14ac:dyDescent="0.2">
      <c r="A407" s="317"/>
      <c r="B407" s="317"/>
      <c r="C407" s="317"/>
      <c r="D407" s="317"/>
      <c r="E407" s="317"/>
      <c r="F407" s="317"/>
      <c r="G407" s="317"/>
      <c r="H407" s="317"/>
      <c r="I407" s="317"/>
      <c r="J407" s="317"/>
      <c r="K407" s="317"/>
      <c r="L407" s="317"/>
      <c r="M407" s="318"/>
      <c r="N407" s="314" t="s">
        <v>43</v>
      </c>
      <c r="O407" s="315"/>
      <c r="P407" s="315"/>
      <c r="Q407" s="315"/>
      <c r="R407" s="315"/>
      <c r="S407" s="315"/>
      <c r="T407" s="316"/>
      <c r="U407" s="43" t="s">
        <v>42</v>
      </c>
      <c r="V407" s="44">
        <f>IFERROR(V398/H398,"0")+IFERROR(V399/H399,"0")+IFERROR(V400/H400,"0")+IFERROR(V401/H401,"0")+IFERROR(V402/H402,"0")+IFERROR(V403/H403,"0")+IFERROR(V404/H404,"0")+IFERROR(V405/H405,"0")+IFERROR(V406/H406,"0")</f>
        <v>0</v>
      </c>
      <c r="W407" s="44">
        <f>IFERROR(W398/H398,"0")+IFERROR(W399/H399,"0")+IFERROR(W400/H400,"0")+IFERROR(W401/H401,"0")+IFERROR(W402/H402,"0")+IFERROR(W403/H403,"0")+IFERROR(W404/H404,"0")+IFERROR(W405/H405,"0")+IFERROR(W406/H406,"0")</f>
        <v>0</v>
      </c>
      <c r="X407" s="44">
        <f>IFERROR(IF(X398="",0,X398),"0")+IFERROR(IF(X399="",0,X399),"0")+IFERROR(IF(X400="",0,X400),"0")+IFERROR(IF(X401="",0,X401),"0")+IFERROR(IF(X402="",0,X402),"0")+IFERROR(IF(X403="",0,X403),"0")+IFERROR(IF(X404="",0,X404),"0")+IFERROR(IF(X405="",0,X405),"0")+IFERROR(IF(X406="",0,X406),"0")</f>
        <v>0</v>
      </c>
      <c r="Y407" s="68"/>
      <c r="Z407" s="68"/>
    </row>
    <row r="408" spans="1:53" x14ac:dyDescent="0.2">
      <c r="A408" s="317"/>
      <c r="B408" s="317"/>
      <c r="C408" s="317"/>
      <c r="D408" s="317"/>
      <c r="E408" s="317"/>
      <c r="F408" s="317"/>
      <c r="G408" s="317"/>
      <c r="H408" s="317"/>
      <c r="I408" s="317"/>
      <c r="J408" s="317"/>
      <c r="K408" s="317"/>
      <c r="L408" s="317"/>
      <c r="M408" s="318"/>
      <c r="N408" s="314" t="s">
        <v>43</v>
      </c>
      <c r="O408" s="315"/>
      <c r="P408" s="315"/>
      <c r="Q408" s="315"/>
      <c r="R408" s="315"/>
      <c r="S408" s="315"/>
      <c r="T408" s="316"/>
      <c r="U408" s="43" t="s">
        <v>0</v>
      </c>
      <c r="V408" s="44">
        <f>IFERROR(SUM(V398:V406),"0")</f>
        <v>0</v>
      </c>
      <c r="W408" s="44">
        <f>IFERROR(SUM(W398:W406),"0")</f>
        <v>0</v>
      </c>
      <c r="X408" s="43"/>
      <c r="Y408" s="68"/>
      <c r="Z408" s="68"/>
    </row>
    <row r="409" spans="1:53" ht="14.25" customHeight="1" x14ac:dyDescent="0.25">
      <c r="A409" s="328" t="s">
        <v>108</v>
      </c>
      <c r="B409" s="328"/>
      <c r="C409" s="328"/>
      <c r="D409" s="328"/>
      <c r="E409" s="328"/>
      <c r="F409" s="328"/>
      <c r="G409" s="328"/>
      <c r="H409" s="328"/>
      <c r="I409" s="328"/>
      <c r="J409" s="328"/>
      <c r="K409" s="328"/>
      <c r="L409" s="328"/>
      <c r="M409" s="328"/>
      <c r="N409" s="328"/>
      <c r="O409" s="328"/>
      <c r="P409" s="328"/>
      <c r="Q409" s="328"/>
      <c r="R409" s="328"/>
      <c r="S409" s="328"/>
      <c r="T409" s="328"/>
      <c r="U409" s="328"/>
      <c r="V409" s="328"/>
      <c r="W409" s="328"/>
      <c r="X409" s="328"/>
      <c r="Y409" s="67"/>
      <c r="Z409" s="67"/>
    </row>
    <row r="410" spans="1:53" ht="16.5" customHeight="1" x14ac:dyDescent="0.25">
      <c r="A410" s="64" t="s">
        <v>574</v>
      </c>
      <c r="B410" s="64" t="s">
        <v>575</v>
      </c>
      <c r="C410" s="37">
        <v>4301020222</v>
      </c>
      <c r="D410" s="323">
        <v>4607091388930</v>
      </c>
      <c r="E410" s="323"/>
      <c r="F410" s="63">
        <v>0.88</v>
      </c>
      <c r="G410" s="38">
        <v>6</v>
      </c>
      <c r="H410" s="63">
        <v>5.28</v>
      </c>
      <c r="I410" s="63">
        <v>5.64</v>
      </c>
      <c r="J410" s="38">
        <v>104</v>
      </c>
      <c r="K410" s="38" t="s">
        <v>112</v>
      </c>
      <c r="L410" s="39" t="s">
        <v>111</v>
      </c>
      <c r="M410" s="38">
        <v>55</v>
      </c>
      <c r="N410" s="3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0" s="325"/>
      <c r="P410" s="325"/>
      <c r="Q410" s="325"/>
      <c r="R410" s="326"/>
      <c r="S410" s="40" t="s">
        <v>48</v>
      </c>
      <c r="T410" s="40" t="s">
        <v>48</v>
      </c>
      <c r="U410" s="41" t="s">
        <v>0</v>
      </c>
      <c r="V410" s="59">
        <v>0</v>
      </c>
      <c r="W410" s="56">
        <f>IFERROR(IF(V410="",0,CEILING((V410/$H410),1)*$H410),"")</f>
        <v>0</v>
      </c>
      <c r="X410" s="42" t="str">
        <f>IFERROR(IF(W410=0,"",ROUNDUP(W410/H410,0)*0.01196),"")</f>
        <v/>
      </c>
      <c r="Y410" s="69" t="s">
        <v>48</v>
      </c>
      <c r="Z410" s="70" t="s">
        <v>48</v>
      </c>
      <c r="AD410" s="71"/>
      <c r="BA410" s="291" t="s">
        <v>66</v>
      </c>
    </row>
    <row r="411" spans="1:53" ht="16.5" customHeight="1" x14ac:dyDescent="0.25">
      <c r="A411" s="64" t="s">
        <v>576</v>
      </c>
      <c r="B411" s="64" t="s">
        <v>577</v>
      </c>
      <c r="C411" s="37">
        <v>4301020206</v>
      </c>
      <c r="D411" s="323">
        <v>4680115880054</v>
      </c>
      <c r="E411" s="323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8" t="s">
        <v>80</v>
      </c>
      <c r="L411" s="39" t="s">
        <v>111</v>
      </c>
      <c r="M411" s="38">
        <v>55</v>
      </c>
      <c r="N411" s="3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1" s="325"/>
      <c r="P411" s="325"/>
      <c r="Q411" s="325"/>
      <c r="R411" s="326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IFERROR(IF(W411=0,"",ROUNDUP(W411/H411,0)*0.00937),"")</f>
        <v/>
      </c>
      <c r="Y411" s="69" t="s">
        <v>48</v>
      </c>
      <c r="Z411" s="70" t="s">
        <v>48</v>
      </c>
      <c r="AD411" s="71"/>
      <c r="BA411" s="292" t="s">
        <v>66</v>
      </c>
    </row>
    <row r="412" spans="1:53" x14ac:dyDescent="0.2">
      <c r="A412" s="317"/>
      <c r="B412" s="317"/>
      <c r="C412" s="317"/>
      <c r="D412" s="317"/>
      <c r="E412" s="317"/>
      <c r="F412" s="317"/>
      <c r="G412" s="317"/>
      <c r="H412" s="317"/>
      <c r="I412" s="317"/>
      <c r="J412" s="317"/>
      <c r="K412" s="317"/>
      <c r="L412" s="317"/>
      <c r="M412" s="318"/>
      <c r="N412" s="314" t="s">
        <v>43</v>
      </c>
      <c r="O412" s="315"/>
      <c r="P412" s="315"/>
      <c r="Q412" s="315"/>
      <c r="R412" s="315"/>
      <c r="S412" s="315"/>
      <c r="T412" s="316"/>
      <c r="U412" s="43" t="s">
        <v>42</v>
      </c>
      <c r="V412" s="44">
        <f>IFERROR(V410/H410,"0")+IFERROR(V411/H411,"0")</f>
        <v>0</v>
      </c>
      <c r="W412" s="44">
        <f>IFERROR(W410/H410,"0")+IFERROR(W411/H411,"0")</f>
        <v>0</v>
      </c>
      <c r="X412" s="44">
        <f>IFERROR(IF(X410="",0,X410),"0")+IFERROR(IF(X411="",0,X411),"0")</f>
        <v>0</v>
      </c>
      <c r="Y412" s="68"/>
      <c r="Z412" s="68"/>
    </row>
    <row r="413" spans="1:53" x14ac:dyDescent="0.2">
      <c r="A413" s="317"/>
      <c r="B413" s="317"/>
      <c r="C413" s="317"/>
      <c r="D413" s="317"/>
      <c r="E413" s="317"/>
      <c r="F413" s="317"/>
      <c r="G413" s="317"/>
      <c r="H413" s="317"/>
      <c r="I413" s="317"/>
      <c r="J413" s="317"/>
      <c r="K413" s="317"/>
      <c r="L413" s="317"/>
      <c r="M413" s="318"/>
      <c r="N413" s="314" t="s">
        <v>43</v>
      </c>
      <c r="O413" s="315"/>
      <c r="P413" s="315"/>
      <c r="Q413" s="315"/>
      <c r="R413" s="315"/>
      <c r="S413" s="315"/>
      <c r="T413" s="316"/>
      <c r="U413" s="43" t="s">
        <v>0</v>
      </c>
      <c r="V413" s="44">
        <f>IFERROR(SUM(V410:V411),"0")</f>
        <v>0</v>
      </c>
      <c r="W413" s="44">
        <f>IFERROR(SUM(W410:W411),"0")</f>
        <v>0</v>
      </c>
      <c r="X413" s="43"/>
      <c r="Y413" s="68"/>
      <c r="Z413" s="68"/>
    </row>
    <row r="414" spans="1:53" ht="14.25" customHeight="1" x14ac:dyDescent="0.25">
      <c r="A414" s="328" t="s">
        <v>76</v>
      </c>
      <c r="B414" s="328"/>
      <c r="C414" s="328"/>
      <c r="D414" s="328"/>
      <c r="E414" s="328"/>
      <c r="F414" s="328"/>
      <c r="G414" s="328"/>
      <c r="H414" s="328"/>
      <c r="I414" s="328"/>
      <c r="J414" s="328"/>
      <c r="K414" s="328"/>
      <c r="L414" s="328"/>
      <c r="M414" s="328"/>
      <c r="N414" s="328"/>
      <c r="O414" s="328"/>
      <c r="P414" s="328"/>
      <c r="Q414" s="328"/>
      <c r="R414" s="328"/>
      <c r="S414" s="328"/>
      <c r="T414" s="328"/>
      <c r="U414" s="328"/>
      <c r="V414" s="328"/>
      <c r="W414" s="328"/>
      <c r="X414" s="328"/>
      <c r="Y414" s="67"/>
      <c r="Z414" s="67"/>
    </row>
    <row r="415" spans="1:53" ht="27" customHeight="1" x14ac:dyDescent="0.25">
      <c r="A415" s="64" t="s">
        <v>578</v>
      </c>
      <c r="B415" s="64" t="s">
        <v>579</v>
      </c>
      <c r="C415" s="37">
        <v>4301031252</v>
      </c>
      <c r="D415" s="323">
        <v>4680115883116</v>
      </c>
      <c r="E415" s="323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8" t="s">
        <v>112</v>
      </c>
      <c r="L415" s="39" t="s">
        <v>111</v>
      </c>
      <c r="M415" s="38">
        <v>60</v>
      </c>
      <c r="N415" s="3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5" s="325"/>
      <c r="P415" s="325"/>
      <c r="Q415" s="325"/>
      <c r="R415" s="326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ref="W415:W420" si="19">IFERROR(IF(V415="",0,CEILING((V415/$H415),1)*$H415),"")</f>
        <v>0</v>
      </c>
      <c r="X415" s="42" t="str">
        <f>IFERROR(IF(W415=0,"",ROUNDUP(W415/H415,0)*0.01196),"")</f>
        <v/>
      </c>
      <c r="Y415" s="69" t="s">
        <v>48</v>
      </c>
      <c r="Z415" s="70" t="s">
        <v>48</v>
      </c>
      <c r="AD415" s="71"/>
      <c r="BA415" s="293" t="s">
        <v>66</v>
      </c>
    </row>
    <row r="416" spans="1:53" ht="27" customHeight="1" x14ac:dyDescent="0.25">
      <c r="A416" s="64" t="s">
        <v>580</v>
      </c>
      <c r="B416" s="64" t="s">
        <v>581</v>
      </c>
      <c r="C416" s="37">
        <v>4301031248</v>
      </c>
      <c r="D416" s="323">
        <v>4680115883093</v>
      </c>
      <c r="E416" s="323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112</v>
      </c>
      <c r="L416" s="39" t="s">
        <v>79</v>
      </c>
      <c r="M416" s="38">
        <v>60</v>
      </c>
      <c r="N416" s="3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6" s="325"/>
      <c r="P416" s="325"/>
      <c r="Q416" s="325"/>
      <c r="R416" s="326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9"/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294" t="s">
        <v>66</v>
      </c>
    </row>
    <row r="417" spans="1:53" ht="27" customHeight="1" x14ac:dyDescent="0.25">
      <c r="A417" s="64" t="s">
        <v>582</v>
      </c>
      <c r="B417" s="64" t="s">
        <v>583</v>
      </c>
      <c r="C417" s="37">
        <v>4301031250</v>
      </c>
      <c r="D417" s="323">
        <v>4680115883109</v>
      </c>
      <c r="E417" s="323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112</v>
      </c>
      <c r="L417" s="39" t="s">
        <v>79</v>
      </c>
      <c r="M417" s="38">
        <v>60</v>
      </c>
      <c r="N417" s="3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7" s="325"/>
      <c r="P417" s="325"/>
      <c r="Q417" s="325"/>
      <c r="R417" s="326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9"/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5" t="s">
        <v>66</v>
      </c>
    </row>
    <row r="418" spans="1:53" ht="27" customHeight="1" x14ac:dyDescent="0.25">
      <c r="A418" s="64" t="s">
        <v>584</v>
      </c>
      <c r="B418" s="64" t="s">
        <v>585</v>
      </c>
      <c r="C418" s="37">
        <v>4301031249</v>
      </c>
      <c r="D418" s="323">
        <v>4680115882072</v>
      </c>
      <c r="E418" s="323"/>
      <c r="F418" s="63">
        <v>0.6</v>
      </c>
      <c r="G418" s="38">
        <v>6</v>
      </c>
      <c r="H418" s="63">
        <v>3.6</v>
      </c>
      <c r="I418" s="63">
        <v>3.81</v>
      </c>
      <c r="J418" s="38">
        <v>120</v>
      </c>
      <c r="K418" s="38" t="s">
        <v>80</v>
      </c>
      <c r="L418" s="39" t="s">
        <v>111</v>
      </c>
      <c r="M418" s="38">
        <v>60</v>
      </c>
      <c r="N418" s="340" t="s">
        <v>586</v>
      </c>
      <c r="O418" s="325"/>
      <c r="P418" s="325"/>
      <c r="Q418" s="325"/>
      <c r="R418" s="326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296" t="s">
        <v>66</v>
      </c>
    </row>
    <row r="419" spans="1:53" ht="27" customHeight="1" x14ac:dyDescent="0.25">
      <c r="A419" s="64" t="s">
        <v>587</v>
      </c>
      <c r="B419" s="64" t="s">
        <v>588</v>
      </c>
      <c r="C419" s="37">
        <v>4301031251</v>
      </c>
      <c r="D419" s="323">
        <v>4680115882102</v>
      </c>
      <c r="E419" s="323"/>
      <c r="F419" s="63">
        <v>0.6</v>
      </c>
      <c r="G419" s="38">
        <v>6</v>
      </c>
      <c r="H419" s="63">
        <v>3.6</v>
      </c>
      <c r="I419" s="63">
        <v>3.81</v>
      </c>
      <c r="J419" s="38">
        <v>120</v>
      </c>
      <c r="K419" s="38" t="s">
        <v>80</v>
      </c>
      <c r="L419" s="39" t="s">
        <v>79</v>
      </c>
      <c r="M419" s="38">
        <v>60</v>
      </c>
      <c r="N419" s="341" t="s">
        <v>589</v>
      </c>
      <c r="O419" s="325"/>
      <c r="P419" s="325"/>
      <c r="Q419" s="325"/>
      <c r="R419" s="326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IFERROR(IF(W419=0,"",ROUNDUP(W419/H419,0)*0.00937),"")</f>
        <v/>
      </c>
      <c r="Y419" s="69" t="s">
        <v>48</v>
      </c>
      <c r="Z419" s="70" t="s">
        <v>48</v>
      </c>
      <c r="AD419" s="71"/>
      <c r="BA419" s="297" t="s">
        <v>66</v>
      </c>
    </row>
    <row r="420" spans="1:53" ht="27" customHeight="1" x14ac:dyDescent="0.25">
      <c r="A420" s="64" t="s">
        <v>590</v>
      </c>
      <c r="B420" s="64" t="s">
        <v>591</v>
      </c>
      <c r="C420" s="37">
        <v>4301031253</v>
      </c>
      <c r="D420" s="323">
        <v>4680115882096</v>
      </c>
      <c r="E420" s="323"/>
      <c r="F420" s="63">
        <v>0.6</v>
      </c>
      <c r="G420" s="38">
        <v>6</v>
      </c>
      <c r="H420" s="63">
        <v>3.6</v>
      </c>
      <c r="I420" s="63">
        <v>3.81</v>
      </c>
      <c r="J420" s="38">
        <v>120</v>
      </c>
      <c r="K420" s="38" t="s">
        <v>80</v>
      </c>
      <c r="L420" s="39" t="s">
        <v>79</v>
      </c>
      <c r="M420" s="38">
        <v>60</v>
      </c>
      <c r="N420" s="342" t="s">
        <v>592</v>
      </c>
      <c r="O420" s="325"/>
      <c r="P420" s="325"/>
      <c r="Q420" s="325"/>
      <c r="R420" s="326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9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298" t="s">
        <v>66</v>
      </c>
    </row>
    <row r="421" spans="1:53" x14ac:dyDescent="0.2">
      <c r="A421" s="317"/>
      <c r="B421" s="317"/>
      <c r="C421" s="317"/>
      <c r="D421" s="317"/>
      <c r="E421" s="317"/>
      <c r="F421" s="317"/>
      <c r="G421" s="317"/>
      <c r="H421" s="317"/>
      <c r="I421" s="317"/>
      <c r="J421" s="317"/>
      <c r="K421" s="317"/>
      <c r="L421" s="317"/>
      <c r="M421" s="318"/>
      <c r="N421" s="314" t="s">
        <v>43</v>
      </c>
      <c r="O421" s="315"/>
      <c r="P421" s="315"/>
      <c r="Q421" s="315"/>
      <c r="R421" s="315"/>
      <c r="S421" s="315"/>
      <c r="T421" s="316"/>
      <c r="U421" s="43" t="s">
        <v>42</v>
      </c>
      <c r="V421" s="44">
        <f>IFERROR(V415/H415,"0")+IFERROR(V416/H416,"0")+IFERROR(V417/H417,"0")+IFERROR(V418/H418,"0")+IFERROR(V419/H419,"0")+IFERROR(V420/H420,"0")</f>
        <v>0</v>
      </c>
      <c r="W421" s="44">
        <f>IFERROR(W415/H415,"0")+IFERROR(W416/H416,"0")+IFERROR(W417/H417,"0")+IFERROR(W418/H418,"0")+IFERROR(W419/H419,"0")+IFERROR(W420/H420,"0")</f>
        <v>0</v>
      </c>
      <c r="X421" s="44">
        <f>IFERROR(IF(X415="",0,X415),"0")+IFERROR(IF(X416="",0,X416),"0")+IFERROR(IF(X417="",0,X417),"0")+IFERROR(IF(X418="",0,X418),"0")+IFERROR(IF(X419="",0,X419),"0")+IFERROR(IF(X420="",0,X420),"0")</f>
        <v>0</v>
      </c>
      <c r="Y421" s="68"/>
      <c r="Z421" s="68"/>
    </row>
    <row r="422" spans="1:53" x14ac:dyDescent="0.2">
      <c r="A422" s="317"/>
      <c r="B422" s="317"/>
      <c r="C422" s="317"/>
      <c r="D422" s="317"/>
      <c r="E422" s="317"/>
      <c r="F422" s="317"/>
      <c r="G422" s="317"/>
      <c r="H422" s="317"/>
      <c r="I422" s="317"/>
      <c r="J422" s="317"/>
      <c r="K422" s="317"/>
      <c r="L422" s="317"/>
      <c r="M422" s="318"/>
      <c r="N422" s="314" t="s">
        <v>43</v>
      </c>
      <c r="O422" s="315"/>
      <c r="P422" s="315"/>
      <c r="Q422" s="315"/>
      <c r="R422" s="315"/>
      <c r="S422" s="315"/>
      <c r="T422" s="316"/>
      <c r="U422" s="43" t="s">
        <v>0</v>
      </c>
      <c r="V422" s="44">
        <f>IFERROR(SUM(V415:V420),"0")</f>
        <v>0</v>
      </c>
      <c r="W422" s="44">
        <f>IFERROR(SUM(W415:W420),"0")</f>
        <v>0</v>
      </c>
      <c r="X422" s="43"/>
      <c r="Y422" s="68"/>
      <c r="Z422" s="68"/>
    </row>
    <row r="423" spans="1:53" ht="14.25" customHeight="1" x14ac:dyDescent="0.25">
      <c r="A423" s="328" t="s">
        <v>81</v>
      </c>
      <c r="B423" s="328"/>
      <c r="C423" s="328"/>
      <c r="D423" s="328"/>
      <c r="E423" s="328"/>
      <c r="F423" s="328"/>
      <c r="G423" s="328"/>
      <c r="H423" s="328"/>
      <c r="I423" s="328"/>
      <c r="J423" s="328"/>
      <c r="K423" s="328"/>
      <c r="L423" s="328"/>
      <c r="M423" s="328"/>
      <c r="N423" s="328"/>
      <c r="O423" s="328"/>
      <c r="P423" s="328"/>
      <c r="Q423" s="328"/>
      <c r="R423" s="328"/>
      <c r="S423" s="328"/>
      <c r="T423" s="328"/>
      <c r="U423" s="328"/>
      <c r="V423" s="328"/>
      <c r="W423" s="328"/>
      <c r="X423" s="328"/>
      <c r="Y423" s="67"/>
      <c r="Z423" s="67"/>
    </row>
    <row r="424" spans="1:53" ht="16.5" customHeight="1" x14ac:dyDescent="0.25">
      <c r="A424" s="64" t="s">
        <v>593</v>
      </c>
      <c r="B424" s="64" t="s">
        <v>594</v>
      </c>
      <c r="C424" s="37">
        <v>4301051230</v>
      </c>
      <c r="D424" s="323">
        <v>4607091383409</v>
      </c>
      <c r="E424" s="323"/>
      <c r="F424" s="63">
        <v>1.3</v>
      </c>
      <c r="G424" s="38">
        <v>6</v>
      </c>
      <c r="H424" s="63">
        <v>7.8</v>
      </c>
      <c r="I424" s="63">
        <v>8.3460000000000001</v>
      </c>
      <c r="J424" s="38">
        <v>56</v>
      </c>
      <c r="K424" s="38" t="s">
        <v>112</v>
      </c>
      <c r="L424" s="39" t="s">
        <v>79</v>
      </c>
      <c r="M424" s="38">
        <v>45</v>
      </c>
      <c r="N424" s="33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4" s="325"/>
      <c r="P424" s="325"/>
      <c r="Q424" s="325"/>
      <c r="R424" s="326"/>
      <c r="S424" s="40" t="s">
        <v>48</v>
      </c>
      <c r="T424" s="40" t="s">
        <v>48</v>
      </c>
      <c r="U424" s="41" t="s">
        <v>0</v>
      </c>
      <c r="V424" s="59">
        <v>0</v>
      </c>
      <c r="W424" s="56">
        <f>IFERROR(IF(V424="",0,CEILING((V424/$H424),1)*$H424),"")</f>
        <v>0</v>
      </c>
      <c r="X424" s="42" t="str">
        <f>IFERROR(IF(W424=0,"",ROUNDUP(W424/H424,0)*0.02175),"")</f>
        <v/>
      </c>
      <c r="Y424" s="69" t="s">
        <v>48</v>
      </c>
      <c r="Z424" s="70" t="s">
        <v>48</v>
      </c>
      <c r="AD424" s="71"/>
      <c r="BA424" s="299" t="s">
        <v>66</v>
      </c>
    </row>
    <row r="425" spans="1:53" ht="16.5" customHeight="1" x14ac:dyDescent="0.25">
      <c r="A425" s="64" t="s">
        <v>595</v>
      </c>
      <c r="B425" s="64" t="s">
        <v>596</v>
      </c>
      <c r="C425" s="37">
        <v>4301051231</v>
      </c>
      <c r="D425" s="323">
        <v>4607091383416</v>
      </c>
      <c r="E425" s="323"/>
      <c r="F425" s="63">
        <v>1.3</v>
      </c>
      <c r="G425" s="38">
        <v>6</v>
      </c>
      <c r="H425" s="63">
        <v>7.8</v>
      </c>
      <c r="I425" s="63">
        <v>8.3460000000000001</v>
      </c>
      <c r="J425" s="38">
        <v>56</v>
      </c>
      <c r="K425" s="38" t="s">
        <v>112</v>
      </c>
      <c r="L425" s="39" t="s">
        <v>79</v>
      </c>
      <c r="M425" s="38">
        <v>45</v>
      </c>
      <c r="N425" s="33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5" s="325"/>
      <c r="P425" s="325"/>
      <c r="Q425" s="325"/>
      <c r="R425" s="326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IFERROR(IF(W425=0,"",ROUNDUP(W425/H425,0)*0.02175),"")</f>
        <v/>
      </c>
      <c r="Y425" s="69" t="s">
        <v>48</v>
      </c>
      <c r="Z425" s="70" t="s">
        <v>48</v>
      </c>
      <c r="AD425" s="71"/>
      <c r="BA425" s="300" t="s">
        <v>66</v>
      </c>
    </row>
    <row r="426" spans="1:53" x14ac:dyDescent="0.2">
      <c r="A426" s="317"/>
      <c r="B426" s="317"/>
      <c r="C426" s="317"/>
      <c r="D426" s="317"/>
      <c r="E426" s="317"/>
      <c r="F426" s="317"/>
      <c r="G426" s="317"/>
      <c r="H426" s="317"/>
      <c r="I426" s="317"/>
      <c r="J426" s="317"/>
      <c r="K426" s="317"/>
      <c r="L426" s="317"/>
      <c r="M426" s="318"/>
      <c r="N426" s="314" t="s">
        <v>43</v>
      </c>
      <c r="O426" s="315"/>
      <c r="P426" s="315"/>
      <c r="Q426" s="315"/>
      <c r="R426" s="315"/>
      <c r="S426" s="315"/>
      <c r="T426" s="316"/>
      <c r="U426" s="43" t="s">
        <v>42</v>
      </c>
      <c r="V426" s="44">
        <f>IFERROR(V424/H424,"0")+IFERROR(V425/H425,"0")</f>
        <v>0</v>
      </c>
      <c r="W426" s="44">
        <f>IFERROR(W424/H424,"0")+IFERROR(W425/H425,"0")</f>
        <v>0</v>
      </c>
      <c r="X426" s="44">
        <f>IFERROR(IF(X424="",0,X424),"0")+IFERROR(IF(X425="",0,X425),"0")</f>
        <v>0</v>
      </c>
      <c r="Y426" s="68"/>
      <c r="Z426" s="68"/>
    </row>
    <row r="427" spans="1:53" x14ac:dyDescent="0.2">
      <c r="A427" s="317"/>
      <c r="B427" s="317"/>
      <c r="C427" s="317"/>
      <c r="D427" s="317"/>
      <c r="E427" s="317"/>
      <c r="F427" s="317"/>
      <c r="G427" s="317"/>
      <c r="H427" s="317"/>
      <c r="I427" s="317"/>
      <c r="J427" s="317"/>
      <c r="K427" s="317"/>
      <c r="L427" s="317"/>
      <c r="M427" s="318"/>
      <c r="N427" s="314" t="s">
        <v>43</v>
      </c>
      <c r="O427" s="315"/>
      <c r="P427" s="315"/>
      <c r="Q427" s="315"/>
      <c r="R427" s="315"/>
      <c r="S427" s="315"/>
      <c r="T427" s="316"/>
      <c r="U427" s="43" t="s">
        <v>0</v>
      </c>
      <c r="V427" s="44">
        <f>IFERROR(SUM(V424:V425),"0")</f>
        <v>0</v>
      </c>
      <c r="W427" s="44">
        <f>IFERROR(SUM(W424:W425),"0")</f>
        <v>0</v>
      </c>
      <c r="X427" s="43"/>
      <c r="Y427" s="68"/>
      <c r="Z427" s="68"/>
    </row>
    <row r="428" spans="1:53" ht="27.75" customHeight="1" x14ac:dyDescent="0.2">
      <c r="A428" s="339" t="s">
        <v>597</v>
      </c>
      <c r="B428" s="339"/>
      <c r="C428" s="339"/>
      <c r="D428" s="339"/>
      <c r="E428" s="339"/>
      <c r="F428" s="339"/>
      <c r="G428" s="339"/>
      <c r="H428" s="339"/>
      <c r="I428" s="339"/>
      <c r="J428" s="339"/>
      <c r="K428" s="339"/>
      <c r="L428" s="339"/>
      <c r="M428" s="339"/>
      <c r="N428" s="339"/>
      <c r="O428" s="339"/>
      <c r="P428" s="339"/>
      <c r="Q428" s="339"/>
      <c r="R428" s="339"/>
      <c r="S428" s="339"/>
      <c r="T428" s="339"/>
      <c r="U428" s="339"/>
      <c r="V428" s="339"/>
      <c r="W428" s="339"/>
      <c r="X428" s="339"/>
      <c r="Y428" s="55"/>
      <c r="Z428" s="55"/>
    </row>
    <row r="429" spans="1:53" ht="16.5" customHeight="1" x14ac:dyDescent="0.25">
      <c r="A429" s="327" t="s">
        <v>598</v>
      </c>
      <c r="B429" s="327"/>
      <c r="C429" s="327"/>
      <c r="D429" s="327"/>
      <c r="E429" s="327"/>
      <c r="F429" s="327"/>
      <c r="G429" s="327"/>
      <c r="H429" s="327"/>
      <c r="I429" s="327"/>
      <c r="J429" s="327"/>
      <c r="K429" s="327"/>
      <c r="L429" s="327"/>
      <c r="M429" s="327"/>
      <c r="N429" s="327"/>
      <c r="O429" s="327"/>
      <c r="P429" s="327"/>
      <c r="Q429" s="327"/>
      <c r="R429" s="327"/>
      <c r="S429" s="327"/>
      <c r="T429" s="327"/>
      <c r="U429" s="327"/>
      <c r="V429" s="327"/>
      <c r="W429" s="327"/>
      <c r="X429" s="327"/>
      <c r="Y429" s="66"/>
      <c r="Z429" s="66"/>
    </row>
    <row r="430" spans="1:53" ht="14.25" customHeight="1" x14ac:dyDescent="0.25">
      <c r="A430" s="328" t="s">
        <v>116</v>
      </c>
      <c r="B430" s="328"/>
      <c r="C430" s="328"/>
      <c r="D430" s="328"/>
      <c r="E430" s="328"/>
      <c r="F430" s="328"/>
      <c r="G430" s="328"/>
      <c r="H430" s="328"/>
      <c r="I430" s="328"/>
      <c r="J430" s="328"/>
      <c r="K430" s="328"/>
      <c r="L430" s="328"/>
      <c r="M430" s="328"/>
      <c r="N430" s="328"/>
      <c r="O430" s="328"/>
      <c r="P430" s="328"/>
      <c r="Q430" s="328"/>
      <c r="R430" s="328"/>
      <c r="S430" s="328"/>
      <c r="T430" s="328"/>
      <c r="U430" s="328"/>
      <c r="V430" s="328"/>
      <c r="W430" s="328"/>
      <c r="X430" s="328"/>
      <c r="Y430" s="67"/>
      <c r="Z430" s="67"/>
    </row>
    <row r="431" spans="1:53" ht="27" customHeight="1" x14ac:dyDescent="0.25">
      <c r="A431" s="64" t="s">
        <v>599</v>
      </c>
      <c r="B431" s="64" t="s">
        <v>600</v>
      </c>
      <c r="C431" s="37">
        <v>4301011585</v>
      </c>
      <c r="D431" s="323">
        <v>4640242180441</v>
      </c>
      <c r="E431" s="323"/>
      <c r="F431" s="63">
        <v>1.5</v>
      </c>
      <c r="G431" s="38">
        <v>8</v>
      </c>
      <c r="H431" s="63">
        <v>12</v>
      </c>
      <c r="I431" s="63">
        <v>12.48</v>
      </c>
      <c r="J431" s="38">
        <v>56</v>
      </c>
      <c r="K431" s="38" t="s">
        <v>112</v>
      </c>
      <c r="L431" s="39" t="s">
        <v>111</v>
      </c>
      <c r="M431" s="38">
        <v>50</v>
      </c>
      <c r="N431" s="335" t="s">
        <v>601</v>
      </c>
      <c r="O431" s="325"/>
      <c r="P431" s="325"/>
      <c r="Q431" s="325"/>
      <c r="R431" s="326"/>
      <c r="S431" s="40" t="s">
        <v>48</v>
      </c>
      <c r="T431" s="40" t="s">
        <v>48</v>
      </c>
      <c r="U431" s="41" t="s">
        <v>0</v>
      </c>
      <c r="V431" s="59">
        <v>0</v>
      </c>
      <c r="W431" s="56">
        <f>IFERROR(IF(V431="",0,CEILING((V431/$H431),1)*$H431),"")</f>
        <v>0</v>
      </c>
      <c r="X431" s="42" t="str">
        <f>IFERROR(IF(W431=0,"",ROUNDUP(W431/H431,0)*0.02175),"")</f>
        <v/>
      </c>
      <c r="Y431" s="69" t="s">
        <v>48</v>
      </c>
      <c r="Z431" s="70" t="s">
        <v>48</v>
      </c>
      <c r="AD431" s="71"/>
      <c r="BA431" s="301" t="s">
        <v>66</v>
      </c>
    </row>
    <row r="432" spans="1:53" ht="27" customHeight="1" x14ac:dyDescent="0.25">
      <c r="A432" s="64" t="s">
        <v>602</v>
      </c>
      <c r="B432" s="64" t="s">
        <v>603</v>
      </c>
      <c r="C432" s="37">
        <v>4301011584</v>
      </c>
      <c r="D432" s="323">
        <v>4640242180564</v>
      </c>
      <c r="E432" s="323"/>
      <c r="F432" s="63">
        <v>1.5</v>
      </c>
      <c r="G432" s="38">
        <v>8</v>
      </c>
      <c r="H432" s="63">
        <v>12</v>
      </c>
      <c r="I432" s="63">
        <v>12.48</v>
      </c>
      <c r="J432" s="38">
        <v>56</v>
      </c>
      <c r="K432" s="38" t="s">
        <v>112</v>
      </c>
      <c r="L432" s="39" t="s">
        <v>111</v>
      </c>
      <c r="M432" s="38">
        <v>50</v>
      </c>
      <c r="N432" s="336" t="s">
        <v>604</v>
      </c>
      <c r="O432" s="325"/>
      <c r="P432" s="325"/>
      <c r="Q432" s="325"/>
      <c r="R432" s="326"/>
      <c r="S432" s="40" t="s">
        <v>48</v>
      </c>
      <c r="T432" s="40" t="s">
        <v>48</v>
      </c>
      <c r="U432" s="41" t="s">
        <v>0</v>
      </c>
      <c r="V432" s="59">
        <v>0</v>
      </c>
      <c r="W432" s="56">
        <f>IFERROR(IF(V432="",0,CEILING((V432/$H432),1)*$H432),"")</f>
        <v>0</v>
      </c>
      <c r="X432" s="42" t="str">
        <f>IFERROR(IF(W432=0,"",ROUNDUP(W432/H432,0)*0.02175),"")</f>
        <v/>
      </c>
      <c r="Y432" s="69" t="s">
        <v>48</v>
      </c>
      <c r="Z432" s="70" t="s">
        <v>48</v>
      </c>
      <c r="AD432" s="71"/>
      <c r="BA432" s="302" t="s">
        <v>66</v>
      </c>
    </row>
    <row r="433" spans="1:53" x14ac:dyDescent="0.2">
      <c r="A433" s="317"/>
      <c r="B433" s="317"/>
      <c r="C433" s="317"/>
      <c r="D433" s="317"/>
      <c r="E433" s="317"/>
      <c r="F433" s="317"/>
      <c r="G433" s="317"/>
      <c r="H433" s="317"/>
      <c r="I433" s="317"/>
      <c r="J433" s="317"/>
      <c r="K433" s="317"/>
      <c r="L433" s="317"/>
      <c r="M433" s="318"/>
      <c r="N433" s="314" t="s">
        <v>43</v>
      </c>
      <c r="O433" s="315"/>
      <c r="P433" s="315"/>
      <c r="Q433" s="315"/>
      <c r="R433" s="315"/>
      <c r="S433" s="315"/>
      <c r="T433" s="316"/>
      <c r="U433" s="43" t="s">
        <v>42</v>
      </c>
      <c r="V433" s="44">
        <f>IFERROR(V431/H431,"0")+IFERROR(V432/H432,"0")</f>
        <v>0</v>
      </c>
      <c r="W433" s="44">
        <f>IFERROR(W431/H431,"0")+IFERROR(W432/H432,"0")</f>
        <v>0</v>
      </c>
      <c r="X433" s="44">
        <f>IFERROR(IF(X431="",0,X431),"0")+IFERROR(IF(X432="",0,X432),"0")</f>
        <v>0</v>
      </c>
      <c r="Y433" s="68"/>
      <c r="Z433" s="68"/>
    </row>
    <row r="434" spans="1:53" x14ac:dyDescent="0.2">
      <c r="A434" s="317"/>
      <c r="B434" s="317"/>
      <c r="C434" s="317"/>
      <c r="D434" s="317"/>
      <c r="E434" s="317"/>
      <c r="F434" s="317"/>
      <c r="G434" s="317"/>
      <c r="H434" s="317"/>
      <c r="I434" s="317"/>
      <c r="J434" s="317"/>
      <c r="K434" s="317"/>
      <c r="L434" s="317"/>
      <c r="M434" s="318"/>
      <c r="N434" s="314" t="s">
        <v>43</v>
      </c>
      <c r="O434" s="315"/>
      <c r="P434" s="315"/>
      <c r="Q434" s="315"/>
      <c r="R434" s="315"/>
      <c r="S434" s="315"/>
      <c r="T434" s="316"/>
      <c r="U434" s="43" t="s">
        <v>0</v>
      </c>
      <c r="V434" s="44">
        <f>IFERROR(SUM(V431:V432),"0")</f>
        <v>0</v>
      </c>
      <c r="W434" s="44">
        <f>IFERROR(SUM(W431:W432),"0")</f>
        <v>0</v>
      </c>
      <c r="X434" s="43"/>
      <c r="Y434" s="68"/>
      <c r="Z434" s="68"/>
    </row>
    <row r="435" spans="1:53" ht="14.25" customHeight="1" x14ac:dyDescent="0.25">
      <c r="A435" s="328" t="s">
        <v>108</v>
      </c>
      <c r="B435" s="328"/>
      <c r="C435" s="328"/>
      <c r="D435" s="328"/>
      <c r="E435" s="328"/>
      <c r="F435" s="328"/>
      <c r="G435" s="328"/>
      <c r="H435" s="328"/>
      <c r="I435" s="328"/>
      <c r="J435" s="328"/>
      <c r="K435" s="328"/>
      <c r="L435" s="328"/>
      <c r="M435" s="328"/>
      <c r="N435" s="328"/>
      <c r="O435" s="328"/>
      <c r="P435" s="328"/>
      <c r="Q435" s="328"/>
      <c r="R435" s="328"/>
      <c r="S435" s="328"/>
      <c r="T435" s="328"/>
      <c r="U435" s="328"/>
      <c r="V435" s="328"/>
      <c r="W435" s="328"/>
      <c r="X435" s="328"/>
      <c r="Y435" s="67"/>
      <c r="Z435" s="67"/>
    </row>
    <row r="436" spans="1:53" ht="27" customHeight="1" x14ac:dyDescent="0.25">
      <c r="A436" s="64" t="s">
        <v>605</v>
      </c>
      <c r="B436" s="64" t="s">
        <v>606</v>
      </c>
      <c r="C436" s="37">
        <v>4301020260</v>
      </c>
      <c r="D436" s="323">
        <v>4640242180526</v>
      </c>
      <c r="E436" s="323"/>
      <c r="F436" s="63">
        <v>1.8</v>
      </c>
      <c r="G436" s="38">
        <v>6</v>
      </c>
      <c r="H436" s="63">
        <v>10.8</v>
      </c>
      <c r="I436" s="63">
        <v>11.28</v>
      </c>
      <c r="J436" s="38">
        <v>56</v>
      </c>
      <c r="K436" s="38" t="s">
        <v>112</v>
      </c>
      <c r="L436" s="39" t="s">
        <v>111</v>
      </c>
      <c r="M436" s="38">
        <v>50</v>
      </c>
      <c r="N436" s="333" t="s">
        <v>607</v>
      </c>
      <c r="O436" s="325"/>
      <c r="P436" s="325"/>
      <c r="Q436" s="325"/>
      <c r="R436" s="326"/>
      <c r="S436" s="40" t="s">
        <v>48</v>
      </c>
      <c r="T436" s="40" t="s">
        <v>48</v>
      </c>
      <c r="U436" s="41" t="s">
        <v>0</v>
      </c>
      <c r="V436" s="59">
        <v>0</v>
      </c>
      <c r="W436" s="56">
        <f>IFERROR(IF(V436="",0,CEILING((V436/$H436),1)*$H436),"")</f>
        <v>0</v>
      </c>
      <c r="X436" s="42" t="str">
        <f>IFERROR(IF(W436=0,"",ROUNDUP(W436/H436,0)*0.02175),"")</f>
        <v/>
      </c>
      <c r="Y436" s="69" t="s">
        <v>48</v>
      </c>
      <c r="Z436" s="70" t="s">
        <v>48</v>
      </c>
      <c r="AD436" s="71"/>
      <c r="BA436" s="303" t="s">
        <v>66</v>
      </c>
    </row>
    <row r="437" spans="1:53" ht="16.5" customHeight="1" x14ac:dyDescent="0.25">
      <c r="A437" s="64" t="s">
        <v>608</v>
      </c>
      <c r="B437" s="64" t="s">
        <v>609</v>
      </c>
      <c r="C437" s="37">
        <v>4301020269</v>
      </c>
      <c r="D437" s="323">
        <v>4640242180519</v>
      </c>
      <c r="E437" s="323"/>
      <c r="F437" s="63">
        <v>1.35</v>
      </c>
      <c r="G437" s="38">
        <v>8</v>
      </c>
      <c r="H437" s="63">
        <v>10.8</v>
      </c>
      <c r="I437" s="63">
        <v>11.28</v>
      </c>
      <c r="J437" s="38">
        <v>56</v>
      </c>
      <c r="K437" s="38" t="s">
        <v>112</v>
      </c>
      <c r="L437" s="39" t="s">
        <v>141</v>
      </c>
      <c r="M437" s="38">
        <v>50</v>
      </c>
      <c r="N437" s="334" t="s">
        <v>610</v>
      </c>
      <c r="O437" s="325"/>
      <c r="P437" s="325"/>
      <c r="Q437" s="325"/>
      <c r="R437" s="326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IFERROR(IF(W437=0,"",ROUNDUP(W437/H437,0)*0.02175),"")</f>
        <v/>
      </c>
      <c r="Y437" s="69" t="s">
        <v>48</v>
      </c>
      <c r="Z437" s="70" t="s">
        <v>48</v>
      </c>
      <c r="AD437" s="71"/>
      <c r="BA437" s="304" t="s">
        <v>66</v>
      </c>
    </row>
    <row r="438" spans="1:53" x14ac:dyDescent="0.2">
      <c r="A438" s="317"/>
      <c r="B438" s="317"/>
      <c r="C438" s="317"/>
      <c r="D438" s="317"/>
      <c r="E438" s="317"/>
      <c r="F438" s="317"/>
      <c r="G438" s="317"/>
      <c r="H438" s="317"/>
      <c r="I438" s="317"/>
      <c r="J438" s="317"/>
      <c r="K438" s="317"/>
      <c r="L438" s="317"/>
      <c r="M438" s="318"/>
      <c r="N438" s="314" t="s">
        <v>43</v>
      </c>
      <c r="O438" s="315"/>
      <c r="P438" s="315"/>
      <c r="Q438" s="315"/>
      <c r="R438" s="315"/>
      <c r="S438" s="315"/>
      <c r="T438" s="316"/>
      <c r="U438" s="43" t="s">
        <v>42</v>
      </c>
      <c r="V438" s="44">
        <f>IFERROR(V436/H436,"0")+IFERROR(V437/H437,"0")</f>
        <v>0</v>
      </c>
      <c r="W438" s="44">
        <f>IFERROR(W436/H436,"0")+IFERROR(W437/H437,"0")</f>
        <v>0</v>
      </c>
      <c r="X438" s="44">
        <f>IFERROR(IF(X436="",0,X436),"0")+IFERROR(IF(X437="",0,X437),"0")</f>
        <v>0</v>
      </c>
      <c r="Y438" s="68"/>
      <c r="Z438" s="68"/>
    </row>
    <row r="439" spans="1:53" x14ac:dyDescent="0.2">
      <c r="A439" s="317"/>
      <c r="B439" s="317"/>
      <c r="C439" s="317"/>
      <c r="D439" s="317"/>
      <c r="E439" s="317"/>
      <c r="F439" s="317"/>
      <c r="G439" s="317"/>
      <c r="H439" s="317"/>
      <c r="I439" s="317"/>
      <c r="J439" s="317"/>
      <c r="K439" s="317"/>
      <c r="L439" s="317"/>
      <c r="M439" s="318"/>
      <c r="N439" s="314" t="s">
        <v>43</v>
      </c>
      <c r="O439" s="315"/>
      <c r="P439" s="315"/>
      <c r="Q439" s="315"/>
      <c r="R439" s="315"/>
      <c r="S439" s="315"/>
      <c r="T439" s="316"/>
      <c r="U439" s="43" t="s">
        <v>0</v>
      </c>
      <c r="V439" s="44">
        <f>IFERROR(SUM(V436:V437),"0")</f>
        <v>0</v>
      </c>
      <c r="W439" s="44">
        <f>IFERROR(SUM(W436:W437),"0")</f>
        <v>0</v>
      </c>
      <c r="X439" s="43"/>
      <c r="Y439" s="68"/>
      <c r="Z439" s="68"/>
    </row>
    <row r="440" spans="1:53" ht="14.25" customHeight="1" x14ac:dyDescent="0.25">
      <c r="A440" s="328" t="s">
        <v>76</v>
      </c>
      <c r="B440" s="328"/>
      <c r="C440" s="328"/>
      <c r="D440" s="328"/>
      <c r="E440" s="328"/>
      <c r="F440" s="328"/>
      <c r="G440" s="328"/>
      <c r="H440" s="328"/>
      <c r="I440" s="328"/>
      <c r="J440" s="328"/>
      <c r="K440" s="328"/>
      <c r="L440" s="328"/>
      <c r="M440" s="328"/>
      <c r="N440" s="328"/>
      <c r="O440" s="328"/>
      <c r="P440" s="328"/>
      <c r="Q440" s="328"/>
      <c r="R440" s="328"/>
      <c r="S440" s="328"/>
      <c r="T440" s="328"/>
      <c r="U440" s="328"/>
      <c r="V440" s="328"/>
      <c r="W440" s="328"/>
      <c r="X440" s="328"/>
      <c r="Y440" s="67"/>
      <c r="Z440" s="67"/>
    </row>
    <row r="441" spans="1:53" ht="27" customHeight="1" x14ac:dyDescent="0.25">
      <c r="A441" s="64" t="s">
        <v>611</v>
      </c>
      <c r="B441" s="64" t="s">
        <v>612</v>
      </c>
      <c r="C441" s="37">
        <v>4301031280</v>
      </c>
      <c r="D441" s="323">
        <v>4640242180816</v>
      </c>
      <c r="E441" s="323"/>
      <c r="F441" s="63">
        <v>0.7</v>
      </c>
      <c r="G441" s="38">
        <v>6</v>
      </c>
      <c r="H441" s="63">
        <v>4.2</v>
      </c>
      <c r="I441" s="63">
        <v>4.46</v>
      </c>
      <c r="J441" s="38">
        <v>156</v>
      </c>
      <c r="K441" s="38" t="s">
        <v>80</v>
      </c>
      <c r="L441" s="39" t="s">
        <v>79</v>
      </c>
      <c r="M441" s="38">
        <v>40</v>
      </c>
      <c r="N441" s="330" t="s">
        <v>613</v>
      </c>
      <c r="O441" s="325"/>
      <c r="P441" s="325"/>
      <c r="Q441" s="325"/>
      <c r="R441" s="326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IFERROR(IF(W441=0,"",ROUNDUP(W441/H441,0)*0.00753),"")</f>
        <v/>
      </c>
      <c r="Y441" s="69" t="s">
        <v>48</v>
      </c>
      <c r="Z441" s="70" t="s">
        <v>48</v>
      </c>
      <c r="AD441" s="71"/>
      <c r="BA441" s="305" t="s">
        <v>66</v>
      </c>
    </row>
    <row r="442" spans="1:53" ht="27" customHeight="1" x14ac:dyDescent="0.25">
      <c r="A442" s="64" t="s">
        <v>614</v>
      </c>
      <c r="B442" s="64" t="s">
        <v>615</v>
      </c>
      <c r="C442" s="37">
        <v>4301031244</v>
      </c>
      <c r="D442" s="323">
        <v>4640242180595</v>
      </c>
      <c r="E442" s="323"/>
      <c r="F442" s="63">
        <v>0.7</v>
      </c>
      <c r="G442" s="38">
        <v>6</v>
      </c>
      <c r="H442" s="63">
        <v>4.2</v>
      </c>
      <c r="I442" s="63">
        <v>4.46</v>
      </c>
      <c r="J442" s="38">
        <v>156</v>
      </c>
      <c r="K442" s="38" t="s">
        <v>80</v>
      </c>
      <c r="L442" s="39" t="s">
        <v>79</v>
      </c>
      <c r="M442" s="38">
        <v>40</v>
      </c>
      <c r="N442" s="331" t="s">
        <v>616</v>
      </c>
      <c r="O442" s="325"/>
      <c r="P442" s="325"/>
      <c r="Q442" s="325"/>
      <c r="R442" s="326"/>
      <c r="S442" s="40" t="s">
        <v>48</v>
      </c>
      <c r="T442" s="40" t="s">
        <v>48</v>
      </c>
      <c r="U442" s="41" t="s">
        <v>0</v>
      </c>
      <c r="V442" s="59">
        <v>0</v>
      </c>
      <c r="W442" s="56">
        <f>IFERROR(IF(V442="",0,CEILING((V442/$H442),1)*$H442),"")</f>
        <v>0</v>
      </c>
      <c r="X442" s="42" t="str">
        <f>IFERROR(IF(W442=0,"",ROUNDUP(W442/H442,0)*0.00753),"")</f>
        <v/>
      </c>
      <c r="Y442" s="69" t="s">
        <v>48</v>
      </c>
      <c r="Z442" s="70" t="s">
        <v>48</v>
      </c>
      <c r="AD442" s="71"/>
      <c r="BA442" s="306" t="s">
        <v>66</v>
      </c>
    </row>
    <row r="443" spans="1:53" x14ac:dyDescent="0.2">
      <c r="A443" s="317"/>
      <c r="B443" s="317"/>
      <c r="C443" s="317"/>
      <c r="D443" s="317"/>
      <c r="E443" s="317"/>
      <c r="F443" s="317"/>
      <c r="G443" s="317"/>
      <c r="H443" s="317"/>
      <c r="I443" s="317"/>
      <c r="J443" s="317"/>
      <c r="K443" s="317"/>
      <c r="L443" s="317"/>
      <c r="M443" s="318"/>
      <c r="N443" s="314" t="s">
        <v>43</v>
      </c>
      <c r="O443" s="315"/>
      <c r="P443" s="315"/>
      <c r="Q443" s="315"/>
      <c r="R443" s="315"/>
      <c r="S443" s="315"/>
      <c r="T443" s="316"/>
      <c r="U443" s="43" t="s">
        <v>42</v>
      </c>
      <c r="V443" s="44">
        <f>IFERROR(V441/H441,"0")+IFERROR(V442/H442,"0")</f>
        <v>0</v>
      </c>
      <c r="W443" s="44">
        <f>IFERROR(W441/H441,"0")+IFERROR(W442/H442,"0")</f>
        <v>0</v>
      </c>
      <c r="X443" s="44">
        <f>IFERROR(IF(X441="",0,X441),"0")+IFERROR(IF(X442="",0,X442),"0")</f>
        <v>0</v>
      </c>
      <c r="Y443" s="68"/>
      <c r="Z443" s="68"/>
    </row>
    <row r="444" spans="1:53" x14ac:dyDescent="0.2">
      <c r="A444" s="317"/>
      <c r="B444" s="317"/>
      <c r="C444" s="317"/>
      <c r="D444" s="317"/>
      <c r="E444" s="317"/>
      <c r="F444" s="317"/>
      <c r="G444" s="317"/>
      <c r="H444" s="317"/>
      <c r="I444" s="317"/>
      <c r="J444" s="317"/>
      <c r="K444" s="317"/>
      <c r="L444" s="317"/>
      <c r="M444" s="318"/>
      <c r="N444" s="314" t="s">
        <v>43</v>
      </c>
      <c r="O444" s="315"/>
      <c r="P444" s="315"/>
      <c r="Q444" s="315"/>
      <c r="R444" s="315"/>
      <c r="S444" s="315"/>
      <c r="T444" s="316"/>
      <c r="U444" s="43" t="s">
        <v>0</v>
      </c>
      <c r="V444" s="44">
        <f>IFERROR(SUM(V441:V442),"0")</f>
        <v>0</v>
      </c>
      <c r="W444" s="44">
        <f>IFERROR(SUM(W441:W442),"0")</f>
        <v>0</v>
      </c>
      <c r="X444" s="43"/>
      <c r="Y444" s="68"/>
      <c r="Z444" s="68"/>
    </row>
    <row r="445" spans="1:53" ht="14.25" customHeight="1" x14ac:dyDescent="0.25">
      <c r="A445" s="328" t="s">
        <v>81</v>
      </c>
      <c r="B445" s="328"/>
      <c r="C445" s="328"/>
      <c r="D445" s="328"/>
      <c r="E445" s="328"/>
      <c r="F445" s="328"/>
      <c r="G445" s="328"/>
      <c r="H445" s="328"/>
      <c r="I445" s="328"/>
      <c r="J445" s="328"/>
      <c r="K445" s="328"/>
      <c r="L445" s="328"/>
      <c r="M445" s="328"/>
      <c r="N445" s="328"/>
      <c r="O445" s="328"/>
      <c r="P445" s="328"/>
      <c r="Q445" s="328"/>
      <c r="R445" s="328"/>
      <c r="S445" s="328"/>
      <c r="T445" s="328"/>
      <c r="U445" s="328"/>
      <c r="V445" s="328"/>
      <c r="W445" s="328"/>
      <c r="X445" s="328"/>
      <c r="Y445" s="67"/>
      <c r="Z445" s="67"/>
    </row>
    <row r="446" spans="1:53" ht="27" customHeight="1" x14ac:dyDescent="0.25">
      <c r="A446" s="64" t="s">
        <v>617</v>
      </c>
      <c r="B446" s="64" t="s">
        <v>618</v>
      </c>
      <c r="C446" s="37">
        <v>4301051510</v>
      </c>
      <c r="D446" s="323">
        <v>4640242180540</v>
      </c>
      <c r="E446" s="323"/>
      <c r="F446" s="63">
        <v>1.3</v>
      </c>
      <c r="G446" s="38">
        <v>6</v>
      </c>
      <c r="H446" s="63">
        <v>7.8</v>
      </c>
      <c r="I446" s="63">
        <v>8.3640000000000008</v>
      </c>
      <c r="J446" s="38">
        <v>56</v>
      </c>
      <c r="K446" s="38" t="s">
        <v>112</v>
      </c>
      <c r="L446" s="39" t="s">
        <v>79</v>
      </c>
      <c r="M446" s="38">
        <v>30</v>
      </c>
      <c r="N446" s="332" t="s">
        <v>619</v>
      </c>
      <c r="O446" s="325"/>
      <c r="P446" s="325"/>
      <c r="Q446" s="325"/>
      <c r="R446" s="326"/>
      <c r="S446" s="40" t="s">
        <v>48</v>
      </c>
      <c r="T446" s="40" t="s">
        <v>48</v>
      </c>
      <c r="U446" s="41" t="s">
        <v>0</v>
      </c>
      <c r="V446" s="59">
        <v>0</v>
      </c>
      <c r="W446" s="56">
        <f>IFERROR(IF(V446="",0,CEILING((V446/$H446),1)*$H446),"")</f>
        <v>0</v>
      </c>
      <c r="X446" s="42" t="str">
        <f>IFERROR(IF(W446=0,"",ROUNDUP(W446/H446,0)*0.02175),"")</f>
        <v/>
      </c>
      <c r="Y446" s="69" t="s">
        <v>48</v>
      </c>
      <c r="Z446" s="70" t="s">
        <v>48</v>
      </c>
      <c r="AD446" s="71"/>
      <c r="BA446" s="307" t="s">
        <v>66</v>
      </c>
    </row>
    <row r="447" spans="1:53" ht="27" customHeight="1" x14ac:dyDescent="0.25">
      <c r="A447" s="64" t="s">
        <v>620</v>
      </c>
      <c r="B447" s="64" t="s">
        <v>621</v>
      </c>
      <c r="C447" s="37">
        <v>4301051508</v>
      </c>
      <c r="D447" s="323">
        <v>4640242180557</v>
      </c>
      <c r="E447" s="323"/>
      <c r="F447" s="63">
        <v>0.5</v>
      </c>
      <c r="G447" s="38">
        <v>6</v>
      </c>
      <c r="H447" s="63">
        <v>3</v>
      </c>
      <c r="I447" s="63">
        <v>3.2839999999999998</v>
      </c>
      <c r="J447" s="38">
        <v>156</v>
      </c>
      <c r="K447" s="38" t="s">
        <v>80</v>
      </c>
      <c r="L447" s="39" t="s">
        <v>79</v>
      </c>
      <c r="M447" s="38">
        <v>30</v>
      </c>
      <c r="N447" s="324" t="s">
        <v>622</v>
      </c>
      <c r="O447" s="325"/>
      <c r="P447" s="325"/>
      <c r="Q447" s="325"/>
      <c r="R447" s="326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IFERROR(IF(W447=0,"",ROUNDUP(W447/H447,0)*0.00753),"")</f>
        <v/>
      </c>
      <c r="Y447" s="69" t="s">
        <v>48</v>
      </c>
      <c r="Z447" s="70" t="s">
        <v>48</v>
      </c>
      <c r="AD447" s="71"/>
      <c r="BA447" s="308" t="s">
        <v>66</v>
      </c>
    </row>
    <row r="448" spans="1:53" x14ac:dyDescent="0.2">
      <c r="A448" s="317"/>
      <c r="B448" s="317"/>
      <c r="C448" s="317"/>
      <c r="D448" s="317"/>
      <c r="E448" s="317"/>
      <c r="F448" s="317"/>
      <c r="G448" s="317"/>
      <c r="H448" s="317"/>
      <c r="I448" s="317"/>
      <c r="J448" s="317"/>
      <c r="K448" s="317"/>
      <c r="L448" s="317"/>
      <c r="M448" s="318"/>
      <c r="N448" s="314" t="s">
        <v>43</v>
      </c>
      <c r="O448" s="315"/>
      <c r="P448" s="315"/>
      <c r="Q448" s="315"/>
      <c r="R448" s="315"/>
      <c r="S448" s="315"/>
      <c r="T448" s="316"/>
      <c r="U448" s="43" t="s">
        <v>42</v>
      </c>
      <c r="V448" s="44">
        <f>IFERROR(V446/H446,"0")+IFERROR(V447/H447,"0")</f>
        <v>0</v>
      </c>
      <c r="W448" s="44">
        <f>IFERROR(W446/H446,"0")+IFERROR(W447/H447,"0")</f>
        <v>0</v>
      </c>
      <c r="X448" s="44">
        <f>IFERROR(IF(X446="",0,X446),"0")+IFERROR(IF(X447="",0,X447),"0")</f>
        <v>0</v>
      </c>
      <c r="Y448" s="68"/>
      <c r="Z448" s="68"/>
    </row>
    <row r="449" spans="1:53" x14ac:dyDescent="0.2">
      <c r="A449" s="317"/>
      <c r="B449" s="317"/>
      <c r="C449" s="317"/>
      <c r="D449" s="317"/>
      <c r="E449" s="317"/>
      <c r="F449" s="317"/>
      <c r="G449" s="317"/>
      <c r="H449" s="317"/>
      <c r="I449" s="317"/>
      <c r="J449" s="317"/>
      <c r="K449" s="317"/>
      <c r="L449" s="317"/>
      <c r="M449" s="318"/>
      <c r="N449" s="314" t="s">
        <v>43</v>
      </c>
      <c r="O449" s="315"/>
      <c r="P449" s="315"/>
      <c r="Q449" s="315"/>
      <c r="R449" s="315"/>
      <c r="S449" s="315"/>
      <c r="T449" s="316"/>
      <c r="U449" s="43" t="s">
        <v>0</v>
      </c>
      <c r="V449" s="44">
        <f>IFERROR(SUM(V446:V447),"0")</f>
        <v>0</v>
      </c>
      <c r="W449" s="44">
        <f>IFERROR(SUM(W446:W447),"0")</f>
        <v>0</v>
      </c>
      <c r="X449" s="43"/>
      <c r="Y449" s="68"/>
      <c r="Z449" s="68"/>
    </row>
    <row r="450" spans="1:53" ht="16.5" customHeight="1" x14ac:dyDescent="0.25">
      <c r="A450" s="327" t="s">
        <v>623</v>
      </c>
      <c r="B450" s="327"/>
      <c r="C450" s="327"/>
      <c r="D450" s="327"/>
      <c r="E450" s="327"/>
      <c r="F450" s="327"/>
      <c r="G450" s="327"/>
      <c r="H450" s="327"/>
      <c r="I450" s="327"/>
      <c r="J450" s="327"/>
      <c r="K450" s="327"/>
      <c r="L450" s="327"/>
      <c r="M450" s="327"/>
      <c r="N450" s="327"/>
      <c r="O450" s="327"/>
      <c r="P450" s="327"/>
      <c r="Q450" s="327"/>
      <c r="R450" s="327"/>
      <c r="S450" s="327"/>
      <c r="T450" s="327"/>
      <c r="U450" s="327"/>
      <c r="V450" s="327"/>
      <c r="W450" s="327"/>
      <c r="X450" s="327"/>
      <c r="Y450" s="66"/>
      <c r="Z450" s="66"/>
    </row>
    <row r="451" spans="1:53" ht="14.25" customHeight="1" x14ac:dyDescent="0.25">
      <c r="A451" s="328" t="s">
        <v>81</v>
      </c>
      <c r="B451" s="328"/>
      <c r="C451" s="328"/>
      <c r="D451" s="328"/>
      <c r="E451" s="328"/>
      <c r="F451" s="328"/>
      <c r="G451" s="328"/>
      <c r="H451" s="328"/>
      <c r="I451" s="328"/>
      <c r="J451" s="328"/>
      <c r="K451" s="328"/>
      <c r="L451" s="328"/>
      <c r="M451" s="328"/>
      <c r="N451" s="328"/>
      <c r="O451" s="328"/>
      <c r="P451" s="328"/>
      <c r="Q451" s="328"/>
      <c r="R451" s="328"/>
      <c r="S451" s="328"/>
      <c r="T451" s="328"/>
      <c r="U451" s="328"/>
      <c r="V451" s="328"/>
      <c r="W451" s="328"/>
      <c r="X451" s="328"/>
      <c r="Y451" s="67"/>
      <c r="Z451" s="67"/>
    </row>
    <row r="452" spans="1:53" ht="16.5" customHeight="1" x14ac:dyDescent="0.25">
      <c r="A452" s="64" t="s">
        <v>624</v>
      </c>
      <c r="B452" s="64" t="s">
        <v>625</v>
      </c>
      <c r="C452" s="37">
        <v>4301051310</v>
      </c>
      <c r="D452" s="323">
        <v>4680115880870</v>
      </c>
      <c r="E452" s="323"/>
      <c r="F452" s="63">
        <v>1.3</v>
      </c>
      <c r="G452" s="38">
        <v>6</v>
      </c>
      <c r="H452" s="63">
        <v>7.8</v>
      </c>
      <c r="I452" s="63">
        <v>8.3640000000000008</v>
      </c>
      <c r="J452" s="38">
        <v>56</v>
      </c>
      <c r="K452" s="38" t="s">
        <v>112</v>
      </c>
      <c r="L452" s="39" t="s">
        <v>141</v>
      </c>
      <c r="M452" s="38">
        <v>40</v>
      </c>
      <c r="N452" s="32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2" s="325"/>
      <c r="P452" s="325"/>
      <c r="Q452" s="325"/>
      <c r="R452" s="326"/>
      <c r="S452" s="40" t="s">
        <v>48</v>
      </c>
      <c r="T452" s="40" t="s">
        <v>48</v>
      </c>
      <c r="U452" s="41" t="s">
        <v>0</v>
      </c>
      <c r="V452" s="59">
        <v>0</v>
      </c>
      <c r="W452" s="56">
        <f>IFERROR(IF(V452="",0,CEILING((V452/$H452),1)*$H452),"")</f>
        <v>0</v>
      </c>
      <c r="X452" s="42" t="str">
        <f>IFERROR(IF(W452=0,"",ROUNDUP(W452/H452,0)*0.02175),"")</f>
        <v/>
      </c>
      <c r="Y452" s="69" t="s">
        <v>48</v>
      </c>
      <c r="Z452" s="70" t="s">
        <v>48</v>
      </c>
      <c r="AD452" s="71"/>
      <c r="BA452" s="309" t="s">
        <v>66</v>
      </c>
    </row>
    <row r="453" spans="1:53" x14ac:dyDescent="0.2">
      <c r="A453" s="317"/>
      <c r="B453" s="317"/>
      <c r="C453" s="317"/>
      <c r="D453" s="317"/>
      <c r="E453" s="317"/>
      <c r="F453" s="317"/>
      <c r="G453" s="317"/>
      <c r="H453" s="317"/>
      <c r="I453" s="317"/>
      <c r="J453" s="317"/>
      <c r="K453" s="317"/>
      <c r="L453" s="317"/>
      <c r="M453" s="318"/>
      <c r="N453" s="314" t="s">
        <v>43</v>
      </c>
      <c r="O453" s="315"/>
      <c r="P453" s="315"/>
      <c r="Q453" s="315"/>
      <c r="R453" s="315"/>
      <c r="S453" s="315"/>
      <c r="T453" s="316"/>
      <c r="U453" s="43" t="s">
        <v>42</v>
      </c>
      <c r="V453" s="44">
        <f>IFERROR(V452/H452,"0")</f>
        <v>0</v>
      </c>
      <c r="W453" s="44">
        <f>IFERROR(W452/H452,"0")</f>
        <v>0</v>
      </c>
      <c r="X453" s="44">
        <f>IFERROR(IF(X452="",0,X452),"0")</f>
        <v>0</v>
      </c>
      <c r="Y453" s="68"/>
      <c r="Z453" s="68"/>
    </row>
    <row r="454" spans="1:53" x14ac:dyDescent="0.2">
      <c r="A454" s="317"/>
      <c r="B454" s="317"/>
      <c r="C454" s="317"/>
      <c r="D454" s="317"/>
      <c r="E454" s="317"/>
      <c r="F454" s="317"/>
      <c r="G454" s="317"/>
      <c r="H454" s="317"/>
      <c r="I454" s="317"/>
      <c r="J454" s="317"/>
      <c r="K454" s="317"/>
      <c r="L454" s="317"/>
      <c r="M454" s="318"/>
      <c r="N454" s="314" t="s">
        <v>43</v>
      </c>
      <c r="O454" s="315"/>
      <c r="P454" s="315"/>
      <c r="Q454" s="315"/>
      <c r="R454" s="315"/>
      <c r="S454" s="315"/>
      <c r="T454" s="316"/>
      <c r="U454" s="43" t="s">
        <v>0</v>
      </c>
      <c r="V454" s="44">
        <f>IFERROR(SUM(V452:V452),"0")</f>
        <v>0</v>
      </c>
      <c r="W454" s="44">
        <f>IFERROR(SUM(W452:W452),"0")</f>
        <v>0</v>
      </c>
      <c r="X454" s="43"/>
      <c r="Y454" s="68"/>
      <c r="Z454" s="68"/>
    </row>
    <row r="455" spans="1:53" ht="15" customHeight="1" x14ac:dyDescent="0.2">
      <c r="A455" s="317"/>
      <c r="B455" s="317"/>
      <c r="C455" s="317"/>
      <c r="D455" s="317"/>
      <c r="E455" s="317"/>
      <c r="F455" s="317"/>
      <c r="G455" s="317"/>
      <c r="H455" s="317"/>
      <c r="I455" s="317"/>
      <c r="J455" s="317"/>
      <c r="K455" s="317"/>
      <c r="L455" s="317"/>
      <c r="M455" s="322"/>
      <c r="N455" s="319" t="s">
        <v>36</v>
      </c>
      <c r="O455" s="320"/>
      <c r="P455" s="320"/>
      <c r="Q455" s="320"/>
      <c r="R455" s="320"/>
      <c r="S455" s="320"/>
      <c r="T455" s="321"/>
      <c r="U455" s="43" t="s">
        <v>0</v>
      </c>
      <c r="V455" s="44">
        <f>IFERROR(V24+V33+V37+V41+V45+V52+V60+V80+V90+V103+V115+V123+V130+V138+V150+V156+V161+V168+V188+V193+V212+V216+V223+V233+V239+V245+V251+V262+V267+V272+V278+V282+V286+V299+V304+V308+V312+V320+V325+V332+V336+V343+V359+V366+V370+V374+V380+V390+V394+V408+V413+V422+V427+V434+V439+V444+V449+V454,"0")</f>
        <v>18030</v>
      </c>
      <c r="W455" s="44">
        <f>IFERROR(W24+W33+W37+W41+W45+W52+W60+W80+W90+W103+W115+W123+W130+W138+W150+W156+W161+W168+W188+W193+W212+W216+W223+W233+W239+W245+W251+W262+W267+W272+W278+W282+W286+W299+W304+W308+W312+W320+W325+W332+W336+W343+W359+W366+W370+W374+W380+W390+W394+W408+W413+W422+W427+W434+W439+W444+W449+W454,"0")</f>
        <v>18048.599999999999</v>
      </c>
      <c r="X455" s="43"/>
      <c r="Y455" s="68"/>
      <c r="Z455" s="68"/>
    </row>
    <row r="456" spans="1:53" x14ac:dyDescent="0.2">
      <c r="A456" s="317"/>
      <c r="B456" s="317"/>
      <c r="C456" s="317"/>
      <c r="D456" s="317"/>
      <c r="E456" s="317"/>
      <c r="F456" s="317"/>
      <c r="G456" s="317"/>
      <c r="H456" s="317"/>
      <c r="I456" s="317"/>
      <c r="J456" s="317"/>
      <c r="K456" s="317"/>
      <c r="L456" s="317"/>
      <c r="M456" s="322"/>
      <c r="N456" s="319" t="s">
        <v>37</v>
      </c>
      <c r="O456" s="320"/>
      <c r="P456" s="320"/>
      <c r="Q456" s="320"/>
      <c r="R456" s="320"/>
      <c r="S456" s="320"/>
      <c r="T456" s="321"/>
      <c r="U456" s="43" t="s">
        <v>0</v>
      </c>
      <c r="V456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398*I398/H398,"0")+IFERROR(V399*I399/H399,"0")+IFERROR(V400*I400/H400,"0")+IFERROR(V401*I401/H401,"0")+IFERROR(V402*I402/H402,"0")+IFERROR(V403*I403/H403,"0")+IFERROR(V404*I404/H404,"0")+IFERROR(V405*I405/H405,"0")+IFERROR(V406*I406/H406,"0")+IFERROR(V410*I410/H410,"0")+IFERROR(V411*I411/H411,"0")+IFERROR(V415*I415/H415,"0")+IFERROR(V416*I416/H416,"0")+IFERROR(V417*I417/H417,"0")+IFERROR(V418*I418/H418,"0")+IFERROR(V419*I419/H419,"0")+IFERROR(V420*I420/H420,"0")+IFERROR(V424*I424/H424,"0")+IFERROR(V425*I425/H425,"0")+IFERROR(V431*I431/H431,"0")+IFERROR(V432*I432/H432,"0")+IFERROR(V436*I436/H436,"0")+IFERROR(V437*I437/H437,"0")+IFERROR(V441*I441/H441,"0")+IFERROR(V442*I442/H442,"0")+IFERROR(V446*I446/H446,"0")+IFERROR(V447*I447/H447,"0")+IFERROR(V452*I452/H452,"0"),"0")</f>
        <v>18772.960000000003</v>
      </c>
      <c r="W456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247*I247/H247,"0")+IFERROR(W248*I248/H248,"0")+IFERROR(W249*I249/H249,"0")+IFERROR(W254*I254/H254,"0")+IFERROR(W255*I255/H255,"0")+IFERROR(W256*I256/H256,"0")+IFERROR(W257*I257/H257,"0")+IFERROR(W258*I258/H258,"0")+IFERROR(W259*I259/H259,"0")+IFERROR(W260*I260/H260,"0")+IFERROR(W264*I264/H264,"0")+IFERROR(W265*I265/H265,"0")+IFERROR(W270*I270/H270,"0")+IFERROR(W274*I274/H274,"0")+IFERROR(W275*I275/H275,"0")+IFERROR(W276*I276/H276,"0")+IFERROR(W280*I280/H280,"0")+IFERROR(W284*I284/H284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306*I306/H306,"0")+IFERROR(W310*I310/H310,"0")+IFERROR(W315*I315/H315,"0")+IFERROR(W316*I316/H316,"0")+IFERROR(W317*I317/H317,"0")+IFERROR(W318*I318/H318,"0")+IFERROR(W322*I322/H322,"0")+IFERROR(W323*I323/H323,"0")+IFERROR(W327*I327/H327,"0")+IFERROR(W328*I328/H328,"0")+IFERROR(W329*I329/H329,"0")+IFERROR(W330*I330/H330,"0")+IFERROR(W334*I334/H334,"0")+IFERROR(W340*I340/H340,"0")+IFERROR(W341*I341/H341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361*I361/H361,"0")+IFERROR(W362*I362/H362,"0")+IFERROR(W363*I363/H363,"0")+IFERROR(W364*I364/H364,"0")+IFERROR(W368*I368/H368,"0")+IFERROR(W372*I372/H372,"0")+IFERROR(W377*I377/H377,"0")+IFERROR(W378*I378/H378,"0")+IFERROR(W382*I382/H382,"0")+IFERROR(W383*I383/H383,"0")+IFERROR(W384*I384/H384,"0")+IFERROR(W385*I385/H385,"0")+IFERROR(W386*I386/H386,"0")+IFERROR(W387*I387/H387,"0")+IFERROR(W388*I388/H388,"0")+IFERROR(W392*I392/H392,"0")+IFERROR(W398*I398/H398,"0")+IFERROR(W399*I399/H399,"0")+IFERROR(W400*I400/H400,"0")+IFERROR(W401*I401/H401,"0")+IFERROR(W402*I402/H402,"0")+IFERROR(W403*I403/H403,"0")+IFERROR(W404*I404/H404,"0")+IFERROR(W405*I405/H405,"0")+IFERROR(W406*I406/H406,"0")+IFERROR(W410*I410/H410,"0")+IFERROR(W411*I411/H411,"0")+IFERROR(W415*I415/H415,"0")+IFERROR(W416*I416/H416,"0")+IFERROR(W417*I417/H417,"0")+IFERROR(W418*I418/H418,"0")+IFERROR(W419*I419/H419,"0")+IFERROR(W420*I420/H420,"0")+IFERROR(W424*I424/H424,"0")+IFERROR(W425*I425/H425,"0")+IFERROR(W431*I431/H431,"0")+IFERROR(W432*I432/H432,"0")+IFERROR(W436*I436/H436,"0")+IFERROR(W437*I437/H437,"0")+IFERROR(W441*I441/H441,"0")+IFERROR(W442*I442/H442,"0")+IFERROR(W446*I446/H446,"0")+IFERROR(W447*I447/H447,"0")+IFERROR(W452*I452/H452,"0"),"0")</f>
        <v>18792.288</v>
      </c>
      <c r="X456" s="43"/>
      <c r="Y456" s="68"/>
      <c r="Z456" s="68"/>
    </row>
    <row r="457" spans="1:53" x14ac:dyDescent="0.2">
      <c r="A457" s="317"/>
      <c r="B457" s="317"/>
      <c r="C457" s="317"/>
      <c r="D457" s="317"/>
      <c r="E457" s="317"/>
      <c r="F457" s="317"/>
      <c r="G457" s="317"/>
      <c r="H457" s="317"/>
      <c r="I457" s="317"/>
      <c r="J457" s="317"/>
      <c r="K457" s="317"/>
      <c r="L457" s="317"/>
      <c r="M457" s="322"/>
      <c r="N457" s="319" t="s">
        <v>38</v>
      </c>
      <c r="O457" s="320"/>
      <c r="P457" s="320"/>
      <c r="Q457" s="320"/>
      <c r="R457" s="320"/>
      <c r="S457" s="320"/>
      <c r="T457" s="321"/>
      <c r="U457" s="43" t="s">
        <v>23</v>
      </c>
      <c r="V457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372*(V372:V372/H372:H372)),"0")+IFERROR(SUMPRODUCT(1/J377:J378*(V377:V378/H377:H378)),"0")+IFERROR(SUMPRODUCT(1/J382:J388*(V382:V388/H382:H388)),"0")+IFERROR(SUMPRODUCT(1/J392:J392*(V392:V392/H392:H392)),"0")+IFERROR(SUMPRODUCT(1/J398:J406*(V398:V406/H398:H406)),"0")+IFERROR(SUMPRODUCT(1/J410:J411*(V410:V411/H410:H411)),"0")+IFERROR(SUMPRODUCT(1/J415:J420*(V415:V420/H415:H420)),"0")+IFERROR(SUMPRODUCT(1/J424:J425*(V424:V425/H424:H425)),"0")+IFERROR(SUMPRODUCT(1/J431:J432*(V431:V432/H431:H432)),"0")+IFERROR(SUMPRODUCT(1/J436:J437*(V436:V437/H436:H437)),"0")+IFERROR(SUMPRODUCT(1/J441:J442*(V441:V442/H441:H442)),"0")+IFERROR(SUMPRODUCT(1/J446:J447*(V446:V447/H446:H447)),"0")+IFERROR(SUMPRODUCT(1/J452:J452*(V452:V452/H452:H452)),"0"),0)</f>
        <v>29</v>
      </c>
      <c r="W457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243*(W241:W243/H241:H243)),"0")+IFERROR(SUMPRODUCT(1/J247:J249*(W247:W249/H247:H249)),"0")+IFERROR(SUMPRODUCT(1/J254:J260*(W254:W260/H254:H260)),"0")+IFERROR(SUMPRODUCT(1/J264:J265*(W264:W265/H264:H265)),"0")+IFERROR(SUMPRODUCT(1/J270:J270*(W270:W270/H270:H270)),"0")+IFERROR(SUMPRODUCT(1/J274:J276*(W274:W276/H274:H276)),"0")+IFERROR(SUMPRODUCT(1/J280:J280*(W280:W280/H280:H280)),"0")+IFERROR(SUMPRODUCT(1/J284:J284*(W284:W284/H284:H284)),"0")+IFERROR(SUMPRODUCT(1/J290:J297*(W290:W297/H290:H297)),"0")+IFERROR(SUMPRODUCT(1/J301:J302*(W301:W302/H301:H302)),"0")+IFERROR(SUMPRODUCT(1/J306:J306*(W306:W306/H306:H306)),"0")+IFERROR(SUMPRODUCT(1/J310:J310*(W310:W310/H310:H310)),"0")+IFERROR(SUMPRODUCT(1/J315:J318*(W315:W318/H315:H318)),"0")+IFERROR(SUMPRODUCT(1/J322:J323*(W322:W323/H322:H323)),"0")+IFERROR(SUMPRODUCT(1/J327:J330*(W327:W330/H327:H330)),"0")+IFERROR(SUMPRODUCT(1/J334:J334*(W334:W334/H334:H334)),"0")+IFERROR(SUMPRODUCT(1/J340:J341*(W340:W341/H340:H341)),"0")+IFERROR(SUMPRODUCT(1/J345:J357*(W345:W357/H345:H357)),"0")+IFERROR(SUMPRODUCT(1/J361:J364*(W361:W364/H361:H364)),"0")+IFERROR(SUMPRODUCT(1/J368:J368*(W368:W368/H368:H368)),"0")+IFERROR(SUMPRODUCT(1/J372:J372*(W372:W372/H372:H372)),"0")+IFERROR(SUMPRODUCT(1/J377:J378*(W377:W378/H377:H378)),"0")+IFERROR(SUMPRODUCT(1/J382:J388*(W382:W388/H382:H388)),"0")+IFERROR(SUMPRODUCT(1/J392:J392*(W392:W392/H392:H392)),"0")+IFERROR(SUMPRODUCT(1/J398:J406*(W398:W406/H398:H406)),"0")+IFERROR(SUMPRODUCT(1/J410:J411*(W410:W411/H410:H411)),"0")+IFERROR(SUMPRODUCT(1/J415:J420*(W415:W420/H415:H420)),"0")+IFERROR(SUMPRODUCT(1/J424:J425*(W424:W425/H424:H425)),"0")+IFERROR(SUMPRODUCT(1/J431:J432*(W431:W432/H431:H432)),"0")+IFERROR(SUMPRODUCT(1/J436:J437*(W436:W437/H436:H437)),"0")+IFERROR(SUMPRODUCT(1/J441:J442*(W441:W442/H441:H442)),"0")+IFERROR(SUMPRODUCT(1/J446:J447*(W446:W447/H446:H447)),"0")+IFERROR(SUMPRODUCT(1/J452:J452*(W452:W452/H452:H452)),"0"),0)</f>
        <v>29</v>
      </c>
      <c r="X457" s="43"/>
      <c r="Y457" s="68"/>
      <c r="Z457" s="68"/>
    </row>
    <row r="458" spans="1:53" x14ac:dyDescent="0.2">
      <c r="A458" s="317"/>
      <c r="B458" s="317"/>
      <c r="C458" s="317"/>
      <c r="D458" s="317"/>
      <c r="E458" s="317"/>
      <c r="F458" s="317"/>
      <c r="G458" s="317"/>
      <c r="H458" s="317"/>
      <c r="I458" s="317"/>
      <c r="J458" s="317"/>
      <c r="K458" s="317"/>
      <c r="L458" s="317"/>
      <c r="M458" s="322"/>
      <c r="N458" s="319" t="s">
        <v>39</v>
      </c>
      <c r="O458" s="320"/>
      <c r="P458" s="320"/>
      <c r="Q458" s="320"/>
      <c r="R458" s="320"/>
      <c r="S458" s="320"/>
      <c r="T458" s="321"/>
      <c r="U458" s="43" t="s">
        <v>0</v>
      </c>
      <c r="V458" s="44">
        <f>GrossWeightTotal+PalletQtyTotal*25</f>
        <v>19497.960000000003</v>
      </c>
      <c r="W458" s="44">
        <f>GrossWeightTotalR+PalletQtyTotalR*25</f>
        <v>19517.288</v>
      </c>
      <c r="X458" s="43"/>
      <c r="Y458" s="68"/>
      <c r="Z458" s="68"/>
    </row>
    <row r="459" spans="1:53" x14ac:dyDescent="0.2">
      <c r="A459" s="317"/>
      <c r="B459" s="317"/>
      <c r="C459" s="317"/>
      <c r="D459" s="317"/>
      <c r="E459" s="317"/>
      <c r="F459" s="317"/>
      <c r="G459" s="317"/>
      <c r="H459" s="317"/>
      <c r="I459" s="317"/>
      <c r="J459" s="317"/>
      <c r="K459" s="317"/>
      <c r="L459" s="317"/>
      <c r="M459" s="322"/>
      <c r="N459" s="319" t="s">
        <v>40</v>
      </c>
      <c r="O459" s="320"/>
      <c r="P459" s="320"/>
      <c r="Q459" s="320"/>
      <c r="R459" s="320"/>
      <c r="S459" s="320"/>
      <c r="T459" s="321"/>
      <c r="U459" s="43" t="s">
        <v>23</v>
      </c>
      <c r="V459" s="44">
        <f>IFERROR(V23+V32+V36+V40+V44+V51+V59+V79+V89+V102+V114+V122+V129+V137+V149+V155+V160+V167+V187+V192+V211+V215+V222+V232+V238+V244+V250+V261+V266+V271+V277+V281+V285+V298+V303+V307+V311+V319+V324+V331+V335+V342+V358+V365+V369+V373+V379+V389+V393+V407+V412+V421+V426+V433+V438+V443+V448+V453,"0")</f>
        <v>1457.5555555555557</v>
      </c>
      <c r="W459" s="44">
        <f>IFERROR(W23+W32+W36+W40+W44+W51+W59+W79+W89+W102+W114+W122+W129+W137+W149+W155+W160+W167+W187+W192+W211+W215+W222+W232+W238+W244+W250+W261+W266+W271+W277+W281+W285+W298+W303+W307+W311+W319+W324+W331+W335+W342+W358+W365+W369+W373+W379+W389+W393+W407+W412+W421+W426+W433+W438+W443+W448+W453,"0")</f>
        <v>1459</v>
      </c>
      <c r="X459" s="43"/>
      <c r="Y459" s="68"/>
      <c r="Z459" s="68"/>
    </row>
    <row r="460" spans="1:53" ht="14.25" x14ac:dyDescent="0.2">
      <c r="A460" s="317"/>
      <c r="B460" s="317"/>
      <c r="C460" s="317"/>
      <c r="D460" s="317"/>
      <c r="E460" s="317"/>
      <c r="F460" s="317"/>
      <c r="G460" s="317"/>
      <c r="H460" s="317"/>
      <c r="I460" s="317"/>
      <c r="J460" s="317"/>
      <c r="K460" s="317"/>
      <c r="L460" s="317"/>
      <c r="M460" s="322"/>
      <c r="N460" s="319" t="s">
        <v>41</v>
      </c>
      <c r="O460" s="320"/>
      <c r="P460" s="320"/>
      <c r="Q460" s="320"/>
      <c r="R460" s="320"/>
      <c r="S460" s="320"/>
      <c r="T460" s="321"/>
      <c r="U460" s="46" t="s">
        <v>54</v>
      </c>
      <c r="V460" s="43"/>
      <c r="W460" s="43"/>
      <c r="X460" s="43">
        <f>IFERROR(X23+X32+X36+X40+X44+X51+X59+X79+X89+X102+X114+X122+X129+X137+X149+X155+X160+X167+X187+X192+X211+X215+X222+X232+X238+X244+X250+X261+X266+X271+X277+X281+X285+X298+X303+X307+X311+X319+X324+X331+X335+X342+X358+X365+X369+X373+X379+X389+X393+X407+X412+X421+X426+X433+X438+X443+X448+X453,"0")</f>
        <v>31.733249999999998</v>
      </c>
      <c r="Y460" s="68"/>
      <c r="Z460" s="68"/>
    </row>
    <row r="461" spans="1:53" ht="13.5" thickBot="1" x14ac:dyDescent="0.25"/>
    <row r="462" spans="1:53" ht="27" thickTop="1" thickBot="1" x14ac:dyDescent="0.25">
      <c r="A462" s="47" t="s">
        <v>9</v>
      </c>
      <c r="B462" s="72" t="s">
        <v>75</v>
      </c>
      <c r="C462" s="310" t="s">
        <v>106</v>
      </c>
      <c r="D462" s="310" t="s">
        <v>106</v>
      </c>
      <c r="E462" s="310" t="s">
        <v>106</v>
      </c>
      <c r="F462" s="310" t="s">
        <v>106</v>
      </c>
      <c r="G462" s="310" t="s">
        <v>245</v>
      </c>
      <c r="H462" s="310" t="s">
        <v>245</v>
      </c>
      <c r="I462" s="310" t="s">
        <v>245</v>
      </c>
      <c r="J462" s="310" t="s">
        <v>245</v>
      </c>
      <c r="K462" s="311"/>
      <c r="L462" s="310" t="s">
        <v>245</v>
      </c>
      <c r="M462" s="310" t="s">
        <v>245</v>
      </c>
      <c r="N462" s="310" t="s">
        <v>438</v>
      </c>
      <c r="O462" s="310" t="s">
        <v>438</v>
      </c>
      <c r="P462" s="310" t="s">
        <v>485</v>
      </c>
      <c r="Q462" s="310" t="s">
        <v>485</v>
      </c>
      <c r="R462" s="72" t="s">
        <v>555</v>
      </c>
      <c r="S462" s="310" t="s">
        <v>597</v>
      </c>
      <c r="T462" s="310" t="s">
        <v>597</v>
      </c>
      <c r="U462" s="1"/>
      <c r="Z462" s="61"/>
      <c r="AC462" s="1"/>
    </row>
    <row r="463" spans="1:53" ht="14.25" customHeight="1" thickTop="1" x14ac:dyDescent="0.2">
      <c r="A463" s="312" t="s">
        <v>10</v>
      </c>
      <c r="B463" s="310" t="s">
        <v>75</v>
      </c>
      <c r="C463" s="310" t="s">
        <v>107</v>
      </c>
      <c r="D463" s="310" t="s">
        <v>115</v>
      </c>
      <c r="E463" s="310" t="s">
        <v>106</v>
      </c>
      <c r="F463" s="310" t="s">
        <v>238</v>
      </c>
      <c r="G463" s="310" t="s">
        <v>246</v>
      </c>
      <c r="H463" s="310" t="s">
        <v>253</v>
      </c>
      <c r="I463" s="310" t="s">
        <v>270</v>
      </c>
      <c r="J463" s="310" t="s">
        <v>330</v>
      </c>
      <c r="K463" s="1"/>
      <c r="L463" s="310" t="s">
        <v>406</v>
      </c>
      <c r="M463" s="310" t="s">
        <v>424</v>
      </c>
      <c r="N463" s="310" t="s">
        <v>439</v>
      </c>
      <c r="O463" s="310" t="s">
        <v>462</v>
      </c>
      <c r="P463" s="310" t="s">
        <v>486</v>
      </c>
      <c r="Q463" s="310" t="s">
        <v>533</v>
      </c>
      <c r="R463" s="310" t="s">
        <v>555</v>
      </c>
      <c r="S463" s="310" t="s">
        <v>598</v>
      </c>
      <c r="T463" s="310" t="s">
        <v>623</v>
      </c>
      <c r="U463" s="1"/>
      <c r="Z463" s="61"/>
      <c r="AC463" s="1"/>
    </row>
    <row r="464" spans="1:53" ht="13.5" thickBot="1" x14ac:dyDescent="0.25">
      <c r="A464" s="313"/>
      <c r="B464" s="310"/>
      <c r="C464" s="310"/>
      <c r="D464" s="310"/>
      <c r="E464" s="310"/>
      <c r="F464" s="310"/>
      <c r="G464" s="310"/>
      <c r="H464" s="310"/>
      <c r="I464" s="310"/>
      <c r="J464" s="310"/>
      <c r="K464" s="1"/>
      <c r="L464" s="310"/>
      <c r="M464" s="310"/>
      <c r="N464" s="310"/>
      <c r="O464" s="310"/>
      <c r="P464" s="310"/>
      <c r="Q464" s="310"/>
      <c r="R464" s="310"/>
      <c r="S464" s="310"/>
      <c r="T464" s="310"/>
      <c r="U464" s="1"/>
      <c r="Z464" s="61"/>
      <c r="AC464" s="1"/>
    </row>
    <row r="465" spans="1:29" ht="18" thickTop="1" thickBot="1" x14ac:dyDescent="0.25">
      <c r="A465" s="47" t="s">
        <v>13</v>
      </c>
      <c r="B465" s="53">
        <f>IFERROR(W22*1,"0")+IFERROR(W26*1,"0")+IFERROR(W27*1,"0")+IFERROR(W28*1,"0")+IFERROR(W29*1,"0")+IFERROR(W30*1,"0")+IFERROR(W31*1,"0")+IFERROR(W35*1,"0")+IFERROR(W39*1,"0")+IFERROR(W43*1,"0")</f>
        <v>0</v>
      </c>
      <c r="C465" s="53">
        <f>IFERROR(W49*1,"0")+IFERROR(W50*1,"0")</f>
        <v>0</v>
      </c>
      <c r="D465" s="53">
        <f>IFERROR(W55*1,"0")+IFERROR(W56*1,"0")+IFERROR(W57*1,"0")+IFERROR(W58*1,"0")</f>
        <v>0</v>
      </c>
      <c r="E465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0</v>
      </c>
      <c r="F465" s="53">
        <f>IFERROR(W126*1,"0")+IFERROR(W127*1,"0")+IFERROR(W128*1,"0")</f>
        <v>0</v>
      </c>
      <c r="G465" s="53">
        <f>IFERROR(W134*1,"0")+IFERROR(W135*1,"0")+IFERROR(W136*1,"0")</f>
        <v>0</v>
      </c>
      <c r="H465" s="53">
        <f>IFERROR(W141*1,"0")+IFERROR(W142*1,"0")+IFERROR(W143*1,"0")+IFERROR(W144*1,"0")+IFERROR(W145*1,"0")+IFERROR(W146*1,"0")+IFERROR(W147*1,"0")+IFERROR(W148*1,"0")</f>
        <v>0</v>
      </c>
      <c r="I465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0</v>
      </c>
      <c r="J465" s="53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247*1,"0")+IFERROR(W248*1,"0")+IFERROR(W249*1,"0")</f>
        <v>4503.5999999999995</v>
      </c>
      <c r="K465" s="1"/>
      <c r="L465" s="53">
        <f>IFERROR(W254*1,"0")+IFERROR(W255*1,"0")+IFERROR(W256*1,"0")+IFERROR(W257*1,"0")+IFERROR(W258*1,"0")+IFERROR(W259*1,"0")+IFERROR(W260*1,"0")+IFERROR(W264*1,"0")+IFERROR(W265*1,"0")</f>
        <v>0</v>
      </c>
      <c r="M465" s="53">
        <f>IFERROR(W270*1,"0")+IFERROR(W274*1,"0")+IFERROR(W275*1,"0")+IFERROR(W276*1,"0")+IFERROR(W280*1,"0")+IFERROR(W284*1,"0")</f>
        <v>0</v>
      </c>
      <c r="N465" s="53">
        <f>IFERROR(W290*1,"0")+IFERROR(W291*1,"0")+IFERROR(W292*1,"0")+IFERROR(W293*1,"0")+IFERROR(W294*1,"0")+IFERROR(W295*1,"0")+IFERROR(W296*1,"0")+IFERROR(W297*1,"0")+IFERROR(W301*1,"0")+IFERROR(W302*1,"0")+IFERROR(W306*1,"0")+IFERROR(W310*1,"0")</f>
        <v>13545</v>
      </c>
      <c r="O465" s="53">
        <f>IFERROR(W315*1,"0")+IFERROR(W316*1,"0")+IFERROR(W317*1,"0")+IFERROR(W318*1,"0")+IFERROR(W322*1,"0")+IFERROR(W323*1,"0")+IFERROR(W327*1,"0")+IFERROR(W328*1,"0")+IFERROR(W329*1,"0")+IFERROR(W330*1,"0")+IFERROR(W334*1,"0")</f>
        <v>0</v>
      </c>
      <c r="P465" s="53">
        <f>IFERROR(W340*1,"0")+IFERROR(W341*1,"0")+IFERROR(W345*1,"0")+IFERROR(W346*1,"0")+IFERROR(W347*1,"0")+IFERROR(W348*1,"0")+IFERROR(W349*1,"0")+IFERROR(W350*1,"0")+IFERROR(W351*1,"0")+IFERROR(W352*1,"0")+IFERROR(W353*1,"0")+IFERROR(W354*1,"0")+IFERROR(W355*1,"0")+IFERROR(W356*1,"0")+IFERROR(W357*1,"0")+IFERROR(W361*1,"0")+IFERROR(W362*1,"0")+IFERROR(W363*1,"0")+IFERROR(W364*1,"0")+IFERROR(W368*1,"0")+IFERROR(W372*1,"0")</f>
        <v>0</v>
      </c>
      <c r="Q465" s="53">
        <f>IFERROR(W377*1,"0")+IFERROR(W378*1,"0")+IFERROR(W382*1,"0")+IFERROR(W383*1,"0")+IFERROR(W384*1,"0")+IFERROR(W385*1,"0")+IFERROR(W386*1,"0")+IFERROR(W387*1,"0")+IFERROR(W388*1,"0")+IFERROR(W392*1,"0")</f>
        <v>0</v>
      </c>
      <c r="R465" s="53">
        <f>IFERROR(W398*1,"0")+IFERROR(W399*1,"0")+IFERROR(W400*1,"0")+IFERROR(W401*1,"0")+IFERROR(W402*1,"0")+IFERROR(W403*1,"0")+IFERROR(W404*1,"0")+IFERROR(W405*1,"0")+IFERROR(W406*1,"0")+IFERROR(W410*1,"0")+IFERROR(W411*1,"0")+IFERROR(W415*1,"0")+IFERROR(W416*1,"0")+IFERROR(W417*1,"0")+IFERROR(W418*1,"0")+IFERROR(W419*1,"0")+IFERROR(W420*1,"0")+IFERROR(W424*1,"0")+IFERROR(W425*1,"0")</f>
        <v>0</v>
      </c>
      <c r="S465" s="53">
        <f>IFERROR(W431*1,"0")+IFERROR(W432*1,"0")+IFERROR(W436*1,"0")+IFERROR(W437*1,"0")+IFERROR(W441*1,"0")+IFERROR(W442*1,"0")+IFERROR(W446*1,"0")+IFERROR(W447*1,"0")</f>
        <v>0</v>
      </c>
      <c r="T465" s="53">
        <f>IFERROR(W452*1,"0")</f>
        <v>0</v>
      </c>
      <c r="U465" s="1"/>
      <c r="Z465" s="61"/>
      <c r="AC465" s="1"/>
    </row>
  </sheetData>
  <sheetProtection algorithmName="SHA-512" hashValue="OVjfMMcuJyuW1qOc9z1VGEqfoZ9WtdmtCHffFN14R4EG2HuZZvh93wDRvAKUXq/htEKk0GEDxsrbLpJCF98wAg==" saltValue="AY6pn3KcJEcTe025fE88P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27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N79:T79"/>
    <mergeCell ref="A79:M80"/>
    <mergeCell ref="N80:T80"/>
    <mergeCell ref="A81:X81"/>
    <mergeCell ref="D82:E82"/>
    <mergeCell ref="N82:R82"/>
    <mergeCell ref="D83:E83"/>
    <mergeCell ref="N83:R83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N89:T89"/>
    <mergeCell ref="A89:M90"/>
    <mergeCell ref="N90:T90"/>
    <mergeCell ref="A91:X91"/>
    <mergeCell ref="D92:E92"/>
    <mergeCell ref="N92:R92"/>
    <mergeCell ref="D93:E93"/>
    <mergeCell ref="N93:R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N102:T102"/>
    <mergeCell ref="A102:M103"/>
    <mergeCell ref="N103:T103"/>
    <mergeCell ref="A104:X104"/>
    <mergeCell ref="D105:E105"/>
    <mergeCell ref="N105:R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N114:T114"/>
    <mergeCell ref="A114:M115"/>
    <mergeCell ref="N115:T115"/>
    <mergeCell ref="A116:X116"/>
    <mergeCell ref="D117:E117"/>
    <mergeCell ref="N117:R117"/>
    <mergeCell ref="D118:E118"/>
    <mergeCell ref="N118:R118"/>
    <mergeCell ref="D119:E119"/>
    <mergeCell ref="N119:R119"/>
    <mergeCell ref="D120:E120"/>
    <mergeCell ref="N120:R120"/>
    <mergeCell ref="D121:E121"/>
    <mergeCell ref="N121:R121"/>
    <mergeCell ref="N122:T122"/>
    <mergeCell ref="A122:M123"/>
    <mergeCell ref="N123:T123"/>
    <mergeCell ref="A124:X124"/>
    <mergeCell ref="A125:X125"/>
    <mergeCell ref="D126:E126"/>
    <mergeCell ref="N126:R126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A133:X133"/>
    <mergeCell ref="D134:E134"/>
    <mergeCell ref="N134:R134"/>
    <mergeCell ref="D135:E135"/>
    <mergeCell ref="N135:R135"/>
    <mergeCell ref="D136:E136"/>
    <mergeCell ref="N136:R136"/>
    <mergeCell ref="N137:T137"/>
    <mergeCell ref="A137:M138"/>
    <mergeCell ref="N138:T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N149:T149"/>
    <mergeCell ref="A149:M150"/>
    <mergeCell ref="N150:T150"/>
    <mergeCell ref="A151:X151"/>
    <mergeCell ref="A152:X152"/>
    <mergeCell ref="D153:E153"/>
    <mergeCell ref="N153:R153"/>
    <mergeCell ref="D154:E154"/>
    <mergeCell ref="N154:R154"/>
    <mergeCell ref="N155:T155"/>
    <mergeCell ref="A155:M156"/>
    <mergeCell ref="N156:T156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A162:X162"/>
    <mergeCell ref="D163:E163"/>
    <mergeCell ref="N163:R163"/>
    <mergeCell ref="D164:E164"/>
    <mergeCell ref="N164:R164"/>
    <mergeCell ref="D165:E165"/>
    <mergeCell ref="N165:R165"/>
    <mergeCell ref="D166:E166"/>
    <mergeCell ref="N166:R166"/>
    <mergeCell ref="N167:T167"/>
    <mergeCell ref="A167:M168"/>
    <mergeCell ref="N168:T168"/>
    <mergeCell ref="A169:X169"/>
    <mergeCell ref="D170:E170"/>
    <mergeCell ref="N170:R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N187:T187"/>
    <mergeCell ref="A187:M188"/>
    <mergeCell ref="N188:T188"/>
    <mergeCell ref="A189:X189"/>
    <mergeCell ref="D190:E190"/>
    <mergeCell ref="N190:R190"/>
    <mergeCell ref="D191:E191"/>
    <mergeCell ref="N191:R191"/>
    <mergeCell ref="N192:T192"/>
    <mergeCell ref="A192:M193"/>
    <mergeCell ref="N193:T193"/>
    <mergeCell ref="A194:X194"/>
    <mergeCell ref="A195:X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N211:T211"/>
    <mergeCell ref="A211:M212"/>
    <mergeCell ref="N212:T212"/>
    <mergeCell ref="A213:X213"/>
    <mergeCell ref="D214:E214"/>
    <mergeCell ref="N214:R214"/>
    <mergeCell ref="N215:T215"/>
    <mergeCell ref="A215:M216"/>
    <mergeCell ref="N216:T216"/>
    <mergeCell ref="A217:X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N222:T222"/>
    <mergeCell ref="A222:M223"/>
    <mergeCell ref="N223:T223"/>
    <mergeCell ref="A224:X224"/>
    <mergeCell ref="D225:E225"/>
    <mergeCell ref="N225:R225"/>
    <mergeCell ref="D226:E226"/>
    <mergeCell ref="N226:R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N232:T232"/>
    <mergeCell ref="A232:M233"/>
    <mergeCell ref="N233:T233"/>
    <mergeCell ref="A234:X234"/>
    <mergeCell ref="D235:E235"/>
    <mergeCell ref="N235:R235"/>
    <mergeCell ref="D236:E236"/>
    <mergeCell ref="N236:R236"/>
    <mergeCell ref="D237:E237"/>
    <mergeCell ref="N237:R237"/>
    <mergeCell ref="N238:T238"/>
    <mergeCell ref="A238:M239"/>
    <mergeCell ref="N239:T239"/>
    <mergeCell ref="A240:X240"/>
    <mergeCell ref="D241:E241"/>
    <mergeCell ref="N241:R241"/>
    <mergeCell ref="D242:E242"/>
    <mergeCell ref="N242:R242"/>
    <mergeCell ref="D243:E243"/>
    <mergeCell ref="N243:R243"/>
    <mergeCell ref="N244:T244"/>
    <mergeCell ref="A244:M245"/>
    <mergeCell ref="N245:T245"/>
    <mergeCell ref="A246:X246"/>
    <mergeCell ref="D247:E247"/>
    <mergeCell ref="N247:R247"/>
    <mergeCell ref="D248:E248"/>
    <mergeCell ref="N248:R248"/>
    <mergeCell ref="D249:E249"/>
    <mergeCell ref="N249:R249"/>
    <mergeCell ref="N250:T250"/>
    <mergeCell ref="A250:M251"/>
    <mergeCell ref="N251:T251"/>
    <mergeCell ref="A252:X252"/>
    <mergeCell ref="A253:X253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D260:E260"/>
    <mergeCell ref="N260:R260"/>
    <mergeCell ref="N261:T261"/>
    <mergeCell ref="A261:M262"/>
    <mergeCell ref="N262:T262"/>
    <mergeCell ref="A263:X263"/>
    <mergeCell ref="D264:E264"/>
    <mergeCell ref="N264:R264"/>
    <mergeCell ref="D265:E265"/>
    <mergeCell ref="N265:R265"/>
    <mergeCell ref="N266:T266"/>
    <mergeCell ref="A266:M267"/>
    <mergeCell ref="N267:T267"/>
    <mergeCell ref="A268:X268"/>
    <mergeCell ref="A269:X269"/>
    <mergeCell ref="D270:E270"/>
    <mergeCell ref="N270:R270"/>
    <mergeCell ref="N271:T271"/>
    <mergeCell ref="A271:M272"/>
    <mergeCell ref="N272:T272"/>
    <mergeCell ref="A273:X273"/>
    <mergeCell ref="D274:E274"/>
    <mergeCell ref="N274:R274"/>
    <mergeCell ref="D275:E275"/>
    <mergeCell ref="N275:R275"/>
    <mergeCell ref="D276:E276"/>
    <mergeCell ref="N276:R276"/>
    <mergeCell ref="N277:T277"/>
    <mergeCell ref="A277:M278"/>
    <mergeCell ref="N278:T278"/>
    <mergeCell ref="A279:X279"/>
    <mergeCell ref="D280:E280"/>
    <mergeCell ref="N280:R280"/>
    <mergeCell ref="N281:T281"/>
    <mergeCell ref="A281:M282"/>
    <mergeCell ref="N282:T282"/>
    <mergeCell ref="A283:X283"/>
    <mergeCell ref="D284:E284"/>
    <mergeCell ref="N284:R284"/>
    <mergeCell ref="N285:T285"/>
    <mergeCell ref="A285:M286"/>
    <mergeCell ref="N286:T286"/>
    <mergeCell ref="A287:X287"/>
    <mergeCell ref="A288:X288"/>
    <mergeCell ref="A289:X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N298:T298"/>
    <mergeCell ref="A298:M299"/>
    <mergeCell ref="N299:T299"/>
    <mergeCell ref="A300:X300"/>
    <mergeCell ref="D301:E301"/>
    <mergeCell ref="N301:R301"/>
    <mergeCell ref="D302:E302"/>
    <mergeCell ref="N302:R302"/>
    <mergeCell ref="N303:T303"/>
    <mergeCell ref="A303:M304"/>
    <mergeCell ref="N304:T304"/>
    <mergeCell ref="A305:X305"/>
    <mergeCell ref="D306:E306"/>
    <mergeCell ref="N306:R306"/>
    <mergeCell ref="N307:T307"/>
    <mergeCell ref="A307:M308"/>
    <mergeCell ref="N308:T308"/>
    <mergeCell ref="A309:X309"/>
    <mergeCell ref="D310:E310"/>
    <mergeCell ref="N310:R310"/>
    <mergeCell ref="N311:T311"/>
    <mergeCell ref="A311:M312"/>
    <mergeCell ref="N312:T312"/>
    <mergeCell ref="A313:X313"/>
    <mergeCell ref="A314:X314"/>
    <mergeCell ref="D315:E315"/>
    <mergeCell ref="N315:R315"/>
    <mergeCell ref="D316:E316"/>
    <mergeCell ref="N316:R316"/>
    <mergeCell ref="D317:E317"/>
    <mergeCell ref="N317:R317"/>
    <mergeCell ref="D318:E318"/>
    <mergeCell ref="N318:R318"/>
    <mergeCell ref="N319:T319"/>
    <mergeCell ref="A319:M320"/>
    <mergeCell ref="N320:T320"/>
    <mergeCell ref="A321:X321"/>
    <mergeCell ref="D322:E322"/>
    <mergeCell ref="N322:R322"/>
    <mergeCell ref="D323:E323"/>
    <mergeCell ref="N323:R323"/>
    <mergeCell ref="N324:T324"/>
    <mergeCell ref="A324:M325"/>
    <mergeCell ref="N325:T325"/>
    <mergeCell ref="A326:X326"/>
    <mergeCell ref="D327:E327"/>
    <mergeCell ref="N327:R327"/>
    <mergeCell ref="D328:E328"/>
    <mergeCell ref="N328:R328"/>
    <mergeCell ref="D329:E329"/>
    <mergeCell ref="N329:R329"/>
    <mergeCell ref="D330:E330"/>
    <mergeCell ref="N330:R330"/>
    <mergeCell ref="N331:T331"/>
    <mergeCell ref="A331:M332"/>
    <mergeCell ref="N332:T332"/>
    <mergeCell ref="A333:X333"/>
    <mergeCell ref="D334:E334"/>
    <mergeCell ref="N334:R334"/>
    <mergeCell ref="N335:T335"/>
    <mergeCell ref="A335:M336"/>
    <mergeCell ref="N336:T336"/>
    <mergeCell ref="A337:X337"/>
    <mergeCell ref="A338:X338"/>
    <mergeCell ref="A339:X339"/>
    <mergeCell ref="D340:E340"/>
    <mergeCell ref="N340:R340"/>
    <mergeCell ref="D341:E341"/>
    <mergeCell ref="N341:R341"/>
    <mergeCell ref="N342:T342"/>
    <mergeCell ref="A342:M343"/>
    <mergeCell ref="N343:T343"/>
    <mergeCell ref="A344:X344"/>
    <mergeCell ref="D345:E345"/>
    <mergeCell ref="N345:R345"/>
    <mergeCell ref="D346:E346"/>
    <mergeCell ref="N346:R346"/>
    <mergeCell ref="D347:E347"/>
    <mergeCell ref="N347:R34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N358:T358"/>
    <mergeCell ref="A358:M359"/>
    <mergeCell ref="N359:T359"/>
    <mergeCell ref="A360:X360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N365:T365"/>
    <mergeCell ref="A365:M366"/>
    <mergeCell ref="N366:T366"/>
    <mergeCell ref="A367:X367"/>
    <mergeCell ref="D368:E368"/>
    <mergeCell ref="N368:R368"/>
    <mergeCell ref="N369:T369"/>
    <mergeCell ref="A369:M370"/>
    <mergeCell ref="N370:T370"/>
    <mergeCell ref="A371:X371"/>
    <mergeCell ref="D372:E372"/>
    <mergeCell ref="N372:R372"/>
    <mergeCell ref="N373:T373"/>
    <mergeCell ref="A373:M374"/>
    <mergeCell ref="N374:T374"/>
    <mergeCell ref="A375:X375"/>
    <mergeCell ref="A376:X376"/>
    <mergeCell ref="D377:E377"/>
    <mergeCell ref="N377:R377"/>
    <mergeCell ref="D378:E378"/>
    <mergeCell ref="N378:R378"/>
    <mergeCell ref="N379:T379"/>
    <mergeCell ref="A379:M380"/>
    <mergeCell ref="N380:T380"/>
    <mergeCell ref="A381:X381"/>
    <mergeCell ref="D382:E382"/>
    <mergeCell ref="N382:R382"/>
    <mergeCell ref="D383:E383"/>
    <mergeCell ref="N383:R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N389:T389"/>
    <mergeCell ref="A389:M390"/>
    <mergeCell ref="N390:T390"/>
    <mergeCell ref="A391:X391"/>
    <mergeCell ref="D392:E392"/>
    <mergeCell ref="N392:R392"/>
    <mergeCell ref="N393:T393"/>
    <mergeCell ref="A393:M394"/>
    <mergeCell ref="N394:T394"/>
    <mergeCell ref="A395:X395"/>
    <mergeCell ref="A396:X396"/>
    <mergeCell ref="A397:X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D404:E404"/>
    <mergeCell ref="N404:R404"/>
    <mergeCell ref="D405:E405"/>
    <mergeCell ref="N405:R405"/>
    <mergeCell ref="D406:E406"/>
    <mergeCell ref="N406:R406"/>
    <mergeCell ref="N407:T407"/>
    <mergeCell ref="A407:M408"/>
    <mergeCell ref="N408:T408"/>
    <mergeCell ref="A409:X409"/>
    <mergeCell ref="D410:E410"/>
    <mergeCell ref="N410:R410"/>
    <mergeCell ref="D411:E411"/>
    <mergeCell ref="N411:R411"/>
    <mergeCell ref="N412:T412"/>
    <mergeCell ref="A412:M413"/>
    <mergeCell ref="N413:T413"/>
    <mergeCell ref="A414:X414"/>
    <mergeCell ref="D415:E415"/>
    <mergeCell ref="N415:R415"/>
    <mergeCell ref="D416:E416"/>
    <mergeCell ref="N416:R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N421:T421"/>
    <mergeCell ref="A421:M422"/>
    <mergeCell ref="N422:T422"/>
    <mergeCell ref="A423:X423"/>
    <mergeCell ref="D424:E424"/>
    <mergeCell ref="N424:R424"/>
    <mergeCell ref="D425:E425"/>
    <mergeCell ref="N425:R425"/>
    <mergeCell ref="N426:T426"/>
    <mergeCell ref="A426:M427"/>
    <mergeCell ref="N427:T427"/>
    <mergeCell ref="A428:X428"/>
    <mergeCell ref="A429:X429"/>
    <mergeCell ref="A430:X430"/>
    <mergeCell ref="D431:E431"/>
    <mergeCell ref="N431:R431"/>
    <mergeCell ref="D432:E432"/>
    <mergeCell ref="N432:R432"/>
    <mergeCell ref="N433:T433"/>
    <mergeCell ref="A433:M434"/>
    <mergeCell ref="N434:T434"/>
    <mergeCell ref="A435:X435"/>
    <mergeCell ref="D436:E436"/>
    <mergeCell ref="N436:R436"/>
    <mergeCell ref="D437:E437"/>
    <mergeCell ref="N437:R437"/>
    <mergeCell ref="N438:T438"/>
    <mergeCell ref="A438:M439"/>
    <mergeCell ref="N439:T439"/>
    <mergeCell ref="A440:X440"/>
    <mergeCell ref="D441:E441"/>
    <mergeCell ref="N441:R441"/>
    <mergeCell ref="D442:E442"/>
    <mergeCell ref="N442:R442"/>
    <mergeCell ref="N443:T443"/>
    <mergeCell ref="A443:M444"/>
    <mergeCell ref="N444:T444"/>
    <mergeCell ref="A445:X445"/>
    <mergeCell ref="D446:E446"/>
    <mergeCell ref="N446:R446"/>
    <mergeCell ref="D447:E447"/>
    <mergeCell ref="N447:R447"/>
    <mergeCell ref="N448:T448"/>
    <mergeCell ref="A448:M449"/>
    <mergeCell ref="N449:T449"/>
    <mergeCell ref="A450:X450"/>
    <mergeCell ref="A451:X451"/>
    <mergeCell ref="D452:E452"/>
    <mergeCell ref="N452:R452"/>
    <mergeCell ref="N453:T453"/>
    <mergeCell ref="A453:M454"/>
    <mergeCell ref="N454:T454"/>
    <mergeCell ref="N455:T455"/>
    <mergeCell ref="A455:M460"/>
    <mergeCell ref="N456:T456"/>
    <mergeCell ref="N457:T457"/>
    <mergeCell ref="N458:T458"/>
    <mergeCell ref="N459:T459"/>
    <mergeCell ref="N460:T460"/>
    <mergeCell ref="C462:F462"/>
    <mergeCell ref="G462:M462"/>
    <mergeCell ref="N462:O462"/>
    <mergeCell ref="P462:Q462"/>
    <mergeCell ref="S462:T462"/>
    <mergeCell ref="A463:A464"/>
    <mergeCell ref="B463:B464"/>
    <mergeCell ref="C463:C464"/>
    <mergeCell ref="D463:D464"/>
    <mergeCell ref="E463:E464"/>
    <mergeCell ref="F463:F464"/>
    <mergeCell ref="G463:G464"/>
    <mergeCell ref="H463:H464"/>
    <mergeCell ref="I463:I464"/>
    <mergeCell ref="J463:J464"/>
    <mergeCell ref="L463:L464"/>
    <mergeCell ref="M463:M464"/>
    <mergeCell ref="N463:N464"/>
    <mergeCell ref="O463:O464"/>
    <mergeCell ref="P463:P464"/>
    <mergeCell ref="Q463:Q464"/>
    <mergeCell ref="R463:R464"/>
    <mergeCell ref="S463:S464"/>
    <mergeCell ref="T463:T464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626</v>
      </c>
      <c r="H1" s="9"/>
    </row>
    <row r="3" spans="2:8" x14ac:dyDescent="0.2">
      <c r="B3" s="54" t="s">
        <v>627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628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629</v>
      </c>
      <c r="C6" s="54" t="s">
        <v>630</v>
      </c>
      <c r="D6" s="54" t="s">
        <v>631</v>
      </c>
      <c r="E6" s="54" t="s">
        <v>48</v>
      </c>
    </row>
    <row r="7" spans="2:8" x14ac:dyDescent="0.2">
      <c r="B7" s="54" t="s">
        <v>632</v>
      </c>
      <c r="C7" s="54" t="s">
        <v>633</v>
      </c>
      <c r="D7" s="54" t="s">
        <v>634</v>
      </c>
      <c r="E7" s="54" t="s">
        <v>48</v>
      </c>
    </row>
    <row r="9" spans="2:8" x14ac:dyDescent="0.2">
      <c r="B9" s="54" t="s">
        <v>635</v>
      </c>
      <c r="C9" s="54" t="s">
        <v>630</v>
      </c>
      <c r="D9" s="54" t="s">
        <v>48</v>
      </c>
      <c r="E9" s="54" t="s">
        <v>48</v>
      </c>
    </row>
    <row r="11" spans="2:8" x14ac:dyDescent="0.2">
      <c r="B11" s="54" t="s">
        <v>636</v>
      </c>
      <c r="C11" s="54" t="s">
        <v>633</v>
      </c>
      <c r="D11" s="54" t="s">
        <v>48</v>
      </c>
      <c r="E11" s="54" t="s">
        <v>48</v>
      </c>
    </row>
    <row r="13" spans="2:8" x14ac:dyDescent="0.2">
      <c r="B13" s="54" t="s">
        <v>637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638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639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640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641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642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643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644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645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646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647</v>
      </c>
      <c r="C23" s="54" t="s">
        <v>48</v>
      </c>
      <c r="D23" s="54" t="s">
        <v>48</v>
      </c>
      <c r="E23" s="54" t="s">
        <v>48</v>
      </c>
    </row>
  </sheetData>
  <sheetProtection algorithmName="SHA-512" hashValue="yGLrKapV7dGdmdayiPeS6egBCZlbKnHfWvFARz7oMa2Qh4PcKq6sFxQYEotfnSAf9X9XqnW2y2dr0pJf9CODyQ==" saltValue="raNGPvIYh3gxL/YHkuUv/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bb0b2827-4eb3-461f-8866-28597c48f47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992</vt:i4>
      </vt:variant>
    </vt:vector>
  </HeadingPairs>
  <TitlesOfParts>
    <vt:vector size="99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2023-11-07T07:50:19Z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