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1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45235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ЛП, ООО, Крым Респ, Симферополь г, Данилова ул, 43В, лит В, офис 4,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21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0.3333333333333333</v>
      </c>
      <c r="P8" s="635" t="n"/>
      <c r="R8" s="321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21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596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21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21" t="n"/>
    </row>
    <row r="19" ht="27.75" customHeight="1">
      <c r="A19" s="343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2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32" t="n"/>
      <c r="Z20" s="332" t="n"/>
    </row>
    <row r="21" ht="14.25" customHeight="1">
      <c r="A21" s="326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26" t="n"/>
      <c r="Z21" s="32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7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5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26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26" t="n"/>
      <c r="Z25" s="32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7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7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7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7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7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7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5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26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26" t="n"/>
      <c r="Z34" s="326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7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5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26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26" t="n"/>
      <c r="Z38" s="326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7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5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26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26" t="n"/>
      <c r="Z42" s="326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7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5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3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2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32" t="n"/>
      <c r="Z47" s="332" t="n"/>
    </row>
    <row r="48" ht="14.25" customHeight="1">
      <c r="A48" s="326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26" t="n"/>
      <c r="Z48" s="326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7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7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0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5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32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32" t="n"/>
      <c r="Z53" s="332" t="n"/>
    </row>
    <row r="54" ht="14.25" customHeight="1">
      <c r="A54" s="326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26" t="n"/>
      <c r="Z54" s="326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7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7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0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7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7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5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32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32" t="n"/>
      <c r="Z61" s="332" t="n"/>
    </row>
    <row r="62" ht="14.25" customHeight="1">
      <c r="A62" s="326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26" t="n"/>
      <c r="Z62" s="326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7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7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7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7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7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7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7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7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7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7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7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7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7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7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7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7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0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7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5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26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26" t="n"/>
      <c r="Z82" s="326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7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7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7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7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7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7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0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7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5" t="n"/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321" t="n"/>
      <c r="B91" s="321" t="n"/>
      <c r="C91" s="321" t="n"/>
      <c r="D91" s="321" t="n"/>
      <c r="E91" s="321" t="n"/>
      <c r="F91" s="321" t="n"/>
      <c r="G91" s="321" t="n"/>
      <c r="H91" s="321" t="n"/>
      <c r="I91" s="321" t="n"/>
      <c r="J91" s="321" t="n"/>
      <c r="K91" s="321" t="n"/>
      <c r="L91" s="321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26" t="inlineStr">
        <is>
          <t>Копченые колбасы</t>
        </is>
      </c>
      <c r="B92" s="321" t="n"/>
      <c r="C92" s="321" t="n"/>
      <c r="D92" s="321" t="n"/>
      <c r="E92" s="321" t="n"/>
      <c r="F92" s="321" t="n"/>
      <c r="G92" s="321" t="n"/>
      <c r="H92" s="321" t="n"/>
      <c r="I92" s="321" t="n"/>
      <c r="J92" s="321" t="n"/>
      <c r="K92" s="321" t="n"/>
      <c r="L92" s="321" t="n"/>
      <c r="M92" s="321" t="n"/>
      <c r="N92" s="321" t="n"/>
      <c r="O92" s="321" t="n"/>
      <c r="P92" s="321" t="n"/>
      <c r="Q92" s="321" t="n"/>
      <c r="R92" s="321" t="n"/>
      <c r="S92" s="321" t="n"/>
      <c r="T92" s="321" t="n"/>
      <c r="U92" s="321" t="n"/>
      <c r="V92" s="321" t="n"/>
      <c r="W92" s="321" t="n"/>
      <c r="X92" s="321" t="n"/>
      <c r="Y92" s="326" t="n"/>
      <c r="Z92" s="326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7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7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7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7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7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7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7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0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7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7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7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5" t="n"/>
      <c r="B103" s="321" t="n"/>
      <c r="C103" s="321" t="n"/>
      <c r="D103" s="321" t="n"/>
      <c r="E103" s="321" t="n"/>
      <c r="F103" s="321" t="n"/>
      <c r="G103" s="321" t="n"/>
      <c r="H103" s="321" t="n"/>
      <c r="I103" s="321" t="n"/>
      <c r="J103" s="321" t="n"/>
      <c r="K103" s="321" t="n"/>
      <c r="L103" s="321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321" t="n"/>
      <c r="B104" s="321" t="n"/>
      <c r="C104" s="321" t="n"/>
      <c r="D104" s="321" t="n"/>
      <c r="E104" s="321" t="n"/>
      <c r="F104" s="321" t="n"/>
      <c r="G104" s="321" t="n"/>
      <c r="H104" s="321" t="n"/>
      <c r="I104" s="321" t="n"/>
      <c r="J104" s="321" t="n"/>
      <c r="K104" s="321" t="n"/>
      <c r="L104" s="321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26" t="inlineStr">
        <is>
          <t>Сосиски</t>
        </is>
      </c>
      <c r="B105" s="321" t="n"/>
      <c r="C105" s="321" t="n"/>
      <c r="D105" s="321" t="n"/>
      <c r="E105" s="321" t="n"/>
      <c r="F105" s="321" t="n"/>
      <c r="G105" s="321" t="n"/>
      <c r="H105" s="321" t="n"/>
      <c r="I105" s="321" t="n"/>
      <c r="J105" s="321" t="n"/>
      <c r="K105" s="321" t="n"/>
      <c r="L105" s="321" t="n"/>
      <c r="M105" s="321" t="n"/>
      <c r="N105" s="321" t="n"/>
      <c r="O105" s="321" t="n"/>
      <c r="P105" s="321" t="n"/>
      <c r="Q105" s="321" t="n"/>
      <c r="R105" s="321" t="n"/>
      <c r="S105" s="321" t="n"/>
      <c r="T105" s="321" t="n"/>
      <c r="U105" s="321" t="n"/>
      <c r="V105" s="321" t="n"/>
      <c r="W105" s="321" t="n"/>
      <c r="X105" s="321" t="n"/>
      <c r="Y105" s="326" t="n"/>
      <c r="Z105" s="326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7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7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0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7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7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7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0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7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0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7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7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7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7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5" t="n"/>
      <c r="B116" s="321" t="n"/>
      <c r="C116" s="321" t="n"/>
      <c r="D116" s="321" t="n"/>
      <c r="E116" s="321" t="n"/>
      <c r="F116" s="321" t="n"/>
      <c r="G116" s="321" t="n"/>
      <c r="H116" s="321" t="n"/>
      <c r="I116" s="321" t="n"/>
      <c r="J116" s="321" t="n"/>
      <c r="K116" s="321" t="n"/>
      <c r="L116" s="321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321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26" t="inlineStr">
        <is>
          <t>Сардельки</t>
        </is>
      </c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321" t="n"/>
      <c r="N118" s="321" t="n"/>
      <c r="O118" s="321" t="n"/>
      <c r="P118" s="321" t="n"/>
      <c r="Q118" s="321" t="n"/>
      <c r="R118" s="321" t="n"/>
      <c r="S118" s="321" t="n"/>
      <c r="T118" s="321" t="n"/>
      <c r="U118" s="321" t="n"/>
      <c r="V118" s="321" t="n"/>
      <c r="W118" s="321" t="n"/>
      <c r="X118" s="321" t="n"/>
      <c r="Y118" s="326" t="n"/>
      <c r="Z118" s="326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7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7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0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7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7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7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5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32" t="inlineStr">
        <is>
          <t>Сливушки</t>
        </is>
      </c>
      <c r="B126" s="321" t="n"/>
      <c r="C126" s="321" t="n"/>
      <c r="D126" s="321" t="n"/>
      <c r="E126" s="321" t="n"/>
      <c r="F126" s="321" t="n"/>
      <c r="G126" s="321" t="n"/>
      <c r="H126" s="321" t="n"/>
      <c r="I126" s="321" t="n"/>
      <c r="J126" s="321" t="n"/>
      <c r="K126" s="321" t="n"/>
      <c r="L126" s="321" t="n"/>
      <c r="M126" s="321" t="n"/>
      <c r="N126" s="321" t="n"/>
      <c r="O126" s="321" t="n"/>
      <c r="P126" s="321" t="n"/>
      <c r="Q126" s="321" t="n"/>
      <c r="R126" s="321" t="n"/>
      <c r="S126" s="321" t="n"/>
      <c r="T126" s="321" t="n"/>
      <c r="U126" s="321" t="n"/>
      <c r="V126" s="321" t="n"/>
      <c r="W126" s="321" t="n"/>
      <c r="X126" s="321" t="n"/>
      <c r="Y126" s="332" t="n"/>
      <c r="Z126" s="332" t="n"/>
    </row>
    <row r="127" ht="14.25" customHeight="1">
      <c r="A127" s="326" t="inlineStr">
        <is>
          <t>Сосиски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26" t="n"/>
      <c r="Z127" s="326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7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0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7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7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5" t="n"/>
      <c r="B131" s="321" t="n"/>
      <c r="C131" s="321" t="n"/>
      <c r="D131" s="321" t="n"/>
      <c r="E131" s="321" t="n"/>
      <c r="F131" s="321" t="n"/>
      <c r="G131" s="321" t="n"/>
      <c r="H131" s="321" t="n"/>
      <c r="I131" s="321" t="n"/>
      <c r="J131" s="321" t="n"/>
      <c r="K131" s="321" t="n"/>
      <c r="L131" s="321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321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43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32" t="inlineStr">
        <is>
          <t>Золоченная в печи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32" t="n"/>
      <c r="Z134" s="332" t="n"/>
    </row>
    <row r="135" ht="14.25" customHeight="1">
      <c r="A135" s="326" t="inlineStr">
        <is>
          <t>Вареные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26" t="n"/>
      <c r="Z135" s="326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7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7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7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5" t="n"/>
      <c r="B139" s="321" t="n"/>
      <c r="C139" s="321" t="n"/>
      <c r="D139" s="321" t="n"/>
      <c r="E139" s="321" t="n"/>
      <c r="F139" s="321" t="n"/>
      <c r="G139" s="321" t="n"/>
      <c r="H139" s="321" t="n"/>
      <c r="I139" s="321" t="n"/>
      <c r="J139" s="321" t="n"/>
      <c r="K139" s="321" t="n"/>
      <c r="L139" s="321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321" t="n"/>
      <c r="B140" s="321" t="n"/>
      <c r="C140" s="321" t="n"/>
      <c r="D140" s="321" t="n"/>
      <c r="E140" s="321" t="n"/>
      <c r="F140" s="321" t="n"/>
      <c r="G140" s="321" t="n"/>
      <c r="H140" s="321" t="n"/>
      <c r="I140" s="321" t="n"/>
      <c r="J140" s="321" t="n"/>
      <c r="K140" s="321" t="n"/>
      <c r="L140" s="321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32" t="inlineStr">
        <is>
          <t>Мясорубская</t>
        </is>
      </c>
      <c r="B141" s="321" t="n"/>
      <c r="C141" s="321" t="n"/>
      <c r="D141" s="321" t="n"/>
      <c r="E141" s="321" t="n"/>
      <c r="F141" s="321" t="n"/>
      <c r="G141" s="321" t="n"/>
      <c r="H141" s="321" t="n"/>
      <c r="I141" s="321" t="n"/>
      <c r="J141" s="321" t="n"/>
      <c r="K141" s="321" t="n"/>
      <c r="L141" s="321" t="n"/>
      <c r="M141" s="321" t="n"/>
      <c r="N141" s="321" t="n"/>
      <c r="O141" s="321" t="n"/>
      <c r="P141" s="321" t="n"/>
      <c r="Q141" s="321" t="n"/>
      <c r="R141" s="321" t="n"/>
      <c r="S141" s="321" t="n"/>
      <c r="T141" s="321" t="n"/>
      <c r="U141" s="321" t="n"/>
      <c r="V141" s="321" t="n"/>
      <c r="W141" s="321" t="n"/>
      <c r="X141" s="321" t="n"/>
      <c r="Y141" s="332" t="n"/>
      <c r="Z141" s="332" t="n"/>
    </row>
    <row r="142" ht="14.25" customHeight="1">
      <c r="A142" s="326" t="inlineStr">
        <is>
          <t>Копченые колбасы</t>
        </is>
      </c>
      <c r="B142" s="321" t="n"/>
      <c r="C142" s="321" t="n"/>
      <c r="D142" s="321" t="n"/>
      <c r="E142" s="321" t="n"/>
      <c r="F142" s="321" t="n"/>
      <c r="G142" s="321" t="n"/>
      <c r="H142" s="321" t="n"/>
      <c r="I142" s="321" t="n"/>
      <c r="J142" s="321" t="n"/>
      <c r="K142" s="321" t="n"/>
      <c r="L142" s="321" t="n"/>
      <c r="M142" s="321" t="n"/>
      <c r="N142" s="321" t="n"/>
      <c r="O142" s="321" t="n"/>
      <c r="P142" s="321" t="n"/>
      <c r="Q142" s="321" t="n"/>
      <c r="R142" s="321" t="n"/>
      <c r="S142" s="321" t="n"/>
      <c r="T142" s="321" t="n"/>
      <c r="U142" s="321" t="n"/>
      <c r="V142" s="321" t="n"/>
      <c r="W142" s="321" t="n"/>
      <c r="X142" s="321" t="n"/>
      <c r="Y142" s="326" t="n"/>
      <c r="Z142" s="326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7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7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7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7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0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7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7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0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7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0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7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5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32" t="inlineStr">
        <is>
          <t>Сочинка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2" t="n"/>
      <c r="Z153" s="332" t="n"/>
    </row>
    <row r="154" ht="14.25" customHeight="1">
      <c r="A154" s="326" t="inlineStr">
        <is>
          <t>Вареные колбасы</t>
        </is>
      </c>
      <c r="B154" s="321" t="n"/>
      <c r="C154" s="321" t="n"/>
      <c r="D154" s="321" t="n"/>
      <c r="E154" s="321" t="n"/>
      <c r="F154" s="321" t="n"/>
      <c r="G154" s="321" t="n"/>
      <c r="H154" s="321" t="n"/>
      <c r="I154" s="321" t="n"/>
      <c r="J154" s="321" t="n"/>
      <c r="K154" s="321" t="n"/>
      <c r="L154" s="321" t="n"/>
      <c r="M154" s="321" t="n"/>
      <c r="N154" s="321" t="n"/>
      <c r="O154" s="321" t="n"/>
      <c r="P154" s="321" t="n"/>
      <c r="Q154" s="321" t="n"/>
      <c r="R154" s="321" t="n"/>
      <c r="S154" s="321" t="n"/>
      <c r="T154" s="321" t="n"/>
      <c r="U154" s="321" t="n"/>
      <c r="V154" s="321" t="n"/>
      <c r="W154" s="321" t="n"/>
      <c r="X154" s="321" t="n"/>
      <c r="Y154" s="326" t="n"/>
      <c r="Z154" s="326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7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7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5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21" t="n"/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26" t="inlineStr">
        <is>
          <t>Ветчины</t>
        </is>
      </c>
      <c r="B159" s="321" t="n"/>
      <c r="C159" s="321" t="n"/>
      <c r="D159" s="321" t="n"/>
      <c r="E159" s="321" t="n"/>
      <c r="F159" s="321" t="n"/>
      <c r="G159" s="321" t="n"/>
      <c r="H159" s="321" t="n"/>
      <c r="I159" s="321" t="n"/>
      <c r="J159" s="321" t="n"/>
      <c r="K159" s="321" t="n"/>
      <c r="L159" s="321" t="n"/>
      <c r="M159" s="321" t="n"/>
      <c r="N159" s="321" t="n"/>
      <c r="O159" s="321" t="n"/>
      <c r="P159" s="321" t="n"/>
      <c r="Q159" s="321" t="n"/>
      <c r="R159" s="321" t="n"/>
      <c r="S159" s="321" t="n"/>
      <c r="T159" s="321" t="n"/>
      <c r="U159" s="321" t="n"/>
      <c r="V159" s="321" t="n"/>
      <c r="W159" s="321" t="n"/>
      <c r="X159" s="321" t="n"/>
      <c r="Y159" s="326" t="n"/>
      <c r="Z159" s="326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7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7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5" t="n"/>
      <c r="B162" s="321" t="n"/>
      <c r="C162" s="321" t="n"/>
      <c r="D162" s="321" t="n"/>
      <c r="E162" s="321" t="n"/>
      <c r="F162" s="321" t="n"/>
      <c r="G162" s="321" t="n"/>
      <c r="H162" s="321" t="n"/>
      <c r="I162" s="321" t="n"/>
      <c r="J162" s="321" t="n"/>
      <c r="K162" s="321" t="n"/>
      <c r="L162" s="321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321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26" t="inlineStr">
        <is>
          <t>Копченые колбасы</t>
        </is>
      </c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321" t="n"/>
      <c r="N164" s="321" t="n"/>
      <c r="O164" s="321" t="n"/>
      <c r="P164" s="321" t="n"/>
      <c r="Q164" s="321" t="n"/>
      <c r="R164" s="321" t="n"/>
      <c r="S164" s="321" t="n"/>
      <c r="T164" s="321" t="n"/>
      <c r="U164" s="321" t="n"/>
      <c r="V164" s="321" t="n"/>
      <c r="W164" s="321" t="n"/>
      <c r="X164" s="321" t="n"/>
      <c r="Y164" s="326" t="n"/>
      <c r="Z164" s="326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7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7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0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7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7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5" t="n"/>
      <c r="B169" s="321" t="n"/>
      <c r="C169" s="321" t="n"/>
      <c r="D169" s="321" t="n"/>
      <c r="E169" s="321" t="n"/>
      <c r="F169" s="321" t="n"/>
      <c r="G169" s="321" t="n"/>
      <c r="H169" s="321" t="n"/>
      <c r="I169" s="321" t="n"/>
      <c r="J169" s="321" t="n"/>
      <c r="K169" s="321" t="n"/>
      <c r="L169" s="321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321" t="n"/>
      <c r="B170" s="321" t="n"/>
      <c r="C170" s="321" t="n"/>
      <c r="D170" s="321" t="n"/>
      <c r="E170" s="321" t="n"/>
      <c r="F170" s="321" t="n"/>
      <c r="G170" s="321" t="n"/>
      <c r="H170" s="321" t="n"/>
      <c r="I170" s="321" t="n"/>
      <c r="J170" s="321" t="n"/>
      <c r="K170" s="321" t="n"/>
      <c r="L170" s="321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26" t="inlineStr">
        <is>
          <t>Сосиски</t>
        </is>
      </c>
      <c r="B171" s="321" t="n"/>
      <c r="C171" s="321" t="n"/>
      <c r="D171" s="321" t="n"/>
      <c r="E171" s="321" t="n"/>
      <c r="F171" s="321" t="n"/>
      <c r="G171" s="321" t="n"/>
      <c r="H171" s="321" t="n"/>
      <c r="I171" s="321" t="n"/>
      <c r="J171" s="321" t="n"/>
      <c r="K171" s="321" t="n"/>
      <c r="L171" s="321" t="n"/>
      <c r="M171" s="321" t="n"/>
      <c r="N171" s="321" t="n"/>
      <c r="O171" s="321" t="n"/>
      <c r="P171" s="321" t="n"/>
      <c r="Q171" s="321" t="n"/>
      <c r="R171" s="321" t="n"/>
      <c r="S171" s="321" t="n"/>
      <c r="T171" s="321" t="n"/>
      <c r="U171" s="321" t="n"/>
      <c r="V171" s="321" t="n"/>
      <c r="W171" s="321" t="n"/>
      <c r="X171" s="321" t="n"/>
      <c r="Y171" s="326" t="n"/>
      <c r="Z171" s="326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7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7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7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7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7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7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7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7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7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7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7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7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7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0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7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7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7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7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5" t="n"/>
      <c r="B189" s="321" t="n"/>
      <c r="C189" s="321" t="n"/>
      <c r="D189" s="321" t="n"/>
      <c r="E189" s="321" t="n"/>
      <c r="F189" s="321" t="n"/>
      <c r="G189" s="321" t="n"/>
      <c r="H189" s="321" t="n"/>
      <c r="I189" s="321" t="n"/>
      <c r="J189" s="321" t="n"/>
      <c r="K189" s="321" t="n"/>
      <c r="L189" s="321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321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26" t="inlineStr">
        <is>
          <t>Сардельки</t>
        </is>
      </c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321" t="n"/>
      <c r="N191" s="321" t="n"/>
      <c r="O191" s="321" t="n"/>
      <c r="P191" s="321" t="n"/>
      <c r="Q191" s="321" t="n"/>
      <c r="R191" s="321" t="n"/>
      <c r="S191" s="321" t="n"/>
      <c r="T191" s="321" t="n"/>
      <c r="U191" s="321" t="n"/>
      <c r="V191" s="321" t="n"/>
      <c r="W191" s="321" t="n"/>
      <c r="X191" s="321" t="n"/>
      <c r="Y191" s="326" t="n"/>
      <c r="Z191" s="326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7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0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7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0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5" t="n"/>
      <c r="B194" s="321" t="n"/>
      <c r="C194" s="321" t="n"/>
      <c r="D194" s="321" t="n"/>
      <c r="E194" s="321" t="n"/>
      <c r="F194" s="321" t="n"/>
      <c r="G194" s="321" t="n"/>
      <c r="H194" s="321" t="n"/>
      <c r="I194" s="321" t="n"/>
      <c r="J194" s="321" t="n"/>
      <c r="K194" s="321" t="n"/>
      <c r="L194" s="321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321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32" t="inlineStr">
        <is>
          <t>Бордо</t>
        </is>
      </c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321" t="n"/>
      <c r="N196" s="321" t="n"/>
      <c r="O196" s="321" t="n"/>
      <c r="P196" s="321" t="n"/>
      <c r="Q196" s="321" t="n"/>
      <c r="R196" s="321" t="n"/>
      <c r="S196" s="321" t="n"/>
      <c r="T196" s="321" t="n"/>
      <c r="U196" s="321" t="n"/>
      <c r="V196" s="321" t="n"/>
      <c r="W196" s="321" t="n"/>
      <c r="X196" s="321" t="n"/>
      <c r="Y196" s="332" t="n"/>
      <c r="Z196" s="332" t="n"/>
    </row>
    <row r="197" ht="14.25" customHeight="1">
      <c r="A197" s="326" t="inlineStr">
        <is>
          <t>Вареные колбасы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26" t="n"/>
      <c r="Z197" s="326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7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7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7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7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7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27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79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7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7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7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7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7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7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7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7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7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5" t="n"/>
      <c r="B213" s="321" t="n"/>
      <c r="C213" s="321" t="n"/>
      <c r="D213" s="321" t="n"/>
      <c r="E213" s="321" t="n"/>
      <c r="F213" s="321" t="n"/>
      <c r="G213" s="321" t="n"/>
      <c r="H213" s="321" t="n"/>
      <c r="I213" s="321" t="n"/>
      <c r="J213" s="321" t="n"/>
      <c r="K213" s="321" t="n"/>
      <c r="L213" s="321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321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26" t="inlineStr">
        <is>
          <t>Ветчины</t>
        </is>
      </c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321" t="n"/>
      <c r="N215" s="321" t="n"/>
      <c r="O215" s="321" t="n"/>
      <c r="P215" s="321" t="n"/>
      <c r="Q215" s="321" t="n"/>
      <c r="R215" s="321" t="n"/>
      <c r="S215" s="321" t="n"/>
      <c r="T215" s="321" t="n"/>
      <c r="U215" s="321" t="n"/>
      <c r="V215" s="321" t="n"/>
      <c r="W215" s="321" t="n"/>
      <c r="X215" s="321" t="n"/>
      <c r="Y215" s="326" t="n"/>
      <c r="Z215" s="326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7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5" t="n"/>
      <c r="B217" s="321" t="n"/>
      <c r="C217" s="321" t="n"/>
      <c r="D217" s="321" t="n"/>
      <c r="E217" s="321" t="n"/>
      <c r="F217" s="321" t="n"/>
      <c r="G217" s="321" t="n"/>
      <c r="H217" s="321" t="n"/>
      <c r="I217" s="321" t="n"/>
      <c r="J217" s="321" t="n"/>
      <c r="K217" s="321" t="n"/>
      <c r="L217" s="321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321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26" t="inlineStr">
        <is>
          <t>Копченые колбасы</t>
        </is>
      </c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321" t="n"/>
      <c r="N219" s="321" t="n"/>
      <c r="O219" s="321" t="n"/>
      <c r="P219" s="321" t="n"/>
      <c r="Q219" s="321" t="n"/>
      <c r="R219" s="321" t="n"/>
      <c r="S219" s="321" t="n"/>
      <c r="T219" s="321" t="n"/>
      <c r="U219" s="321" t="n"/>
      <c r="V219" s="321" t="n"/>
      <c r="W219" s="321" t="n"/>
      <c r="X219" s="321" t="n"/>
      <c r="Y219" s="326" t="n"/>
      <c r="Z219" s="326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7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0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7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7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7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5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26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26" t="n"/>
      <c r="Z226" s="326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7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7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7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7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7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7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7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5" t="n"/>
      <c r="B234" s="321" t="n"/>
      <c r="C234" s="321" t="n"/>
      <c r="D234" s="321" t="n"/>
      <c r="E234" s="321" t="n"/>
      <c r="F234" s="321" t="n"/>
      <c r="G234" s="321" t="n"/>
      <c r="H234" s="321" t="n"/>
      <c r="I234" s="321" t="n"/>
      <c r="J234" s="321" t="n"/>
      <c r="K234" s="321" t="n"/>
      <c r="L234" s="321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321" t="n"/>
      <c r="B235" s="321" t="n"/>
      <c r="C235" s="321" t="n"/>
      <c r="D235" s="321" t="n"/>
      <c r="E235" s="321" t="n"/>
      <c r="F235" s="321" t="n"/>
      <c r="G235" s="321" t="n"/>
      <c r="H235" s="321" t="n"/>
      <c r="I235" s="321" t="n"/>
      <c r="J235" s="321" t="n"/>
      <c r="K235" s="321" t="n"/>
      <c r="L235" s="321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26" t="inlineStr">
        <is>
          <t>Сардельки</t>
        </is>
      </c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321" t="n"/>
      <c r="N236" s="321" t="n"/>
      <c r="O236" s="321" t="n"/>
      <c r="P236" s="321" t="n"/>
      <c r="Q236" s="321" t="n"/>
      <c r="R236" s="321" t="n"/>
      <c r="S236" s="321" t="n"/>
      <c r="T236" s="321" t="n"/>
      <c r="U236" s="321" t="n"/>
      <c r="V236" s="321" t="n"/>
      <c r="W236" s="321" t="n"/>
      <c r="X236" s="321" t="n"/>
      <c r="Y236" s="326" t="n"/>
      <c r="Z236" s="326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7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0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7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0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7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5" t="n"/>
      <c r="B240" s="321" t="n"/>
      <c r="C240" s="321" t="n"/>
      <c r="D240" s="321" t="n"/>
      <c r="E240" s="321" t="n"/>
      <c r="F240" s="321" t="n"/>
      <c r="G240" s="321" t="n"/>
      <c r="H240" s="321" t="n"/>
      <c r="I240" s="321" t="n"/>
      <c r="J240" s="321" t="n"/>
      <c r="K240" s="321" t="n"/>
      <c r="L240" s="321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321" t="n"/>
      <c r="B241" s="321" t="n"/>
      <c r="C241" s="321" t="n"/>
      <c r="D241" s="321" t="n"/>
      <c r="E241" s="321" t="n"/>
      <c r="F241" s="321" t="n"/>
      <c r="G241" s="321" t="n"/>
      <c r="H241" s="321" t="n"/>
      <c r="I241" s="321" t="n"/>
      <c r="J241" s="321" t="n"/>
      <c r="K241" s="321" t="n"/>
      <c r="L241" s="321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26" t="inlineStr">
        <is>
          <t>Сырокопченые колбасы</t>
        </is>
      </c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321" t="n"/>
      <c r="N242" s="321" t="n"/>
      <c r="O242" s="321" t="n"/>
      <c r="P242" s="321" t="n"/>
      <c r="Q242" s="321" t="n"/>
      <c r="R242" s="321" t="n"/>
      <c r="S242" s="321" t="n"/>
      <c r="T242" s="321" t="n"/>
      <c r="U242" s="321" t="n"/>
      <c r="V242" s="321" t="n"/>
      <c r="W242" s="321" t="n"/>
      <c r="X242" s="321" t="n"/>
      <c r="Y242" s="326" t="n"/>
      <c r="Z242" s="326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7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7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7" t="n">
        <v>4607091388404</v>
      </c>
      <c r="E245" s="639" t="n"/>
      <c r="F245" s="671" t="n">
        <v>0.17</v>
      </c>
      <c r="G245" s="38" t="n">
        <v>15</v>
      </c>
      <c r="H245" s="671" t="n">
        <v>2.55</v>
      </c>
      <c r="I245" s="671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73" t="n"/>
      <c r="P245" s="673" t="n"/>
      <c r="Q245" s="673" t="n"/>
      <c r="R245" s="639" t="n"/>
      <c r="S245" s="40" t="inlineStr"/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25" t="n"/>
      <c r="B246" s="321" t="n"/>
      <c r="C246" s="321" t="n"/>
      <c r="D246" s="321" t="n"/>
      <c r="E246" s="321" t="n"/>
      <c r="F246" s="321" t="n"/>
      <c r="G246" s="321" t="n"/>
      <c r="H246" s="321" t="n"/>
      <c r="I246" s="321" t="n"/>
      <c r="J246" s="321" t="n"/>
      <c r="K246" s="321" t="n"/>
      <c r="L246" s="321" t="n"/>
      <c r="M246" s="676" t="n"/>
      <c r="N246" s="677" t="inlineStr">
        <is>
          <t>Итого</t>
        </is>
      </c>
      <c r="O246" s="647" t="n"/>
      <c r="P246" s="647" t="n"/>
      <c r="Q246" s="647" t="n"/>
      <c r="R246" s="647" t="n"/>
      <c r="S246" s="647" t="n"/>
      <c r="T246" s="648" t="n"/>
      <c r="U246" s="43" t="inlineStr">
        <is>
          <t>кор</t>
        </is>
      </c>
      <c r="V246" s="678">
        <f>IFERROR(V243/H243,"0")+IFERROR(V244/H244,"0")+IFERROR(V245/H245,"0")</f>
        <v/>
      </c>
      <c r="W246" s="678">
        <f>IFERROR(W243/H243,"0")+IFERROR(W244/H244,"0")+IFERROR(W245/H245,"0")</f>
        <v/>
      </c>
      <c r="X246" s="678">
        <f>IFERROR(IF(X243="",0,X243),"0")+IFERROR(IF(X244="",0,X244),"0")+IFERROR(IF(X245="",0,X245),"0")</f>
        <v/>
      </c>
      <c r="Y246" s="679" t="n"/>
      <c r="Z246" s="679" t="n"/>
    </row>
    <row r="247">
      <c r="A247" s="321" t="n"/>
      <c r="B247" s="321" t="n"/>
      <c r="C247" s="321" t="n"/>
      <c r="D247" s="321" t="n"/>
      <c r="E247" s="321" t="n"/>
      <c r="F247" s="321" t="n"/>
      <c r="G247" s="321" t="n"/>
      <c r="H247" s="321" t="n"/>
      <c r="I247" s="321" t="n"/>
      <c r="J247" s="321" t="n"/>
      <c r="K247" s="321" t="n"/>
      <c r="L247" s="321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кг</t>
        </is>
      </c>
      <c r="V247" s="678">
        <f>IFERROR(SUM(V243:V245),"0")</f>
        <v/>
      </c>
      <c r="W247" s="678">
        <f>IFERROR(SUM(W243:W245),"0")</f>
        <v/>
      </c>
      <c r="X247" s="43" t="n"/>
      <c r="Y247" s="679" t="n"/>
      <c r="Z247" s="679" t="n"/>
    </row>
    <row r="248" ht="14.25" customHeight="1">
      <c r="A248" s="326" t="inlineStr">
        <is>
          <t>Паштеты</t>
        </is>
      </c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321" t="n"/>
      <c r="N248" s="321" t="n"/>
      <c r="O248" s="321" t="n"/>
      <c r="P248" s="321" t="n"/>
      <c r="Q248" s="321" t="n"/>
      <c r="R248" s="321" t="n"/>
      <c r="S248" s="321" t="n"/>
      <c r="T248" s="321" t="n"/>
      <c r="U248" s="321" t="n"/>
      <c r="V248" s="321" t="n"/>
      <c r="W248" s="321" t="n"/>
      <c r="X248" s="321" t="n"/>
      <c r="Y248" s="326" t="n"/>
      <c r="Z248" s="326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7" t="n">
        <v>4680115881808</v>
      </c>
      <c r="E249" s="639" t="n"/>
      <c r="F249" s="671" t="n">
        <v>0.1</v>
      </c>
      <c r="G249" s="38" t="n">
        <v>20</v>
      </c>
      <c r="H249" s="671" t="n">
        <v>2</v>
      </c>
      <c r="I249" s="671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73" t="n"/>
      <c r="P249" s="673" t="n"/>
      <c r="Q249" s="673" t="n"/>
      <c r="R249" s="639" t="n"/>
      <c r="S249" s="40" t="inlineStr"/>
      <c r="T249" s="40" t="inlineStr"/>
      <c r="U249" s="41" t="inlineStr">
        <is>
          <t>кг</t>
        </is>
      </c>
      <c r="V249" s="674" t="n">
        <v>0</v>
      </c>
      <c r="W249" s="675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7" t="n">
        <v>4680115881822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7" t="n">
        <v>4680115880016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25" t="n"/>
      <c r="B252" s="321" t="n"/>
      <c r="C252" s="321" t="n"/>
      <c r="D252" s="321" t="n"/>
      <c r="E252" s="321" t="n"/>
      <c r="F252" s="321" t="n"/>
      <c r="G252" s="321" t="n"/>
      <c r="H252" s="321" t="n"/>
      <c r="I252" s="321" t="n"/>
      <c r="J252" s="321" t="n"/>
      <c r="K252" s="321" t="n"/>
      <c r="L252" s="321" t="n"/>
      <c r="M252" s="676" t="n"/>
      <c r="N252" s="677" t="inlineStr">
        <is>
          <t>Итого</t>
        </is>
      </c>
      <c r="O252" s="647" t="n"/>
      <c r="P252" s="647" t="n"/>
      <c r="Q252" s="647" t="n"/>
      <c r="R252" s="647" t="n"/>
      <c r="S252" s="647" t="n"/>
      <c r="T252" s="648" t="n"/>
      <c r="U252" s="43" t="inlineStr">
        <is>
          <t>кор</t>
        </is>
      </c>
      <c r="V252" s="678">
        <f>IFERROR(V249/H249,"0")+IFERROR(V250/H250,"0")+IFERROR(V251/H251,"0")</f>
        <v/>
      </c>
      <c r="W252" s="678">
        <f>IFERROR(W249/H249,"0")+IFERROR(W250/H250,"0")+IFERROR(W251/H251,"0")</f>
        <v/>
      </c>
      <c r="X252" s="678">
        <f>IFERROR(IF(X249="",0,X249),"0")+IFERROR(IF(X250="",0,X250),"0")+IFERROR(IF(X251="",0,X251),"0")</f>
        <v/>
      </c>
      <c r="Y252" s="679" t="n"/>
      <c r="Z252" s="679" t="n"/>
    </row>
    <row r="253">
      <c r="A253" s="321" t="n"/>
      <c r="B253" s="321" t="n"/>
      <c r="C253" s="321" t="n"/>
      <c r="D253" s="321" t="n"/>
      <c r="E253" s="321" t="n"/>
      <c r="F253" s="321" t="n"/>
      <c r="G253" s="321" t="n"/>
      <c r="H253" s="321" t="n"/>
      <c r="I253" s="321" t="n"/>
      <c r="J253" s="321" t="n"/>
      <c r="K253" s="321" t="n"/>
      <c r="L253" s="321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кг</t>
        </is>
      </c>
      <c r="V253" s="678">
        <f>IFERROR(SUM(V249:V251),"0")</f>
        <v/>
      </c>
      <c r="W253" s="678">
        <f>IFERROR(SUM(W249:W251),"0")</f>
        <v/>
      </c>
      <c r="X253" s="43" t="n"/>
      <c r="Y253" s="679" t="n"/>
      <c r="Z253" s="679" t="n"/>
    </row>
    <row r="254" ht="16.5" customHeight="1">
      <c r="A254" s="332" t="inlineStr">
        <is>
          <t>Фирменная</t>
        </is>
      </c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321" t="n"/>
      <c r="N254" s="321" t="n"/>
      <c r="O254" s="321" t="n"/>
      <c r="P254" s="321" t="n"/>
      <c r="Q254" s="321" t="n"/>
      <c r="R254" s="321" t="n"/>
      <c r="S254" s="321" t="n"/>
      <c r="T254" s="321" t="n"/>
      <c r="U254" s="321" t="n"/>
      <c r="V254" s="321" t="n"/>
      <c r="W254" s="321" t="n"/>
      <c r="X254" s="321" t="n"/>
      <c r="Y254" s="332" t="n"/>
      <c r="Z254" s="332" t="n"/>
    </row>
    <row r="255" ht="14.25" customHeight="1">
      <c r="A255" s="326" t="inlineStr">
        <is>
          <t>Вареные колбасы</t>
        </is>
      </c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321" t="n"/>
      <c r="N255" s="321" t="n"/>
      <c r="O255" s="321" t="n"/>
      <c r="P255" s="321" t="n"/>
      <c r="Q255" s="321" t="n"/>
      <c r="R255" s="321" t="n"/>
      <c r="S255" s="321" t="n"/>
      <c r="T255" s="321" t="n"/>
      <c r="U255" s="321" t="n"/>
      <c r="V255" s="321" t="n"/>
      <c r="W255" s="321" t="n"/>
      <c r="X255" s="321" t="n"/>
      <c r="Y255" s="326" t="n"/>
      <c r="Z255" s="326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7" t="n">
        <v>4607091387421</v>
      </c>
      <c r="E256" s="639" t="n"/>
      <c r="F256" s="671" t="n">
        <v>1.35</v>
      </c>
      <c r="G256" s="38" t="n">
        <v>8</v>
      </c>
      <c r="H256" s="671" t="n">
        <v>10.8</v>
      </c>
      <c r="I256" s="671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73" t="n"/>
      <c r="P256" s="673" t="n"/>
      <c r="Q256" s="673" t="n"/>
      <c r="R256" s="639" t="n"/>
      <c r="S256" s="40" t="inlineStr"/>
      <c r="T256" s="40" t="inlineStr"/>
      <c r="U256" s="41" t="inlineStr">
        <is>
          <t>кг</t>
        </is>
      </c>
      <c r="V256" s="674" t="n">
        <v>0</v>
      </c>
      <c r="W256" s="675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7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7" t="n">
        <v>4607091387452</v>
      </c>
      <c r="E258" s="639" t="n"/>
      <c r="F258" s="671" t="n">
        <v>1.45</v>
      </c>
      <c r="G258" s="38" t="n">
        <v>8</v>
      </c>
      <c r="H258" s="671" t="n">
        <v>11.6</v>
      </c>
      <c r="I258" s="671" t="n">
        <v>12.08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23" t="inlineStr">
        <is>
          <t>Вареные колбасы Молочная По-стародворски Фирменная Весовые П/а Стародворье</t>
        </is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7" t="n">
        <v>4607091387452</v>
      </c>
      <c r="E259" s="639" t="n"/>
      <c r="F259" s="671" t="n">
        <v>1.35</v>
      </c>
      <c r="G259" s="38" t="n">
        <v>8</v>
      </c>
      <c r="H259" s="671" t="n">
        <v>10.8</v>
      </c>
      <c r="I259" s="671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7" t="n">
        <v>4607091385984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7" t="n">
        <v>4607091387438</v>
      </c>
      <c r="E261" s="639" t="n"/>
      <c r="F261" s="671" t="n">
        <v>0.5</v>
      </c>
      <c r="G261" s="38" t="n">
        <v>10</v>
      </c>
      <c r="H261" s="671" t="n">
        <v>5</v>
      </c>
      <c r="I261" s="671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7" t="n">
        <v>4607091387469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25" t="n"/>
      <c r="B263" s="321" t="n"/>
      <c r="C263" s="321" t="n"/>
      <c r="D263" s="321" t="n"/>
      <c r="E263" s="321" t="n"/>
      <c r="F263" s="321" t="n"/>
      <c r="G263" s="321" t="n"/>
      <c r="H263" s="321" t="n"/>
      <c r="I263" s="321" t="n"/>
      <c r="J263" s="321" t="n"/>
      <c r="K263" s="321" t="n"/>
      <c r="L263" s="321" t="n"/>
      <c r="M263" s="676" t="n"/>
      <c r="N263" s="677" t="inlineStr">
        <is>
          <t>Итого</t>
        </is>
      </c>
      <c r="O263" s="647" t="n"/>
      <c r="P263" s="647" t="n"/>
      <c r="Q263" s="647" t="n"/>
      <c r="R263" s="647" t="n"/>
      <c r="S263" s="647" t="n"/>
      <c r="T263" s="648" t="n"/>
      <c r="U263" s="43" t="inlineStr">
        <is>
          <t>кор</t>
        </is>
      </c>
      <c r="V263" s="678">
        <f>IFERROR(V256/H256,"0")+IFERROR(V257/H257,"0")+IFERROR(V258/H258,"0")+IFERROR(V259/H259,"0")+IFERROR(V260/H260,"0")+IFERROR(V261/H261,"0")+IFERROR(V262/H262,"0")</f>
        <v/>
      </c>
      <c r="W263" s="678">
        <f>IFERROR(W256/H256,"0")+IFERROR(W257/H257,"0")+IFERROR(W258/H258,"0")+IFERROR(W259/H259,"0")+IFERROR(W260/H260,"0")+IFERROR(W261/H261,"0")+IFERROR(W262/H262,"0")</f>
        <v/>
      </c>
      <c r="X263" s="678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79" t="n"/>
      <c r="Z263" s="679" t="n"/>
    </row>
    <row r="264">
      <c r="A264" s="321" t="n"/>
      <c r="B264" s="321" t="n"/>
      <c r="C264" s="321" t="n"/>
      <c r="D264" s="321" t="n"/>
      <c r="E264" s="321" t="n"/>
      <c r="F264" s="321" t="n"/>
      <c r="G264" s="321" t="n"/>
      <c r="H264" s="321" t="n"/>
      <c r="I264" s="321" t="n"/>
      <c r="J264" s="321" t="n"/>
      <c r="K264" s="321" t="n"/>
      <c r="L264" s="321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кг</t>
        </is>
      </c>
      <c r="V264" s="678">
        <f>IFERROR(SUM(V256:V262),"0")</f>
        <v/>
      </c>
      <c r="W264" s="678">
        <f>IFERROR(SUM(W256:W262),"0")</f>
        <v/>
      </c>
      <c r="X264" s="43" t="n"/>
      <c r="Y264" s="679" t="n"/>
      <c r="Z264" s="679" t="n"/>
    </row>
    <row r="265" ht="14.25" customHeight="1">
      <c r="A265" s="326" t="inlineStr">
        <is>
          <t>Копченые колбасы</t>
        </is>
      </c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321" t="n"/>
      <c r="N265" s="321" t="n"/>
      <c r="O265" s="321" t="n"/>
      <c r="P265" s="321" t="n"/>
      <c r="Q265" s="321" t="n"/>
      <c r="R265" s="321" t="n"/>
      <c r="S265" s="321" t="n"/>
      <c r="T265" s="321" t="n"/>
      <c r="U265" s="321" t="n"/>
      <c r="V265" s="321" t="n"/>
      <c r="W265" s="321" t="n"/>
      <c r="X265" s="321" t="n"/>
      <c r="Y265" s="326" t="n"/>
      <c r="Z265" s="326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7" t="n">
        <v>4607091387292</v>
      </c>
      <c r="E266" s="639" t="n"/>
      <c r="F266" s="671" t="n">
        <v>0.73</v>
      </c>
      <c r="G266" s="38" t="n">
        <v>6</v>
      </c>
      <c r="H266" s="671" t="n">
        <v>4.38</v>
      </c>
      <c r="I266" s="671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73" t="n"/>
      <c r="P266" s="673" t="n"/>
      <c r="Q266" s="673" t="n"/>
      <c r="R266" s="639" t="n"/>
      <c r="S266" s="40" t="inlineStr"/>
      <c r="T266" s="40" t="inlineStr"/>
      <c r="U266" s="41" t="inlineStr">
        <is>
          <t>кг</t>
        </is>
      </c>
      <c r="V266" s="674" t="n">
        <v>0</v>
      </c>
      <c r="W266" s="675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7" t="n">
        <v>4607091387315</v>
      </c>
      <c r="E267" s="639" t="n"/>
      <c r="F267" s="671" t="n">
        <v>0.7</v>
      </c>
      <c r="G267" s="38" t="n">
        <v>4</v>
      </c>
      <c r="H267" s="671" t="n">
        <v>2.8</v>
      </c>
      <c r="I267" s="671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25" t="n"/>
      <c r="B268" s="321" t="n"/>
      <c r="C268" s="321" t="n"/>
      <c r="D268" s="321" t="n"/>
      <c r="E268" s="321" t="n"/>
      <c r="F268" s="321" t="n"/>
      <c r="G268" s="321" t="n"/>
      <c r="H268" s="321" t="n"/>
      <c r="I268" s="321" t="n"/>
      <c r="J268" s="321" t="n"/>
      <c r="K268" s="321" t="n"/>
      <c r="L268" s="321" t="n"/>
      <c r="M268" s="676" t="n"/>
      <c r="N268" s="677" t="inlineStr">
        <is>
          <t>Итого</t>
        </is>
      </c>
      <c r="O268" s="647" t="n"/>
      <c r="P268" s="647" t="n"/>
      <c r="Q268" s="647" t="n"/>
      <c r="R268" s="647" t="n"/>
      <c r="S268" s="647" t="n"/>
      <c r="T268" s="648" t="n"/>
      <c r="U268" s="43" t="inlineStr">
        <is>
          <t>кор</t>
        </is>
      </c>
      <c r="V268" s="678">
        <f>IFERROR(V266/H266,"0")+IFERROR(V267/H267,"0")</f>
        <v/>
      </c>
      <c r="W268" s="678">
        <f>IFERROR(W266/H266,"0")+IFERROR(W267/H267,"0")</f>
        <v/>
      </c>
      <c r="X268" s="678">
        <f>IFERROR(IF(X266="",0,X266),"0")+IFERROR(IF(X267="",0,X267),"0")</f>
        <v/>
      </c>
      <c r="Y268" s="679" t="n"/>
      <c r="Z268" s="679" t="n"/>
    </row>
    <row r="269">
      <c r="A269" s="321" t="n"/>
      <c r="B269" s="321" t="n"/>
      <c r="C269" s="321" t="n"/>
      <c r="D269" s="321" t="n"/>
      <c r="E269" s="321" t="n"/>
      <c r="F269" s="321" t="n"/>
      <c r="G269" s="321" t="n"/>
      <c r="H269" s="321" t="n"/>
      <c r="I269" s="321" t="n"/>
      <c r="J269" s="321" t="n"/>
      <c r="K269" s="321" t="n"/>
      <c r="L269" s="321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кг</t>
        </is>
      </c>
      <c r="V269" s="678">
        <f>IFERROR(SUM(V266:V267),"0")</f>
        <v/>
      </c>
      <c r="W269" s="678">
        <f>IFERROR(SUM(W266:W267),"0")</f>
        <v/>
      </c>
      <c r="X269" s="43" t="n"/>
      <c r="Y269" s="679" t="n"/>
      <c r="Z269" s="679" t="n"/>
    </row>
    <row r="270" ht="16.5" customHeight="1">
      <c r="A270" s="332" t="inlineStr">
        <is>
          <t>Бавария</t>
        </is>
      </c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321" t="n"/>
      <c r="N270" s="321" t="n"/>
      <c r="O270" s="321" t="n"/>
      <c r="P270" s="321" t="n"/>
      <c r="Q270" s="321" t="n"/>
      <c r="R270" s="321" t="n"/>
      <c r="S270" s="321" t="n"/>
      <c r="T270" s="321" t="n"/>
      <c r="U270" s="321" t="n"/>
      <c r="V270" s="321" t="n"/>
      <c r="W270" s="321" t="n"/>
      <c r="X270" s="321" t="n"/>
      <c r="Y270" s="332" t="n"/>
      <c r="Z270" s="332" t="n"/>
    </row>
    <row r="271" ht="14.25" customHeight="1">
      <c r="A271" s="326" t="inlineStr">
        <is>
          <t>Копченые колбасы</t>
        </is>
      </c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321" t="n"/>
      <c r="N271" s="321" t="n"/>
      <c r="O271" s="321" t="n"/>
      <c r="P271" s="321" t="n"/>
      <c r="Q271" s="321" t="n"/>
      <c r="R271" s="321" t="n"/>
      <c r="S271" s="321" t="n"/>
      <c r="T271" s="321" t="n"/>
      <c r="U271" s="321" t="n"/>
      <c r="V271" s="321" t="n"/>
      <c r="W271" s="321" t="n"/>
      <c r="X271" s="321" t="n"/>
      <c r="Y271" s="326" t="n"/>
      <c r="Z271" s="326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7" t="n">
        <v>4607091383836</v>
      </c>
      <c r="E272" s="639" t="n"/>
      <c r="F272" s="671" t="n">
        <v>0.3</v>
      </c>
      <c r="G272" s="38" t="n">
        <v>6</v>
      </c>
      <c r="H272" s="671" t="n">
        <v>1.8</v>
      </c>
      <c r="I272" s="671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73" t="n"/>
      <c r="P272" s="673" t="n"/>
      <c r="Q272" s="673" t="n"/>
      <c r="R272" s="639" t="n"/>
      <c r="S272" s="40" t="inlineStr"/>
      <c r="T272" s="40" t="inlineStr"/>
      <c r="U272" s="41" t="inlineStr">
        <is>
          <t>кг</t>
        </is>
      </c>
      <c r="V272" s="674" t="n">
        <v>0</v>
      </c>
      <c r="W272" s="675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25" t="n"/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676" t="n"/>
      <c r="N273" s="677" t="inlineStr">
        <is>
          <t>Итого</t>
        </is>
      </c>
      <c r="O273" s="647" t="n"/>
      <c r="P273" s="647" t="n"/>
      <c r="Q273" s="647" t="n"/>
      <c r="R273" s="647" t="n"/>
      <c r="S273" s="647" t="n"/>
      <c r="T273" s="648" t="n"/>
      <c r="U273" s="43" t="inlineStr">
        <is>
          <t>кор</t>
        </is>
      </c>
      <c r="V273" s="678">
        <f>IFERROR(V272/H272,"0")</f>
        <v/>
      </c>
      <c r="W273" s="678">
        <f>IFERROR(W272/H272,"0")</f>
        <v/>
      </c>
      <c r="X273" s="678">
        <f>IFERROR(IF(X272="",0,X272),"0")</f>
        <v/>
      </c>
      <c r="Y273" s="679" t="n"/>
      <c r="Z273" s="679" t="n"/>
    </row>
    <row r="274">
      <c r="A274" s="321" t="n"/>
      <c r="B274" s="321" t="n"/>
      <c r="C274" s="321" t="n"/>
      <c r="D274" s="321" t="n"/>
      <c r="E274" s="321" t="n"/>
      <c r="F274" s="321" t="n"/>
      <c r="G274" s="321" t="n"/>
      <c r="H274" s="321" t="n"/>
      <c r="I274" s="321" t="n"/>
      <c r="J274" s="321" t="n"/>
      <c r="K274" s="321" t="n"/>
      <c r="L274" s="321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кг</t>
        </is>
      </c>
      <c r="V274" s="678">
        <f>IFERROR(SUM(V272:V272),"0")</f>
        <v/>
      </c>
      <c r="W274" s="678">
        <f>IFERROR(SUM(W272:W272),"0")</f>
        <v/>
      </c>
      <c r="X274" s="43" t="n"/>
      <c r="Y274" s="679" t="n"/>
      <c r="Z274" s="679" t="n"/>
    </row>
    <row r="275" ht="14.25" customHeight="1">
      <c r="A275" s="326" t="inlineStr">
        <is>
          <t>Сосиски</t>
        </is>
      </c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321" t="n"/>
      <c r="N275" s="321" t="n"/>
      <c r="O275" s="321" t="n"/>
      <c r="P275" s="321" t="n"/>
      <c r="Q275" s="321" t="n"/>
      <c r="R275" s="321" t="n"/>
      <c r="S275" s="321" t="n"/>
      <c r="T275" s="321" t="n"/>
      <c r="U275" s="321" t="n"/>
      <c r="V275" s="321" t="n"/>
      <c r="W275" s="321" t="n"/>
      <c r="X275" s="321" t="n"/>
      <c r="Y275" s="326" t="n"/>
      <c r="Z275" s="326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7" t="n">
        <v>4607091387919</v>
      </c>
      <c r="E276" s="639" t="n"/>
      <c r="F276" s="671" t="n">
        <v>1.35</v>
      </c>
      <c r="G276" s="38" t="n">
        <v>6</v>
      </c>
      <c r="H276" s="671" t="n">
        <v>8.1</v>
      </c>
      <c r="I276" s="671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73" t="n"/>
      <c r="P276" s="673" t="n"/>
      <c r="Q276" s="673" t="n"/>
      <c r="R276" s="639" t="n"/>
      <c r="S276" s="40" t="inlineStr"/>
      <c r="T276" s="40" t="inlineStr"/>
      <c r="U276" s="41" t="inlineStr">
        <is>
          <t>кг</t>
        </is>
      </c>
      <c r="V276" s="674" t="n">
        <v>0</v>
      </c>
      <c r="W276" s="675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7" t="n">
        <v>4607091383942</v>
      </c>
      <c r="E277" s="639" t="n"/>
      <c r="F277" s="671" t="n">
        <v>0.42</v>
      </c>
      <c r="G277" s="38" t="n">
        <v>6</v>
      </c>
      <c r="H277" s="671" t="n">
        <v>2.52</v>
      </c>
      <c r="I277" s="671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0</v>
      </c>
      <c r="W277" s="675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7" t="n">
        <v>4607091383959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3" t="inlineStr">
        <is>
          <t>Сосиски «Баварские с сыром» Фикс.вес 0,42 п/а ТМ «Стародворье»</t>
        </is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0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>
      <c r="A279" s="325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76" t="n"/>
      <c r="N279" s="677" t="inlineStr">
        <is>
          <t>Итого</t>
        </is>
      </c>
      <c r="O279" s="647" t="n"/>
      <c r="P279" s="647" t="n"/>
      <c r="Q279" s="647" t="n"/>
      <c r="R279" s="647" t="n"/>
      <c r="S279" s="647" t="n"/>
      <c r="T279" s="648" t="n"/>
      <c r="U279" s="43" t="inlineStr">
        <is>
          <t>кор</t>
        </is>
      </c>
      <c r="V279" s="678">
        <f>IFERROR(V276/H276,"0")+IFERROR(V277/H277,"0")+IFERROR(V278/H278,"0")</f>
        <v/>
      </c>
      <c r="W279" s="678">
        <f>IFERROR(W276/H276,"0")+IFERROR(W277/H277,"0")+IFERROR(W278/H278,"0")</f>
        <v/>
      </c>
      <c r="X279" s="678">
        <f>IFERROR(IF(X276="",0,X276),"0")+IFERROR(IF(X277="",0,X277),"0")+IFERROR(IF(X278="",0,X278),"0")</f>
        <v/>
      </c>
      <c r="Y279" s="679" t="n"/>
      <c r="Z279" s="679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кг</t>
        </is>
      </c>
      <c r="V280" s="678">
        <f>IFERROR(SUM(V276:V278),"0")</f>
        <v/>
      </c>
      <c r="W280" s="678">
        <f>IFERROR(SUM(W276:W278),"0")</f>
        <v/>
      </c>
      <c r="X280" s="43" t="n"/>
      <c r="Y280" s="679" t="n"/>
      <c r="Z280" s="679" t="n"/>
    </row>
    <row r="281" ht="14.25" customHeight="1">
      <c r="A281" s="326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26" t="n"/>
      <c r="Z281" s="326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7" t="n">
        <v>4607091388831</v>
      </c>
      <c r="E282" s="639" t="n"/>
      <c r="F282" s="671" t="n">
        <v>0.38</v>
      </c>
      <c r="G282" s="38" t="n">
        <v>6</v>
      </c>
      <c r="H282" s="671" t="n">
        <v>2.28</v>
      </c>
      <c r="I282" s="671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3" t="n"/>
      <c r="P282" s="673" t="n"/>
      <c r="Q282" s="673" t="n"/>
      <c r="R282" s="639" t="n"/>
      <c r="S282" s="40" t="inlineStr"/>
      <c r="T282" s="40" t="inlineStr"/>
      <c r="U282" s="41" t="inlineStr">
        <is>
          <t>кг</t>
        </is>
      </c>
      <c r="V282" s="674" t="n">
        <v>0</v>
      </c>
      <c r="W282" s="675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8" t="inlineStr">
        <is>
          <t>КИ</t>
        </is>
      </c>
    </row>
    <row r="283">
      <c r="A283" s="325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76" t="n"/>
      <c r="N283" s="677" t="inlineStr">
        <is>
          <t>Итого</t>
        </is>
      </c>
      <c r="O283" s="647" t="n"/>
      <c r="P283" s="647" t="n"/>
      <c r="Q283" s="647" t="n"/>
      <c r="R283" s="647" t="n"/>
      <c r="S283" s="647" t="n"/>
      <c r="T283" s="648" t="n"/>
      <c r="U283" s="43" t="inlineStr">
        <is>
          <t>кор</t>
        </is>
      </c>
      <c r="V283" s="678">
        <f>IFERROR(V282/H282,"0")</f>
        <v/>
      </c>
      <c r="W283" s="678">
        <f>IFERROR(W282/H282,"0")</f>
        <v/>
      </c>
      <c r="X283" s="678">
        <f>IFERROR(IF(X282="",0,X282),"0")</f>
        <v/>
      </c>
      <c r="Y283" s="679" t="n"/>
      <c r="Z283" s="679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кг</t>
        </is>
      </c>
      <c r="V284" s="678">
        <f>IFERROR(SUM(V282:V282),"0")</f>
        <v/>
      </c>
      <c r="W284" s="678">
        <f>IFERROR(SUM(W282:W282),"0")</f>
        <v/>
      </c>
      <c r="X284" s="43" t="n"/>
      <c r="Y284" s="679" t="n"/>
      <c r="Z284" s="679" t="n"/>
    </row>
    <row r="285" ht="14.25" customHeight="1">
      <c r="A285" s="326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26" t="n"/>
      <c r="Z285" s="326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7" t="n">
        <v>4607091383102</v>
      </c>
      <c r="E286" s="639" t="n"/>
      <c r="F286" s="671" t="n">
        <v>0.17</v>
      </c>
      <c r="G286" s="38" t="n">
        <v>15</v>
      </c>
      <c r="H286" s="671" t="n">
        <v>2.55</v>
      </c>
      <c r="I286" s="671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3" t="n"/>
      <c r="P286" s="673" t="n"/>
      <c r="Q286" s="673" t="n"/>
      <c r="R286" s="639" t="n"/>
      <c r="S286" s="40" t="inlineStr"/>
      <c r="T286" s="40" t="inlineStr"/>
      <c r="U286" s="41" t="inlineStr">
        <is>
          <t>кг</t>
        </is>
      </c>
      <c r="V286" s="674" t="n">
        <v>0</v>
      </c>
      <c r="W286" s="675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9" t="inlineStr">
        <is>
          <t>КИ</t>
        </is>
      </c>
    </row>
    <row r="287">
      <c r="A287" s="325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76" t="n"/>
      <c r="N287" s="677" t="inlineStr">
        <is>
          <t>Итого</t>
        </is>
      </c>
      <c r="O287" s="647" t="n"/>
      <c r="P287" s="647" t="n"/>
      <c r="Q287" s="647" t="n"/>
      <c r="R287" s="647" t="n"/>
      <c r="S287" s="647" t="n"/>
      <c r="T287" s="648" t="n"/>
      <c r="U287" s="43" t="inlineStr">
        <is>
          <t>кор</t>
        </is>
      </c>
      <c r="V287" s="678">
        <f>IFERROR(V286/H286,"0")</f>
        <v/>
      </c>
      <c r="W287" s="678">
        <f>IFERROR(W286/H286,"0")</f>
        <v/>
      </c>
      <c r="X287" s="678">
        <f>IFERROR(IF(X286="",0,X286),"0")</f>
        <v/>
      </c>
      <c r="Y287" s="679" t="n"/>
      <c r="Z287" s="679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кг</t>
        </is>
      </c>
      <c r="V288" s="678">
        <f>IFERROR(SUM(V286:V286),"0")</f>
        <v/>
      </c>
      <c r="W288" s="678">
        <f>IFERROR(SUM(W286:W286),"0")</f>
        <v/>
      </c>
      <c r="X288" s="43" t="n"/>
      <c r="Y288" s="679" t="n"/>
      <c r="Z288" s="679" t="n"/>
    </row>
    <row r="289" ht="27.75" customHeight="1">
      <c r="A289" s="343" t="inlineStr">
        <is>
          <t>Особый рецепт</t>
        </is>
      </c>
      <c r="B289" s="670" t="n"/>
      <c r="C289" s="670" t="n"/>
      <c r="D289" s="670" t="n"/>
      <c r="E289" s="670" t="n"/>
      <c r="F289" s="670" t="n"/>
      <c r="G289" s="670" t="n"/>
      <c r="H289" s="670" t="n"/>
      <c r="I289" s="670" t="n"/>
      <c r="J289" s="670" t="n"/>
      <c r="K289" s="670" t="n"/>
      <c r="L289" s="670" t="n"/>
      <c r="M289" s="670" t="n"/>
      <c r="N289" s="670" t="n"/>
      <c r="O289" s="670" t="n"/>
      <c r="P289" s="670" t="n"/>
      <c r="Q289" s="670" t="n"/>
      <c r="R289" s="670" t="n"/>
      <c r="S289" s="670" t="n"/>
      <c r="T289" s="670" t="n"/>
      <c r="U289" s="670" t="n"/>
      <c r="V289" s="670" t="n"/>
      <c r="W289" s="670" t="n"/>
      <c r="X289" s="670" t="n"/>
      <c r="Y289" s="55" t="n"/>
      <c r="Z289" s="55" t="n"/>
    </row>
    <row r="290" ht="16.5" customHeight="1">
      <c r="A290" s="332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32" t="n"/>
      <c r="Z290" s="332" t="n"/>
    </row>
    <row r="291" ht="14.25" customHeight="1">
      <c r="A291" s="326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26" t="n"/>
      <c r="Z291" s="326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7" t="n">
        <v>4607091383997</v>
      </c>
      <c r="E292" s="639" t="n"/>
      <c r="F292" s="671" t="n">
        <v>2.5</v>
      </c>
      <c r="G292" s="38" t="n">
        <v>6</v>
      </c>
      <c r="H292" s="671" t="n">
        <v>15</v>
      </c>
      <c r="I292" s="671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3" t="n"/>
      <c r="P292" s="673" t="n"/>
      <c r="Q292" s="673" t="n"/>
      <c r="R292" s="639" t="n"/>
      <c r="S292" s="40" t="inlineStr"/>
      <c r="T292" s="40" t="inlineStr"/>
      <c r="U292" s="41" t="inlineStr">
        <is>
          <t>кг</t>
        </is>
      </c>
      <c r="V292" s="674" t="n">
        <v>0</v>
      </c>
      <c r="W292" s="67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7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7" t="n">
        <v>4607091384130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7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7" t="n">
        <v>4607091384147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7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41" t="inlineStr">
        <is>
          <t>Вареные колбасы Особая Особая Весовые П/а Особый рецепт</t>
        </is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5250</v>
      </c>
      <c r="W297" s="675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7" t="n">
        <v>4607091384154</v>
      </c>
      <c r="E298" s="639" t="n"/>
      <c r="F298" s="671" t="n">
        <v>0.5</v>
      </c>
      <c r="G298" s="38" t="n">
        <v>10</v>
      </c>
      <c r="H298" s="671" t="n">
        <v>5</v>
      </c>
      <c r="I298" s="67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7" t="n">
        <v>4607091384161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>
      <c r="A300" s="325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76" t="n"/>
      <c r="N300" s="677" t="inlineStr">
        <is>
          <t>Итого</t>
        </is>
      </c>
      <c r="O300" s="647" t="n"/>
      <c r="P300" s="647" t="n"/>
      <c r="Q300" s="647" t="n"/>
      <c r="R300" s="647" t="n"/>
      <c r="S300" s="647" t="n"/>
      <c r="T300" s="648" t="n"/>
      <c r="U300" s="43" t="inlineStr">
        <is>
          <t>кор</t>
        </is>
      </c>
      <c r="V300" s="678">
        <f>IFERROR(V292/H292,"0")+IFERROR(V293/H293,"0")+IFERROR(V294/H294,"0")+IFERROR(V295/H295,"0")+IFERROR(V296/H296,"0")+IFERROR(V297/H297,"0")+IFERROR(V298/H298,"0")+IFERROR(V299/H299,"0")</f>
        <v/>
      </c>
      <c r="W300" s="678">
        <f>IFERROR(W292/H292,"0")+IFERROR(W293/H293,"0")+IFERROR(W294/H294,"0")+IFERROR(W295/H295,"0")+IFERROR(W296/H296,"0")+IFERROR(W297/H297,"0")+IFERROR(W298/H298,"0")+IFERROR(W299/H299,"0")</f>
        <v/>
      </c>
      <c r="X300" s="67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9" t="n"/>
      <c r="Z300" s="679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кг</t>
        </is>
      </c>
      <c r="V301" s="678">
        <f>IFERROR(SUM(V292:V299),"0")</f>
        <v/>
      </c>
      <c r="W301" s="678">
        <f>IFERROR(SUM(W292:W299),"0")</f>
        <v/>
      </c>
      <c r="X301" s="43" t="n"/>
      <c r="Y301" s="679" t="n"/>
      <c r="Z301" s="679" t="n"/>
    </row>
    <row r="302" ht="14.25" customHeight="1">
      <c r="A302" s="326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26" t="n"/>
      <c r="Z302" s="326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7" t="n">
        <v>4607091383980</v>
      </c>
      <c r="E303" s="639" t="n"/>
      <c r="F303" s="671" t="n">
        <v>2.5</v>
      </c>
      <c r="G303" s="38" t="n">
        <v>6</v>
      </c>
      <c r="H303" s="671" t="n">
        <v>15</v>
      </c>
      <c r="I303" s="671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3" t="n"/>
      <c r="P303" s="673" t="n"/>
      <c r="Q303" s="673" t="n"/>
      <c r="R303" s="639" t="n"/>
      <c r="S303" s="40" t="inlineStr"/>
      <c r="T303" s="40" t="inlineStr"/>
      <c r="U303" s="41" t="inlineStr">
        <is>
          <t>кг</t>
        </is>
      </c>
      <c r="V303" s="674" t="n">
        <v>0</v>
      </c>
      <c r="W303" s="675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7" t="n">
        <v>4607091384178</v>
      </c>
      <c r="E304" s="639" t="n"/>
      <c r="F304" s="671" t="n">
        <v>0.4</v>
      </c>
      <c r="G304" s="38" t="n">
        <v>10</v>
      </c>
      <c r="H304" s="671" t="n">
        <v>4</v>
      </c>
      <c r="I304" s="671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25" t="n"/>
      <c r="B305" s="321" t="n"/>
      <c r="C305" s="321" t="n"/>
      <c r="D305" s="321" t="n"/>
      <c r="E305" s="321" t="n"/>
      <c r="F305" s="321" t="n"/>
      <c r="G305" s="321" t="n"/>
      <c r="H305" s="321" t="n"/>
      <c r="I305" s="321" t="n"/>
      <c r="J305" s="321" t="n"/>
      <c r="K305" s="321" t="n"/>
      <c r="L305" s="321" t="n"/>
      <c r="M305" s="676" t="n"/>
      <c r="N305" s="677" t="inlineStr">
        <is>
          <t>Итого</t>
        </is>
      </c>
      <c r="O305" s="647" t="n"/>
      <c r="P305" s="647" t="n"/>
      <c r="Q305" s="647" t="n"/>
      <c r="R305" s="647" t="n"/>
      <c r="S305" s="647" t="n"/>
      <c r="T305" s="648" t="n"/>
      <c r="U305" s="43" t="inlineStr">
        <is>
          <t>кор</t>
        </is>
      </c>
      <c r="V305" s="678">
        <f>IFERROR(V303/H303,"0")+IFERROR(V304/H304,"0")</f>
        <v/>
      </c>
      <c r="W305" s="678">
        <f>IFERROR(W303/H303,"0")+IFERROR(W304/H304,"0")</f>
        <v/>
      </c>
      <c r="X305" s="678">
        <f>IFERROR(IF(X303="",0,X303),"0")+IFERROR(IF(X304="",0,X304),"0")</f>
        <v/>
      </c>
      <c r="Y305" s="679" t="n"/>
      <c r="Z305" s="679" t="n"/>
    </row>
    <row r="306">
      <c r="A306" s="321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кг</t>
        </is>
      </c>
      <c r="V306" s="678">
        <f>IFERROR(SUM(V303:V304),"0")</f>
        <v/>
      </c>
      <c r="W306" s="678">
        <f>IFERROR(SUM(W303:W304),"0")</f>
        <v/>
      </c>
      <c r="X306" s="43" t="n"/>
      <c r="Y306" s="679" t="n"/>
      <c r="Z306" s="679" t="n"/>
    </row>
    <row r="307" ht="14.25" customHeight="1">
      <c r="A307" s="326" t="inlineStr">
        <is>
          <t>Сосиски</t>
        </is>
      </c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321" t="n"/>
      <c r="N307" s="321" t="n"/>
      <c r="O307" s="321" t="n"/>
      <c r="P307" s="321" t="n"/>
      <c r="Q307" s="321" t="n"/>
      <c r="R307" s="321" t="n"/>
      <c r="S307" s="321" t="n"/>
      <c r="T307" s="321" t="n"/>
      <c r="U307" s="321" t="n"/>
      <c r="V307" s="321" t="n"/>
      <c r="W307" s="321" t="n"/>
      <c r="X307" s="321" t="n"/>
      <c r="Y307" s="326" t="n"/>
      <c r="Z307" s="326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7" t="n">
        <v>4607091384260</v>
      </c>
      <c r="E308" s="639" t="n"/>
      <c r="F308" s="671" t="n">
        <v>1.3</v>
      </c>
      <c r="G308" s="38" t="n">
        <v>6</v>
      </c>
      <c r="H308" s="671" t="n">
        <v>7.8</v>
      </c>
      <c r="I308" s="671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73" t="n"/>
      <c r="P308" s="673" t="n"/>
      <c r="Q308" s="673" t="n"/>
      <c r="R308" s="639" t="n"/>
      <c r="S308" s="40" t="inlineStr"/>
      <c r="T308" s="40" t="inlineStr"/>
      <c r="U308" s="41" t="inlineStr">
        <is>
          <t>кг</t>
        </is>
      </c>
      <c r="V308" s="674" t="n">
        <v>0</v>
      </c>
      <c r="W308" s="675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25" t="n"/>
      <c r="B309" s="321" t="n"/>
      <c r="C309" s="321" t="n"/>
      <c r="D309" s="321" t="n"/>
      <c r="E309" s="321" t="n"/>
      <c r="F309" s="321" t="n"/>
      <c r="G309" s="321" t="n"/>
      <c r="H309" s="321" t="n"/>
      <c r="I309" s="321" t="n"/>
      <c r="J309" s="321" t="n"/>
      <c r="K309" s="321" t="n"/>
      <c r="L309" s="321" t="n"/>
      <c r="M309" s="676" t="n"/>
      <c r="N309" s="677" t="inlineStr">
        <is>
          <t>Итого</t>
        </is>
      </c>
      <c r="O309" s="647" t="n"/>
      <c r="P309" s="647" t="n"/>
      <c r="Q309" s="647" t="n"/>
      <c r="R309" s="647" t="n"/>
      <c r="S309" s="647" t="n"/>
      <c r="T309" s="648" t="n"/>
      <c r="U309" s="43" t="inlineStr">
        <is>
          <t>кор</t>
        </is>
      </c>
      <c r="V309" s="678">
        <f>IFERROR(V308/H308,"0")</f>
        <v/>
      </c>
      <c r="W309" s="678">
        <f>IFERROR(W308/H308,"0")</f>
        <v/>
      </c>
      <c r="X309" s="678">
        <f>IFERROR(IF(X308="",0,X308),"0")</f>
        <v/>
      </c>
      <c r="Y309" s="679" t="n"/>
      <c r="Z309" s="679" t="n"/>
    </row>
    <row r="310">
      <c r="A310" s="321" t="n"/>
      <c r="B310" s="321" t="n"/>
      <c r="C310" s="321" t="n"/>
      <c r="D310" s="321" t="n"/>
      <c r="E310" s="321" t="n"/>
      <c r="F310" s="321" t="n"/>
      <c r="G310" s="321" t="n"/>
      <c r="H310" s="321" t="n"/>
      <c r="I310" s="321" t="n"/>
      <c r="J310" s="321" t="n"/>
      <c r="K310" s="321" t="n"/>
      <c r="L310" s="321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кг</t>
        </is>
      </c>
      <c r="V310" s="678">
        <f>IFERROR(SUM(V308:V308),"0")</f>
        <v/>
      </c>
      <c r="W310" s="678">
        <f>IFERROR(SUM(W308:W308),"0")</f>
        <v/>
      </c>
      <c r="X310" s="43" t="n"/>
      <c r="Y310" s="679" t="n"/>
      <c r="Z310" s="679" t="n"/>
    </row>
    <row r="311" ht="14.25" customHeight="1">
      <c r="A311" s="326" t="inlineStr">
        <is>
          <t>Сардельки</t>
        </is>
      </c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321" t="n"/>
      <c r="N311" s="321" t="n"/>
      <c r="O311" s="321" t="n"/>
      <c r="P311" s="321" t="n"/>
      <c r="Q311" s="321" t="n"/>
      <c r="R311" s="321" t="n"/>
      <c r="S311" s="321" t="n"/>
      <c r="T311" s="321" t="n"/>
      <c r="U311" s="321" t="n"/>
      <c r="V311" s="321" t="n"/>
      <c r="W311" s="321" t="n"/>
      <c r="X311" s="321" t="n"/>
      <c r="Y311" s="326" t="n"/>
      <c r="Z311" s="326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7" t="n">
        <v>4607091384673</v>
      </c>
      <c r="E312" s="639" t="n"/>
      <c r="F312" s="671" t="n">
        <v>1.3</v>
      </c>
      <c r="G312" s="38" t="n">
        <v>6</v>
      </c>
      <c r="H312" s="671" t="n">
        <v>7.8</v>
      </c>
      <c r="I312" s="671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73" t="n"/>
      <c r="P312" s="673" t="n"/>
      <c r="Q312" s="673" t="n"/>
      <c r="R312" s="639" t="n"/>
      <c r="S312" s="40" t="inlineStr"/>
      <c r="T312" s="40" t="inlineStr"/>
      <c r="U312" s="41" t="inlineStr">
        <is>
          <t>кг</t>
        </is>
      </c>
      <c r="V312" s="674" t="n">
        <v>0</v>
      </c>
      <c r="W312" s="675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25" t="n"/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676" t="n"/>
      <c r="N313" s="677" t="inlineStr">
        <is>
          <t>Итого</t>
        </is>
      </c>
      <c r="O313" s="647" t="n"/>
      <c r="P313" s="647" t="n"/>
      <c r="Q313" s="647" t="n"/>
      <c r="R313" s="647" t="n"/>
      <c r="S313" s="647" t="n"/>
      <c r="T313" s="648" t="n"/>
      <c r="U313" s="43" t="inlineStr">
        <is>
          <t>кор</t>
        </is>
      </c>
      <c r="V313" s="678">
        <f>IFERROR(V312/H312,"0")</f>
        <v/>
      </c>
      <c r="W313" s="678">
        <f>IFERROR(W312/H312,"0")</f>
        <v/>
      </c>
      <c r="X313" s="678">
        <f>IFERROR(IF(X312="",0,X312),"0")</f>
        <v/>
      </c>
      <c r="Y313" s="679" t="n"/>
      <c r="Z313" s="679" t="n"/>
    </row>
    <row r="314">
      <c r="A314" s="321" t="n"/>
      <c r="B314" s="321" t="n"/>
      <c r="C314" s="321" t="n"/>
      <c r="D314" s="321" t="n"/>
      <c r="E314" s="321" t="n"/>
      <c r="F314" s="321" t="n"/>
      <c r="G314" s="321" t="n"/>
      <c r="H314" s="321" t="n"/>
      <c r="I314" s="321" t="n"/>
      <c r="J314" s="321" t="n"/>
      <c r="K314" s="321" t="n"/>
      <c r="L314" s="321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кг</t>
        </is>
      </c>
      <c r="V314" s="678">
        <f>IFERROR(SUM(V312:V312),"0")</f>
        <v/>
      </c>
      <c r="W314" s="678">
        <f>IFERROR(SUM(W312:W312),"0")</f>
        <v/>
      </c>
      <c r="X314" s="43" t="n"/>
      <c r="Y314" s="679" t="n"/>
      <c r="Z314" s="679" t="n"/>
    </row>
    <row r="315" ht="16.5" customHeight="1">
      <c r="A315" s="332" t="inlineStr">
        <is>
          <t>Особая Без свинины</t>
        </is>
      </c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321" t="n"/>
      <c r="N315" s="321" t="n"/>
      <c r="O315" s="321" t="n"/>
      <c r="P315" s="321" t="n"/>
      <c r="Q315" s="321" t="n"/>
      <c r="R315" s="321" t="n"/>
      <c r="S315" s="321" t="n"/>
      <c r="T315" s="321" t="n"/>
      <c r="U315" s="321" t="n"/>
      <c r="V315" s="321" t="n"/>
      <c r="W315" s="321" t="n"/>
      <c r="X315" s="321" t="n"/>
      <c r="Y315" s="332" t="n"/>
      <c r="Z315" s="332" t="n"/>
    </row>
    <row r="316" ht="14.25" customHeight="1">
      <c r="A316" s="326" t="inlineStr">
        <is>
          <t>Вареные колбасы</t>
        </is>
      </c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321" t="n"/>
      <c r="N316" s="321" t="n"/>
      <c r="O316" s="321" t="n"/>
      <c r="P316" s="321" t="n"/>
      <c r="Q316" s="321" t="n"/>
      <c r="R316" s="321" t="n"/>
      <c r="S316" s="321" t="n"/>
      <c r="T316" s="321" t="n"/>
      <c r="U316" s="321" t="n"/>
      <c r="V316" s="321" t="n"/>
      <c r="W316" s="321" t="n"/>
      <c r="X316" s="321" t="n"/>
      <c r="Y316" s="326" t="n"/>
      <c r="Z316" s="326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7" t="n">
        <v>4607091384185</v>
      </c>
      <c r="E317" s="639" t="n"/>
      <c r="F317" s="671" t="n">
        <v>0.8</v>
      </c>
      <c r="G317" s="38" t="n">
        <v>15</v>
      </c>
      <c r="H317" s="671" t="n">
        <v>12</v>
      </c>
      <c r="I317" s="671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73" t="n"/>
      <c r="P317" s="673" t="n"/>
      <c r="Q317" s="673" t="n"/>
      <c r="R317" s="639" t="n"/>
      <c r="S317" s="40" t="inlineStr"/>
      <c r="T317" s="40" t="inlineStr"/>
      <c r="U317" s="41" t="inlineStr">
        <is>
          <t>кг</t>
        </is>
      </c>
      <c r="V317" s="674" t="n">
        <v>0</v>
      </c>
      <c r="W317" s="675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7" t="n">
        <v>4607091384192</v>
      </c>
      <c r="E318" s="639" t="n"/>
      <c r="F318" s="671" t="n">
        <v>1.8</v>
      </c>
      <c r="G318" s="38" t="n">
        <v>6</v>
      </c>
      <c r="H318" s="671" t="n">
        <v>10.8</v>
      </c>
      <c r="I318" s="671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7" t="n">
        <v>4680115881907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7" t="n">
        <v>4607091384680</v>
      </c>
      <c r="E320" s="639" t="n"/>
      <c r="F320" s="671" t="n">
        <v>0.4</v>
      </c>
      <c r="G320" s="38" t="n">
        <v>10</v>
      </c>
      <c r="H320" s="671" t="n">
        <v>4</v>
      </c>
      <c r="I320" s="671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25" t="n"/>
      <c r="B321" s="321" t="n"/>
      <c r="C321" s="321" t="n"/>
      <c r="D321" s="321" t="n"/>
      <c r="E321" s="321" t="n"/>
      <c r="F321" s="321" t="n"/>
      <c r="G321" s="321" t="n"/>
      <c r="H321" s="321" t="n"/>
      <c r="I321" s="321" t="n"/>
      <c r="J321" s="321" t="n"/>
      <c r="K321" s="321" t="n"/>
      <c r="L321" s="321" t="n"/>
      <c r="M321" s="676" t="n"/>
      <c r="N321" s="677" t="inlineStr">
        <is>
          <t>Итого</t>
        </is>
      </c>
      <c r="O321" s="647" t="n"/>
      <c r="P321" s="647" t="n"/>
      <c r="Q321" s="647" t="n"/>
      <c r="R321" s="647" t="n"/>
      <c r="S321" s="647" t="n"/>
      <c r="T321" s="648" t="n"/>
      <c r="U321" s="43" t="inlineStr">
        <is>
          <t>кор</t>
        </is>
      </c>
      <c r="V321" s="678">
        <f>IFERROR(V317/H317,"0")+IFERROR(V318/H318,"0")+IFERROR(V319/H319,"0")+IFERROR(V320/H320,"0")</f>
        <v/>
      </c>
      <c r="W321" s="678">
        <f>IFERROR(W317/H317,"0")+IFERROR(W318/H318,"0")+IFERROR(W319/H319,"0")+IFERROR(W320/H320,"0")</f>
        <v/>
      </c>
      <c r="X321" s="678">
        <f>IFERROR(IF(X317="",0,X317),"0")+IFERROR(IF(X318="",0,X318),"0")+IFERROR(IF(X319="",0,X319),"0")+IFERROR(IF(X320="",0,X320),"0")</f>
        <v/>
      </c>
      <c r="Y321" s="679" t="n"/>
      <c r="Z321" s="679" t="n"/>
    </row>
    <row r="322">
      <c r="A322" s="321" t="n"/>
      <c r="B322" s="321" t="n"/>
      <c r="C322" s="321" t="n"/>
      <c r="D322" s="321" t="n"/>
      <c r="E322" s="321" t="n"/>
      <c r="F322" s="321" t="n"/>
      <c r="G322" s="321" t="n"/>
      <c r="H322" s="321" t="n"/>
      <c r="I322" s="321" t="n"/>
      <c r="J322" s="321" t="n"/>
      <c r="K322" s="321" t="n"/>
      <c r="L322" s="321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кг</t>
        </is>
      </c>
      <c r="V322" s="678">
        <f>IFERROR(SUM(V317:V320),"0")</f>
        <v/>
      </c>
      <c r="W322" s="678">
        <f>IFERROR(SUM(W317:W320),"0")</f>
        <v/>
      </c>
      <c r="X322" s="43" t="n"/>
      <c r="Y322" s="679" t="n"/>
      <c r="Z322" s="679" t="n"/>
    </row>
    <row r="323" ht="14.25" customHeight="1">
      <c r="A323" s="326" t="inlineStr">
        <is>
          <t>Копченые колбасы</t>
        </is>
      </c>
      <c r="B323" s="321" t="n"/>
      <c r="C323" s="321" t="n"/>
      <c r="D323" s="321" t="n"/>
      <c r="E323" s="321" t="n"/>
      <c r="F323" s="321" t="n"/>
      <c r="G323" s="321" t="n"/>
      <c r="H323" s="321" t="n"/>
      <c r="I323" s="321" t="n"/>
      <c r="J323" s="321" t="n"/>
      <c r="K323" s="321" t="n"/>
      <c r="L323" s="321" t="n"/>
      <c r="M323" s="321" t="n"/>
      <c r="N323" s="321" t="n"/>
      <c r="O323" s="321" t="n"/>
      <c r="P323" s="321" t="n"/>
      <c r="Q323" s="321" t="n"/>
      <c r="R323" s="321" t="n"/>
      <c r="S323" s="321" t="n"/>
      <c r="T323" s="321" t="n"/>
      <c r="U323" s="321" t="n"/>
      <c r="V323" s="321" t="n"/>
      <c r="W323" s="321" t="n"/>
      <c r="X323" s="321" t="n"/>
      <c r="Y323" s="326" t="n"/>
      <c r="Z323" s="326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7" t="n">
        <v>4607091384802</v>
      </c>
      <c r="E324" s="639" t="n"/>
      <c r="F324" s="671" t="n">
        <v>0.73</v>
      </c>
      <c r="G324" s="38" t="n">
        <v>6</v>
      </c>
      <c r="H324" s="671" t="n">
        <v>4.38</v>
      </c>
      <c r="I324" s="671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73" t="n"/>
      <c r="P324" s="673" t="n"/>
      <c r="Q324" s="673" t="n"/>
      <c r="R324" s="639" t="n"/>
      <c r="S324" s="40" t="inlineStr"/>
      <c r="T324" s="40" t="inlineStr"/>
      <c r="U324" s="41" t="inlineStr">
        <is>
          <t>кг</t>
        </is>
      </c>
      <c r="V324" s="674" t="n">
        <v>0</v>
      </c>
      <c r="W324" s="675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7" t="n">
        <v>4607091384826</v>
      </c>
      <c r="E325" s="639" t="n"/>
      <c r="F325" s="671" t="n">
        <v>0.35</v>
      </c>
      <c r="G325" s="38" t="n">
        <v>8</v>
      </c>
      <c r="H325" s="671" t="n">
        <v>2.8</v>
      </c>
      <c r="I325" s="671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25" t="n"/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676" t="n"/>
      <c r="N326" s="677" t="inlineStr">
        <is>
          <t>Итого</t>
        </is>
      </c>
      <c r="O326" s="647" t="n"/>
      <c r="P326" s="647" t="n"/>
      <c r="Q326" s="647" t="n"/>
      <c r="R326" s="647" t="n"/>
      <c r="S326" s="647" t="n"/>
      <c r="T326" s="648" t="n"/>
      <c r="U326" s="43" t="inlineStr">
        <is>
          <t>кор</t>
        </is>
      </c>
      <c r="V326" s="678">
        <f>IFERROR(V324/H324,"0")+IFERROR(V325/H325,"0")</f>
        <v/>
      </c>
      <c r="W326" s="678">
        <f>IFERROR(W324/H324,"0")+IFERROR(W325/H325,"0")</f>
        <v/>
      </c>
      <c r="X326" s="678">
        <f>IFERROR(IF(X324="",0,X324),"0")+IFERROR(IF(X325="",0,X325),"0")</f>
        <v/>
      </c>
      <c r="Y326" s="679" t="n"/>
      <c r="Z326" s="679" t="n"/>
    </row>
    <row r="327">
      <c r="A327" s="321" t="n"/>
      <c r="B327" s="321" t="n"/>
      <c r="C327" s="321" t="n"/>
      <c r="D327" s="321" t="n"/>
      <c r="E327" s="321" t="n"/>
      <c r="F327" s="321" t="n"/>
      <c r="G327" s="321" t="n"/>
      <c r="H327" s="321" t="n"/>
      <c r="I327" s="321" t="n"/>
      <c r="J327" s="321" t="n"/>
      <c r="K327" s="321" t="n"/>
      <c r="L327" s="321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кг</t>
        </is>
      </c>
      <c r="V327" s="678">
        <f>IFERROR(SUM(V324:V325),"0")</f>
        <v/>
      </c>
      <c r="W327" s="678">
        <f>IFERROR(SUM(W324:W325),"0")</f>
        <v/>
      </c>
      <c r="X327" s="43" t="n"/>
      <c r="Y327" s="679" t="n"/>
      <c r="Z327" s="679" t="n"/>
    </row>
    <row r="328" ht="14.25" customHeight="1">
      <c r="A328" s="326" t="inlineStr">
        <is>
          <t>Сосиски</t>
        </is>
      </c>
      <c r="B328" s="321" t="n"/>
      <c r="C328" s="321" t="n"/>
      <c r="D328" s="321" t="n"/>
      <c r="E328" s="321" t="n"/>
      <c r="F328" s="321" t="n"/>
      <c r="G328" s="321" t="n"/>
      <c r="H328" s="321" t="n"/>
      <c r="I328" s="321" t="n"/>
      <c r="J328" s="321" t="n"/>
      <c r="K328" s="321" t="n"/>
      <c r="L328" s="321" t="n"/>
      <c r="M328" s="321" t="n"/>
      <c r="N328" s="321" t="n"/>
      <c r="O328" s="321" t="n"/>
      <c r="P328" s="321" t="n"/>
      <c r="Q328" s="321" t="n"/>
      <c r="R328" s="321" t="n"/>
      <c r="S328" s="321" t="n"/>
      <c r="T328" s="321" t="n"/>
      <c r="U328" s="321" t="n"/>
      <c r="V328" s="321" t="n"/>
      <c r="W328" s="321" t="n"/>
      <c r="X328" s="321" t="n"/>
      <c r="Y328" s="326" t="n"/>
      <c r="Z328" s="326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7" t="n">
        <v>4607091384246</v>
      </c>
      <c r="E329" s="639" t="n"/>
      <c r="F329" s="671" t="n">
        <v>1.3</v>
      </c>
      <c r="G329" s="38" t="n">
        <v>6</v>
      </c>
      <c r="H329" s="671" t="n">
        <v>7.8</v>
      </c>
      <c r="I329" s="671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73" t="n"/>
      <c r="P329" s="673" t="n"/>
      <c r="Q329" s="673" t="n"/>
      <c r="R329" s="639" t="n"/>
      <c r="S329" s="40" t="inlineStr"/>
      <c r="T329" s="40" t="inlineStr"/>
      <c r="U329" s="41" t="inlineStr">
        <is>
          <t>кг</t>
        </is>
      </c>
      <c r="V329" s="674" t="n">
        <v>0</v>
      </c>
      <c r="W329" s="675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7" t="n">
        <v>4680115881976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7" t="n">
        <v>4607091384253</v>
      </c>
      <c r="E331" s="639" t="n"/>
      <c r="F331" s="671" t="n">
        <v>0.4</v>
      </c>
      <c r="G331" s="38" t="n">
        <v>6</v>
      </c>
      <c r="H331" s="671" t="n">
        <v>2.4</v>
      </c>
      <c r="I331" s="671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7" t="n">
        <v>4680115881969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25" t="n"/>
      <c r="B333" s="321" t="n"/>
      <c r="C333" s="321" t="n"/>
      <c r="D333" s="321" t="n"/>
      <c r="E333" s="321" t="n"/>
      <c r="F333" s="321" t="n"/>
      <c r="G333" s="321" t="n"/>
      <c r="H333" s="321" t="n"/>
      <c r="I333" s="321" t="n"/>
      <c r="J333" s="321" t="n"/>
      <c r="K333" s="321" t="n"/>
      <c r="L333" s="321" t="n"/>
      <c r="M333" s="676" t="n"/>
      <c r="N333" s="677" t="inlineStr">
        <is>
          <t>Итого</t>
        </is>
      </c>
      <c r="O333" s="647" t="n"/>
      <c r="P333" s="647" t="n"/>
      <c r="Q333" s="647" t="n"/>
      <c r="R333" s="647" t="n"/>
      <c r="S333" s="647" t="n"/>
      <c r="T333" s="648" t="n"/>
      <c r="U333" s="43" t="inlineStr">
        <is>
          <t>кор</t>
        </is>
      </c>
      <c r="V333" s="678">
        <f>IFERROR(V329/H329,"0")+IFERROR(V330/H330,"0")+IFERROR(V331/H331,"0")+IFERROR(V332/H332,"0")</f>
        <v/>
      </c>
      <c r="W333" s="678">
        <f>IFERROR(W329/H329,"0")+IFERROR(W330/H330,"0")+IFERROR(W331/H331,"0")+IFERROR(W332/H332,"0")</f>
        <v/>
      </c>
      <c r="X333" s="678">
        <f>IFERROR(IF(X329="",0,X329),"0")+IFERROR(IF(X330="",0,X330),"0")+IFERROR(IF(X331="",0,X331),"0")+IFERROR(IF(X332="",0,X332),"0")</f>
        <v/>
      </c>
      <c r="Y333" s="679" t="n"/>
      <c r="Z333" s="679" t="n"/>
    </row>
    <row r="334">
      <c r="A334" s="321" t="n"/>
      <c r="B334" s="321" t="n"/>
      <c r="C334" s="321" t="n"/>
      <c r="D334" s="321" t="n"/>
      <c r="E334" s="321" t="n"/>
      <c r="F334" s="321" t="n"/>
      <c r="G334" s="321" t="n"/>
      <c r="H334" s="321" t="n"/>
      <c r="I334" s="321" t="n"/>
      <c r="J334" s="321" t="n"/>
      <c r="K334" s="321" t="n"/>
      <c r="L334" s="321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кг</t>
        </is>
      </c>
      <c r="V334" s="678">
        <f>IFERROR(SUM(V329:V332),"0")</f>
        <v/>
      </c>
      <c r="W334" s="678">
        <f>IFERROR(SUM(W329:W332),"0")</f>
        <v/>
      </c>
      <c r="X334" s="43" t="n"/>
      <c r="Y334" s="679" t="n"/>
      <c r="Z334" s="679" t="n"/>
    </row>
    <row r="335" ht="14.25" customHeight="1">
      <c r="A335" s="326" t="inlineStr">
        <is>
          <t>Сардельки</t>
        </is>
      </c>
      <c r="B335" s="321" t="n"/>
      <c r="C335" s="321" t="n"/>
      <c r="D335" s="321" t="n"/>
      <c r="E335" s="321" t="n"/>
      <c r="F335" s="321" t="n"/>
      <c r="G335" s="321" t="n"/>
      <c r="H335" s="321" t="n"/>
      <c r="I335" s="321" t="n"/>
      <c r="J335" s="321" t="n"/>
      <c r="K335" s="321" t="n"/>
      <c r="L335" s="321" t="n"/>
      <c r="M335" s="321" t="n"/>
      <c r="N335" s="321" t="n"/>
      <c r="O335" s="321" t="n"/>
      <c r="P335" s="321" t="n"/>
      <c r="Q335" s="321" t="n"/>
      <c r="R335" s="321" t="n"/>
      <c r="S335" s="321" t="n"/>
      <c r="T335" s="321" t="n"/>
      <c r="U335" s="321" t="n"/>
      <c r="V335" s="321" t="n"/>
      <c r="W335" s="321" t="n"/>
      <c r="X335" s="321" t="n"/>
      <c r="Y335" s="326" t="n"/>
      <c r="Z335" s="326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7" t="n">
        <v>4607091389357</v>
      </c>
      <c r="E336" s="639" t="n"/>
      <c r="F336" s="671" t="n">
        <v>1.3</v>
      </c>
      <c r="G336" s="38" t="n">
        <v>6</v>
      </c>
      <c r="H336" s="671" t="n">
        <v>7.8</v>
      </c>
      <c r="I336" s="671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73" t="n"/>
      <c r="P336" s="673" t="n"/>
      <c r="Q336" s="673" t="n"/>
      <c r="R336" s="639" t="n"/>
      <c r="S336" s="40" t="inlineStr"/>
      <c r="T336" s="40" t="inlineStr"/>
      <c r="U336" s="41" t="inlineStr">
        <is>
          <t>кг</t>
        </is>
      </c>
      <c r="V336" s="674" t="n">
        <v>0</v>
      </c>
      <c r="W336" s="675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25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76" t="n"/>
      <c r="N337" s="677" t="inlineStr">
        <is>
          <t>Итого</t>
        </is>
      </c>
      <c r="O337" s="647" t="n"/>
      <c r="P337" s="647" t="n"/>
      <c r="Q337" s="647" t="n"/>
      <c r="R337" s="647" t="n"/>
      <c r="S337" s="647" t="n"/>
      <c r="T337" s="648" t="n"/>
      <c r="U337" s="43" t="inlineStr">
        <is>
          <t>кор</t>
        </is>
      </c>
      <c r="V337" s="678">
        <f>IFERROR(V336/H336,"0")</f>
        <v/>
      </c>
      <c r="W337" s="678">
        <f>IFERROR(W336/H336,"0")</f>
        <v/>
      </c>
      <c r="X337" s="678">
        <f>IFERROR(IF(X336="",0,X336),"0")</f>
        <v/>
      </c>
      <c r="Y337" s="679" t="n"/>
      <c r="Z337" s="679" t="n"/>
    </row>
    <row r="338">
      <c r="A338" s="321" t="n"/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кг</t>
        </is>
      </c>
      <c r="V338" s="678">
        <f>IFERROR(SUM(V336:V336),"0")</f>
        <v/>
      </c>
      <c r="W338" s="678">
        <f>IFERROR(SUM(W336:W336),"0")</f>
        <v/>
      </c>
      <c r="X338" s="43" t="n"/>
      <c r="Y338" s="679" t="n"/>
      <c r="Z338" s="679" t="n"/>
    </row>
    <row r="339" ht="27.75" customHeight="1">
      <c r="A339" s="343" t="inlineStr">
        <is>
          <t>Баварушка</t>
        </is>
      </c>
      <c r="B339" s="670" t="n"/>
      <c r="C339" s="670" t="n"/>
      <c r="D339" s="670" t="n"/>
      <c r="E339" s="670" t="n"/>
      <c r="F339" s="670" t="n"/>
      <c r="G339" s="670" t="n"/>
      <c r="H339" s="670" t="n"/>
      <c r="I339" s="670" t="n"/>
      <c r="J339" s="670" t="n"/>
      <c r="K339" s="670" t="n"/>
      <c r="L339" s="670" t="n"/>
      <c r="M339" s="670" t="n"/>
      <c r="N339" s="670" t="n"/>
      <c r="O339" s="670" t="n"/>
      <c r="P339" s="670" t="n"/>
      <c r="Q339" s="670" t="n"/>
      <c r="R339" s="670" t="n"/>
      <c r="S339" s="670" t="n"/>
      <c r="T339" s="670" t="n"/>
      <c r="U339" s="670" t="n"/>
      <c r="V339" s="670" t="n"/>
      <c r="W339" s="670" t="n"/>
      <c r="X339" s="670" t="n"/>
      <c r="Y339" s="55" t="n"/>
      <c r="Z339" s="55" t="n"/>
    </row>
    <row r="340" ht="16.5" customHeight="1">
      <c r="A340" s="332" t="inlineStr">
        <is>
          <t>Филейбургская</t>
        </is>
      </c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321" t="n"/>
      <c r="N340" s="321" t="n"/>
      <c r="O340" s="321" t="n"/>
      <c r="P340" s="321" t="n"/>
      <c r="Q340" s="321" t="n"/>
      <c r="R340" s="321" t="n"/>
      <c r="S340" s="321" t="n"/>
      <c r="T340" s="321" t="n"/>
      <c r="U340" s="321" t="n"/>
      <c r="V340" s="321" t="n"/>
      <c r="W340" s="321" t="n"/>
      <c r="X340" s="321" t="n"/>
      <c r="Y340" s="332" t="n"/>
      <c r="Z340" s="332" t="n"/>
    </row>
    <row r="341" ht="14.25" customHeight="1">
      <c r="A341" s="326" t="inlineStr">
        <is>
          <t>Вареные колбасы</t>
        </is>
      </c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321" t="n"/>
      <c r="N341" s="321" t="n"/>
      <c r="O341" s="321" t="n"/>
      <c r="P341" s="321" t="n"/>
      <c r="Q341" s="321" t="n"/>
      <c r="R341" s="321" t="n"/>
      <c r="S341" s="321" t="n"/>
      <c r="T341" s="321" t="n"/>
      <c r="U341" s="321" t="n"/>
      <c r="V341" s="321" t="n"/>
      <c r="W341" s="321" t="n"/>
      <c r="X341" s="321" t="n"/>
      <c r="Y341" s="326" t="n"/>
      <c r="Z341" s="326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7" t="n">
        <v>4607091389708</v>
      </c>
      <c r="E342" s="639" t="n"/>
      <c r="F342" s="671" t="n">
        <v>0.45</v>
      </c>
      <c r="G342" s="38" t="n">
        <v>6</v>
      </c>
      <c r="H342" s="671" t="n">
        <v>2.7</v>
      </c>
      <c r="I342" s="671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73" t="n"/>
      <c r="P342" s="673" t="n"/>
      <c r="Q342" s="673" t="n"/>
      <c r="R342" s="639" t="n"/>
      <c r="S342" s="40" t="inlineStr"/>
      <c r="T342" s="40" t="inlineStr"/>
      <c r="U342" s="41" t="inlineStr">
        <is>
          <t>кг</t>
        </is>
      </c>
      <c r="V342" s="674" t="n">
        <v>0</v>
      </c>
      <c r="W342" s="675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7" t="n">
        <v>4607091389692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25" t="n"/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676" t="n"/>
      <c r="N344" s="677" t="inlineStr">
        <is>
          <t>Итого</t>
        </is>
      </c>
      <c r="O344" s="647" t="n"/>
      <c r="P344" s="647" t="n"/>
      <c r="Q344" s="647" t="n"/>
      <c r="R344" s="647" t="n"/>
      <c r="S344" s="647" t="n"/>
      <c r="T344" s="648" t="n"/>
      <c r="U344" s="43" t="inlineStr">
        <is>
          <t>кор</t>
        </is>
      </c>
      <c r="V344" s="678">
        <f>IFERROR(V342/H342,"0")+IFERROR(V343/H343,"0")</f>
        <v/>
      </c>
      <c r="W344" s="678">
        <f>IFERROR(W342/H342,"0")+IFERROR(W343/H343,"0")</f>
        <v/>
      </c>
      <c r="X344" s="678">
        <f>IFERROR(IF(X342="",0,X342),"0")+IFERROR(IF(X343="",0,X343),"0")</f>
        <v/>
      </c>
      <c r="Y344" s="679" t="n"/>
      <c r="Z344" s="679" t="n"/>
    </row>
    <row r="345">
      <c r="A345" s="321" t="n"/>
      <c r="B345" s="321" t="n"/>
      <c r="C345" s="321" t="n"/>
      <c r="D345" s="321" t="n"/>
      <c r="E345" s="321" t="n"/>
      <c r="F345" s="321" t="n"/>
      <c r="G345" s="321" t="n"/>
      <c r="H345" s="321" t="n"/>
      <c r="I345" s="321" t="n"/>
      <c r="J345" s="321" t="n"/>
      <c r="K345" s="321" t="n"/>
      <c r="L345" s="321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кг</t>
        </is>
      </c>
      <c r="V345" s="678">
        <f>IFERROR(SUM(V342:V343),"0")</f>
        <v/>
      </c>
      <c r="W345" s="678">
        <f>IFERROR(SUM(W342:W343),"0")</f>
        <v/>
      </c>
      <c r="X345" s="43" t="n"/>
      <c r="Y345" s="679" t="n"/>
      <c r="Z345" s="679" t="n"/>
    </row>
    <row r="346" ht="14.25" customHeight="1">
      <c r="A346" s="326" t="inlineStr">
        <is>
          <t>Копченые колбасы</t>
        </is>
      </c>
      <c r="B346" s="321" t="n"/>
      <c r="C346" s="321" t="n"/>
      <c r="D346" s="321" t="n"/>
      <c r="E346" s="321" t="n"/>
      <c r="F346" s="321" t="n"/>
      <c r="G346" s="321" t="n"/>
      <c r="H346" s="321" t="n"/>
      <c r="I346" s="321" t="n"/>
      <c r="J346" s="321" t="n"/>
      <c r="K346" s="321" t="n"/>
      <c r="L346" s="321" t="n"/>
      <c r="M346" s="321" t="n"/>
      <c r="N346" s="321" t="n"/>
      <c r="O346" s="321" t="n"/>
      <c r="P346" s="321" t="n"/>
      <c r="Q346" s="321" t="n"/>
      <c r="R346" s="321" t="n"/>
      <c r="S346" s="321" t="n"/>
      <c r="T346" s="321" t="n"/>
      <c r="U346" s="321" t="n"/>
      <c r="V346" s="321" t="n"/>
      <c r="W346" s="321" t="n"/>
      <c r="X346" s="321" t="n"/>
      <c r="Y346" s="326" t="n"/>
      <c r="Z346" s="326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7" t="n">
        <v>4607091389753</v>
      </c>
      <c r="E347" s="639" t="n"/>
      <c r="F347" s="671" t="n">
        <v>0.7</v>
      </c>
      <c r="G347" s="38" t="n">
        <v>6</v>
      </c>
      <c r="H347" s="671" t="n">
        <v>4.2</v>
      </c>
      <c r="I347" s="671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73" t="n"/>
      <c r="P347" s="673" t="n"/>
      <c r="Q347" s="673" t="n"/>
      <c r="R347" s="639" t="n"/>
      <c r="S347" s="40" t="inlineStr"/>
      <c r="T347" s="40" t="inlineStr"/>
      <c r="U347" s="41" t="inlineStr">
        <is>
          <t>кг</t>
        </is>
      </c>
      <c r="V347" s="674" t="n">
        <v>0</v>
      </c>
      <c r="W347" s="675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7" t="n">
        <v>4607091389760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7" t="n">
        <v>4607091389746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7" t="n">
        <v>4680115882928</v>
      </c>
      <c r="E350" s="639" t="n"/>
      <c r="F350" s="671" t="n">
        <v>0.28</v>
      </c>
      <c r="G350" s="38" t="n">
        <v>6</v>
      </c>
      <c r="H350" s="671" t="n">
        <v>1.68</v>
      </c>
      <c r="I350" s="671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7" t="n">
        <v>4680115883147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7" t="n">
        <v>4607091384338</v>
      </c>
      <c r="E352" s="639" t="n"/>
      <c r="F352" s="671" t="n">
        <v>0.35</v>
      </c>
      <c r="G352" s="38" t="n">
        <v>6</v>
      </c>
      <c r="H352" s="671" t="n">
        <v>2.1</v>
      </c>
      <c r="I352" s="671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7" t="n">
        <v>4680115883154</v>
      </c>
      <c r="E353" s="639" t="n"/>
      <c r="F353" s="671" t="n">
        <v>0.28</v>
      </c>
      <c r="G353" s="38" t="n">
        <v>6</v>
      </c>
      <c r="H353" s="671" t="n">
        <v>1.68</v>
      </c>
      <c r="I353" s="671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7" t="n">
        <v>4607091389524</v>
      </c>
      <c r="E354" s="639" t="n"/>
      <c r="F354" s="671" t="n">
        <v>0.35</v>
      </c>
      <c r="G354" s="38" t="n">
        <v>6</v>
      </c>
      <c r="H354" s="671" t="n">
        <v>2.1</v>
      </c>
      <c r="I354" s="671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7" t="n">
        <v>4680115883161</v>
      </c>
      <c r="E355" s="639" t="n"/>
      <c r="F355" s="671" t="n">
        <v>0.28</v>
      </c>
      <c r="G355" s="38" t="n">
        <v>6</v>
      </c>
      <c r="H355" s="671" t="n">
        <v>1.68</v>
      </c>
      <c r="I355" s="671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7" t="n">
        <v>4607091384345</v>
      </c>
      <c r="E356" s="639" t="n"/>
      <c r="F356" s="671" t="n">
        <v>0.35</v>
      </c>
      <c r="G356" s="38" t="n">
        <v>6</v>
      </c>
      <c r="H356" s="671" t="n">
        <v>2.1</v>
      </c>
      <c r="I356" s="671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7" t="n">
        <v>4680115883178</v>
      </c>
      <c r="E357" s="639" t="n"/>
      <c r="F357" s="671" t="n">
        <v>0.28</v>
      </c>
      <c r="G357" s="38" t="n">
        <v>6</v>
      </c>
      <c r="H357" s="671" t="n">
        <v>1.68</v>
      </c>
      <c r="I357" s="671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7" t="n">
        <v>4607091389531</v>
      </c>
      <c r="E358" s="639" t="n"/>
      <c r="F358" s="671" t="n">
        <v>0.35</v>
      </c>
      <c r="G358" s="38" t="n">
        <v>6</v>
      </c>
      <c r="H358" s="671" t="n">
        <v>2.1</v>
      </c>
      <c r="I358" s="671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7" t="n">
        <v>4680115883185</v>
      </c>
      <c r="E359" s="639" t="n"/>
      <c r="F359" s="671" t="n">
        <v>0.28</v>
      </c>
      <c r="G359" s="38" t="n">
        <v>6</v>
      </c>
      <c r="H359" s="671" t="n">
        <v>1.68</v>
      </c>
      <c r="I359" s="671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 t="inlineStr">
        <is>
          <t>В/к колбасы «Филейбургская с душистым чесноком» срез Фикс.вес 0,28 фиброуз в/у Баварушка</t>
        </is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25" t="n"/>
      <c r="B360" s="321" t="n"/>
      <c r="C360" s="321" t="n"/>
      <c r="D360" s="321" t="n"/>
      <c r="E360" s="321" t="n"/>
      <c r="F360" s="321" t="n"/>
      <c r="G360" s="321" t="n"/>
      <c r="H360" s="321" t="n"/>
      <c r="I360" s="321" t="n"/>
      <c r="J360" s="321" t="n"/>
      <c r="K360" s="321" t="n"/>
      <c r="L360" s="321" t="n"/>
      <c r="M360" s="676" t="n"/>
      <c r="N360" s="677" t="inlineStr">
        <is>
          <t>Итого</t>
        </is>
      </c>
      <c r="O360" s="647" t="n"/>
      <c r="P360" s="647" t="n"/>
      <c r="Q360" s="647" t="n"/>
      <c r="R360" s="647" t="n"/>
      <c r="S360" s="647" t="n"/>
      <c r="T360" s="648" t="n"/>
      <c r="U360" s="43" t="inlineStr">
        <is>
          <t>кор</t>
        </is>
      </c>
      <c r="V360" s="67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7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79" t="n"/>
      <c r="Z360" s="679" t="n"/>
    </row>
    <row r="361">
      <c r="A361" s="321" t="n"/>
      <c r="B361" s="321" t="n"/>
      <c r="C361" s="321" t="n"/>
      <c r="D361" s="321" t="n"/>
      <c r="E361" s="321" t="n"/>
      <c r="F361" s="321" t="n"/>
      <c r="G361" s="321" t="n"/>
      <c r="H361" s="321" t="n"/>
      <c r="I361" s="321" t="n"/>
      <c r="J361" s="321" t="n"/>
      <c r="K361" s="321" t="n"/>
      <c r="L361" s="321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кг</t>
        </is>
      </c>
      <c r="V361" s="678">
        <f>IFERROR(SUM(V347:V359),"0")</f>
        <v/>
      </c>
      <c r="W361" s="678">
        <f>IFERROR(SUM(W347:W359),"0")</f>
        <v/>
      </c>
      <c r="X361" s="43" t="n"/>
      <c r="Y361" s="679" t="n"/>
      <c r="Z361" s="679" t="n"/>
    </row>
    <row r="362" ht="14.25" customHeight="1">
      <c r="A362" s="326" t="inlineStr">
        <is>
          <t>Сосиски</t>
        </is>
      </c>
      <c r="B362" s="321" t="n"/>
      <c r="C362" s="321" t="n"/>
      <c r="D362" s="321" t="n"/>
      <c r="E362" s="321" t="n"/>
      <c r="F362" s="321" t="n"/>
      <c r="G362" s="321" t="n"/>
      <c r="H362" s="321" t="n"/>
      <c r="I362" s="321" t="n"/>
      <c r="J362" s="321" t="n"/>
      <c r="K362" s="321" t="n"/>
      <c r="L362" s="321" t="n"/>
      <c r="M362" s="321" t="n"/>
      <c r="N362" s="321" t="n"/>
      <c r="O362" s="321" t="n"/>
      <c r="P362" s="321" t="n"/>
      <c r="Q362" s="321" t="n"/>
      <c r="R362" s="321" t="n"/>
      <c r="S362" s="321" t="n"/>
      <c r="T362" s="321" t="n"/>
      <c r="U362" s="321" t="n"/>
      <c r="V362" s="321" t="n"/>
      <c r="W362" s="321" t="n"/>
      <c r="X362" s="321" t="n"/>
      <c r="Y362" s="326" t="n"/>
      <c r="Z362" s="326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7" t="n">
        <v>4607091389685</v>
      </c>
      <c r="E363" s="639" t="n"/>
      <c r="F363" s="671" t="n">
        <v>1.3</v>
      </c>
      <c r="G363" s="38" t="n">
        <v>6</v>
      </c>
      <c r="H363" s="671" t="n">
        <v>7.8</v>
      </c>
      <c r="I363" s="671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73" t="n"/>
      <c r="P363" s="673" t="n"/>
      <c r="Q363" s="673" t="n"/>
      <c r="R363" s="639" t="n"/>
      <c r="S363" s="40" t="inlineStr"/>
      <c r="T363" s="40" t="inlineStr"/>
      <c r="U363" s="41" t="inlineStr">
        <is>
          <t>кг</t>
        </is>
      </c>
      <c r="V363" s="674" t="n">
        <v>0</v>
      </c>
      <c r="W363" s="675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7" t="n">
        <v>4607091389654</v>
      </c>
      <c r="E364" s="639" t="n"/>
      <c r="F364" s="671" t="n">
        <v>0.33</v>
      </c>
      <c r="G364" s="38" t="n">
        <v>6</v>
      </c>
      <c r="H364" s="671" t="n">
        <v>1.98</v>
      </c>
      <c r="I364" s="671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7" t="n">
        <v>4607091384352</v>
      </c>
      <c r="E365" s="639" t="n"/>
      <c r="F365" s="671" t="n">
        <v>0.6</v>
      </c>
      <c r="G365" s="38" t="n">
        <v>4</v>
      </c>
      <c r="H365" s="671" t="n">
        <v>2.4</v>
      </c>
      <c r="I365" s="671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7" t="n">
        <v>4607091389661</v>
      </c>
      <c r="E366" s="639" t="n"/>
      <c r="F366" s="671" t="n">
        <v>0.55</v>
      </c>
      <c r="G366" s="38" t="n">
        <v>4</v>
      </c>
      <c r="H366" s="671" t="n">
        <v>2.2</v>
      </c>
      <c r="I366" s="671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25" t="n"/>
      <c r="B367" s="321" t="n"/>
      <c r="C367" s="321" t="n"/>
      <c r="D367" s="321" t="n"/>
      <c r="E367" s="321" t="n"/>
      <c r="F367" s="321" t="n"/>
      <c r="G367" s="321" t="n"/>
      <c r="H367" s="321" t="n"/>
      <c r="I367" s="321" t="n"/>
      <c r="J367" s="321" t="n"/>
      <c r="K367" s="321" t="n"/>
      <c r="L367" s="321" t="n"/>
      <c r="M367" s="676" t="n"/>
      <c r="N367" s="677" t="inlineStr">
        <is>
          <t>Итого</t>
        </is>
      </c>
      <c r="O367" s="647" t="n"/>
      <c r="P367" s="647" t="n"/>
      <c r="Q367" s="647" t="n"/>
      <c r="R367" s="647" t="n"/>
      <c r="S367" s="647" t="n"/>
      <c r="T367" s="648" t="n"/>
      <c r="U367" s="43" t="inlineStr">
        <is>
          <t>кор</t>
        </is>
      </c>
      <c r="V367" s="678">
        <f>IFERROR(V363/H363,"0")+IFERROR(V364/H364,"0")+IFERROR(V365/H365,"0")+IFERROR(V366/H366,"0")</f>
        <v/>
      </c>
      <c r="W367" s="678">
        <f>IFERROR(W363/H363,"0")+IFERROR(W364/H364,"0")+IFERROR(W365/H365,"0")+IFERROR(W366/H366,"0")</f>
        <v/>
      </c>
      <c r="X367" s="678">
        <f>IFERROR(IF(X363="",0,X363),"0")+IFERROR(IF(X364="",0,X364),"0")+IFERROR(IF(X365="",0,X365),"0")+IFERROR(IF(X366="",0,X366),"0")</f>
        <v/>
      </c>
      <c r="Y367" s="679" t="n"/>
      <c r="Z367" s="679" t="n"/>
    </row>
    <row r="368">
      <c r="A368" s="321" t="n"/>
      <c r="B368" s="321" t="n"/>
      <c r="C368" s="321" t="n"/>
      <c r="D368" s="321" t="n"/>
      <c r="E368" s="321" t="n"/>
      <c r="F368" s="321" t="n"/>
      <c r="G368" s="321" t="n"/>
      <c r="H368" s="321" t="n"/>
      <c r="I368" s="321" t="n"/>
      <c r="J368" s="321" t="n"/>
      <c r="K368" s="321" t="n"/>
      <c r="L368" s="321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кг</t>
        </is>
      </c>
      <c r="V368" s="678">
        <f>IFERROR(SUM(V363:V366),"0")</f>
        <v/>
      </c>
      <c r="W368" s="678">
        <f>IFERROR(SUM(W363:W366),"0")</f>
        <v/>
      </c>
      <c r="X368" s="43" t="n"/>
      <c r="Y368" s="679" t="n"/>
      <c r="Z368" s="679" t="n"/>
    </row>
    <row r="369" ht="14.25" customHeight="1">
      <c r="A369" s="326" t="inlineStr">
        <is>
          <t>Сардельки</t>
        </is>
      </c>
      <c r="B369" s="321" t="n"/>
      <c r="C369" s="321" t="n"/>
      <c r="D369" s="321" t="n"/>
      <c r="E369" s="321" t="n"/>
      <c r="F369" s="321" t="n"/>
      <c r="G369" s="321" t="n"/>
      <c r="H369" s="321" t="n"/>
      <c r="I369" s="321" t="n"/>
      <c r="J369" s="321" t="n"/>
      <c r="K369" s="321" t="n"/>
      <c r="L369" s="321" t="n"/>
      <c r="M369" s="321" t="n"/>
      <c r="N369" s="321" t="n"/>
      <c r="O369" s="321" t="n"/>
      <c r="P369" s="321" t="n"/>
      <c r="Q369" s="321" t="n"/>
      <c r="R369" s="321" t="n"/>
      <c r="S369" s="321" t="n"/>
      <c r="T369" s="321" t="n"/>
      <c r="U369" s="321" t="n"/>
      <c r="V369" s="321" t="n"/>
      <c r="W369" s="321" t="n"/>
      <c r="X369" s="321" t="n"/>
      <c r="Y369" s="326" t="n"/>
      <c r="Z369" s="326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7" t="n">
        <v>4680115881648</v>
      </c>
      <c r="E370" s="639" t="n"/>
      <c r="F370" s="671" t="n">
        <v>1</v>
      </c>
      <c r="G370" s="38" t="n">
        <v>4</v>
      </c>
      <c r="H370" s="671" t="n">
        <v>4</v>
      </c>
      <c r="I370" s="671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73" t="n"/>
      <c r="P370" s="673" t="n"/>
      <c r="Q370" s="673" t="n"/>
      <c r="R370" s="639" t="n"/>
      <c r="S370" s="40" t="inlineStr"/>
      <c r="T370" s="40" t="inlineStr"/>
      <c r="U370" s="41" t="inlineStr">
        <is>
          <t>кг</t>
        </is>
      </c>
      <c r="V370" s="674" t="n">
        <v>0</v>
      </c>
      <c r="W370" s="675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25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76" t="n"/>
      <c r="N371" s="677" t="inlineStr">
        <is>
          <t>Итого</t>
        </is>
      </c>
      <c r="O371" s="647" t="n"/>
      <c r="P371" s="647" t="n"/>
      <c r="Q371" s="647" t="n"/>
      <c r="R371" s="647" t="n"/>
      <c r="S371" s="647" t="n"/>
      <c r="T371" s="648" t="n"/>
      <c r="U371" s="43" t="inlineStr">
        <is>
          <t>кор</t>
        </is>
      </c>
      <c r="V371" s="678">
        <f>IFERROR(V370/H370,"0")</f>
        <v/>
      </c>
      <c r="W371" s="678">
        <f>IFERROR(W370/H370,"0")</f>
        <v/>
      </c>
      <c r="X371" s="678">
        <f>IFERROR(IF(X370="",0,X370),"0")</f>
        <v/>
      </c>
      <c r="Y371" s="679" t="n"/>
      <c r="Z371" s="679" t="n"/>
    </row>
    <row r="372">
      <c r="A372" s="321" t="n"/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кг</t>
        </is>
      </c>
      <c r="V372" s="678">
        <f>IFERROR(SUM(V370:V370),"0")</f>
        <v/>
      </c>
      <c r="W372" s="678">
        <f>IFERROR(SUM(W370:W370),"0")</f>
        <v/>
      </c>
      <c r="X372" s="43" t="n"/>
      <c r="Y372" s="679" t="n"/>
      <c r="Z372" s="679" t="n"/>
    </row>
    <row r="373" ht="14.25" customHeight="1">
      <c r="A373" s="326" t="inlineStr">
        <is>
          <t>Сыровяленые колбасы</t>
        </is>
      </c>
      <c r="B373" s="321" t="n"/>
      <c r="C373" s="321" t="n"/>
      <c r="D373" s="321" t="n"/>
      <c r="E373" s="321" t="n"/>
      <c r="F373" s="321" t="n"/>
      <c r="G373" s="321" t="n"/>
      <c r="H373" s="321" t="n"/>
      <c r="I373" s="321" t="n"/>
      <c r="J373" s="321" t="n"/>
      <c r="K373" s="321" t="n"/>
      <c r="L373" s="321" t="n"/>
      <c r="M373" s="321" t="n"/>
      <c r="N373" s="321" t="n"/>
      <c r="O373" s="321" t="n"/>
      <c r="P373" s="321" t="n"/>
      <c r="Q373" s="321" t="n"/>
      <c r="R373" s="321" t="n"/>
      <c r="S373" s="321" t="n"/>
      <c r="T373" s="321" t="n"/>
      <c r="U373" s="321" t="n"/>
      <c r="V373" s="321" t="n"/>
      <c r="W373" s="321" t="n"/>
      <c r="X373" s="321" t="n"/>
      <c r="Y373" s="326" t="n"/>
      <c r="Z373" s="326" t="n"/>
    </row>
    <row r="374" ht="27" customHeight="1">
      <c r="A374" s="64" t="inlineStr">
        <is>
          <t>SU003060</t>
        </is>
      </c>
      <c r="B374" s="64" t="inlineStr">
        <is>
          <t>P003624</t>
        </is>
      </c>
      <c r="C374" s="37" t="n">
        <v>4301170009</v>
      </c>
      <c r="D374" s="327" t="n">
        <v>4680115882997</v>
      </c>
      <c r="E374" s="639" t="n"/>
      <c r="F374" s="671" t="n">
        <v>0.13</v>
      </c>
      <c r="G374" s="38" t="n">
        <v>10</v>
      </c>
      <c r="H374" s="671" t="n">
        <v>1.3</v>
      </c>
      <c r="I374" s="671" t="n">
        <v>1.46</v>
      </c>
      <c r="J374" s="38" t="n">
        <v>200</v>
      </c>
      <c r="K374" s="38" t="inlineStr">
        <is>
          <t>10</t>
        </is>
      </c>
      <c r="L374" s="39" t="inlineStr">
        <is>
          <t>ДК</t>
        </is>
      </c>
      <c r="M374" s="38" t="n">
        <v>150</v>
      </c>
      <c r="N374" s="879" t="inlineStr">
        <is>
          <t>с/в колбасы «Филейбургская с филе сочного окорока» ф/в 0,13 н/о ТМ «Баварушка»</t>
        </is>
      </c>
      <c r="O374" s="673" t="n"/>
      <c r="P374" s="673" t="n"/>
      <c r="Q374" s="673" t="n"/>
      <c r="R374" s="639" t="n"/>
      <c r="S374" s="40" t="inlineStr"/>
      <c r="T374" s="40" t="inlineStr"/>
      <c r="U374" s="41" t="inlineStr">
        <is>
          <t>кг</t>
        </is>
      </c>
      <c r="V374" s="674" t="n">
        <v>0</v>
      </c>
      <c r="W374" s="675">
        <f>IFERROR(IF(V374="",0,CEILING((V374/$H374),1)*$H374),"")</f>
        <v/>
      </c>
      <c r="X374" s="42">
        <f>IFERROR(IF(W374=0,"",ROUNDUP(W374/H374,0)*0.00673),"")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25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76" t="n"/>
      <c r="N375" s="677" t="inlineStr">
        <is>
          <t>Итого</t>
        </is>
      </c>
      <c r="O375" s="647" t="n"/>
      <c r="P375" s="647" t="n"/>
      <c r="Q375" s="647" t="n"/>
      <c r="R375" s="647" t="n"/>
      <c r="S375" s="647" t="n"/>
      <c r="T375" s="648" t="n"/>
      <c r="U375" s="43" t="inlineStr">
        <is>
          <t>кор</t>
        </is>
      </c>
      <c r="V375" s="678">
        <f>IFERROR(V374/H374,"0")</f>
        <v/>
      </c>
      <c r="W375" s="678">
        <f>IFERROR(W374/H374,"0")</f>
        <v/>
      </c>
      <c r="X375" s="678">
        <f>IFERROR(IF(X374="",0,X374),"0")</f>
        <v/>
      </c>
      <c r="Y375" s="679" t="n"/>
      <c r="Z375" s="679" t="n"/>
    </row>
    <row r="376">
      <c r="A376" s="321" t="n"/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кг</t>
        </is>
      </c>
      <c r="V376" s="678">
        <f>IFERROR(SUM(V374:V374),"0")</f>
        <v/>
      </c>
      <c r="W376" s="678">
        <f>IFERROR(SUM(W374:W374),"0")</f>
        <v/>
      </c>
      <c r="X376" s="43" t="n"/>
      <c r="Y376" s="679" t="n"/>
      <c r="Z376" s="679" t="n"/>
    </row>
    <row r="377" ht="16.5" customHeight="1">
      <c r="A377" s="332" t="inlineStr">
        <is>
          <t>Балыкбургская</t>
        </is>
      </c>
      <c r="B377" s="321" t="n"/>
      <c r="C377" s="321" t="n"/>
      <c r="D377" s="321" t="n"/>
      <c r="E377" s="321" t="n"/>
      <c r="F377" s="321" t="n"/>
      <c r="G377" s="321" t="n"/>
      <c r="H377" s="321" t="n"/>
      <c r="I377" s="321" t="n"/>
      <c r="J377" s="321" t="n"/>
      <c r="K377" s="321" t="n"/>
      <c r="L377" s="321" t="n"/>
      <c r="M377" s="321" t="n"/>
      <c r="N377" s="321" t="n"/>
      <c r="O377" s="321" t="n"/>
      <c r="P377" s="321" t="n"/>
      <c r="Q377" s="321" t="n"/>
      <c r="R377" s="321" t="n"/>
      <c r="S377" s="321" t="n"/>
      <c r="T377" s="321" t="n"/>
      <c r="U377" s="321" t="n"/>
      <c r="V377" s="321" t="n"/>
      <c r="W377" s="321" t="n"/>
      <c r="X377" s="321" t="n"/>
      <c r="Y377" s="332" t="n"/>
      <c r="Z377" s="332" t="n"/>
    </row>
    <row r="378" ht="14.25" customHeight="1">
      <c r="A378" s="326" t="inlineStr">
        <is>
          <t>Ветчины</t>
        </is>
      </c>
      <c r="B378" s="321" t="n"/>
      <c r="C378" s="321" t="n"/>
      <c r="D378" s="321" t="n"/>
      <c r="E378" s="321" t="n"/>
      <c r="F378" s="321" t="n"/>
      <c r="G378" s="321" t="n"/>
      <c r="H378" s="321" t="n"/>
      <c r="I378" s="321" t="n"/>
      <c r="J378" s="321" t="n"/>
      <c r="K378" s="321" t="n"/>
      <c r="L378" s="321" t="n"/>
      <c r="M378" s="321" t="n"/>
      <c r="N378" s="321" t="n"/>
      <c r="O378" s="321" t="n"/>
      <c r="P378" s="321" t="n"/>
      <c r="Q378" s="321" t="n"/>
      <c r="R378" s="321" t="n"/>
      <c r="S378" s="321" t="n"/>
      <c r="T378" s="321" t="n"/>
      <c r="U378" s="321" t="n"/>
      <c r="V378" s="321" t="n"/>
      <c r="W378" s="321" t="n"/>
      <c r="X378" s="321" t="n"/>
      <c r="Y378" s="326" t="n"/>
      <c r="Z378" s="326" t="n"/>
    </row>
    <row r="379" ht="27" customHeight="1">
      <c r="A379" s="64" t="inlineStr">
        <is>
          <t>SU002542</t>
        </is>
      </c>
      <c r="B379" s="64" t="inlineStr">
        <is>
          <t>P002847</t>
        </is>
      </c>
      <c r="C379" s="37" t="n">
        <v>4301020196</v>
      </c>
      <c r="D379" s="327" t="n">
        <v>4607091389388</v>
      </c>
      <c r="E379" s="639" t="n"/>
      <c r="F379" s="671" t="n">
        <v>1.3</v>
      </c>
      <c r="G379" s="38" t="n">
        <v>4</v>
      </c>
      <c r="H379" s="671" t="n">
        <v>5.2</v>
      </c>
      <c r="I379" s="671" t="n">
        <v>5.608</v>
      </c>
      <c r="J379" s="38" t="n">
        <v>104</v>
      </c>
      <c r="K379" s="38" t="inlineStr">
        <is>
          <t>8</t>
        </is>
      </c>
      <c r="L379" s="39" t="inlineStr">
        <is>
          <t>СК3</t>
        </is>
      </c>
      <c r="M379" s="38" t="n">
        <v>35</v>
      </c>
      <c r="N379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9" s="673" t="n"/>
      <c r="P379" s="673" t="n"/>
      <c r="Q379" s="673" t="n"/>
      <c r="R379" s="639" t="n"/>
      <c r="S379" s="40" t="inlineStr"/>
      <c r="T379" s="40" t="inlineStr"/>
      <c r="U379" s="41" t="inlineStr">
        <is>
          <t>кг</t>
        </is>
      </c>
      <c r="V379" s="674" t="n">
        <v>0</v>
      </c>
      <c r="W379" s="675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SU002319</t>
        </is>
      </c>
      <c r="B380" s="64" t="inlineStr">
        <is>
          <t>P002597</t>
        </is>
      </c>
      <c r="C380" s="37" t="n">
        <v>4301020185</v>
      </c>
      <c r="D380" s="327" t="n">
        <v>4607091389364</v>
      </c>
      <c r="E380" s="639" t="n"/>
      <c r="F380" s="671" t="n">
        <v>0.42</v>
      </c>
      <c r="G380" s="38" t="n">
        <v>6</v>
      </c>
      <c r="H380" s="671" t="n">
        <v>2.52</v>
      </c>
      <c r="I380" s="671" t="n">
        <v>2.75</v>
      </c>
      <c r="J380" s="38" t="n">
        <v>156</v>
      </c>
      <c r="K380" s="38" t="inlineStr">
        <is>
          <t>12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0</v>
      </c>
      <c r="W380" s="675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25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76" t="n"/>
      <c r="N381" s="677" t="inlineStr">
        <is>
          <t>Итого</t>
        </is>
      </c>
      <c r="O381" s="647" t="n"/>
      <c r="P381" s="647" t="n"/>
      <c r="Q381" s="647" t="n"/>
      <c r="R381" s="647" t="n"/>
      <c r="S381" s="647" t="n"/>
      <c r="T381" s="648" t="n"/>
      <c r="U381" s="43" t="inlineStr">
        <is>
          <t>кор</t>
        </is>
      </c>
      <c r="V381" s="678">
        <f>IFERROR(V379/H379,"0")+IFERROR(V380/H380,"0")</f>
        <v/>
      </c>
      <c r="W381" s="678">
        <f>IFERROR(W379/H379,"0")+IFERROR(W380/H380,"0")</f>
        <v/>
      </c>
      <c r="X381" s="678">
        <f>IFERROR(IF(X379="",0,X379),"0")+IFERROR(IF(X380="",0,X380),"0")</f>
        <v/>
      </c>
      <c r="Y381" s="679" t="n"/>
      <c r="Z381" s="679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кг</t>
        </is>
      </c>
      <c r="V382" s="678">
        <f>IFERROR(SUM(V379:V380),"0")</f>
        <v/>
      </c>
      <c r="W382" s="678">
        <f>IFERROR(SUM(W379:W380),"0")</f>
        <v/>
      </c>
      <c r="X382" s="43" t="n"/>
      <c r="Y382" s="679" t="n"/>
      <c r="Z382" s="679" t="n"/>
    </row>
    <row r="383" ht="14.25" customHeight="1">
      <c r="A383" s="326" t="inlineStr">
        <is>
          <t>Копченые колбасы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26" t="n"/>
      <c r="Z383" s="326" t="n"/>
    </row>
    <row r="384" ht="27" customHeight="1">
      <c r="A384" s="64" t="inlineStr">
        <is>
          <t>SU002612</t>
        </is>
      </c>
      <c r="B384" s="64" t="inlineStr">
        <is>
          <t>P003140</t>
        </is>
      </c>
      <c r="C384" s="37" t="n">
        <v>4301031212</v>
      </c>
      <c r="D384" s="327" t="n">
        <v>4607091389739</v>
      </c>
      <c r="E384" s="639" t="n"/>
      <c r="F384" s="671" t="n">
        <v>0.7</v>
      </c>
      <c r="G384" s="38" t="n">
        <v>6</v>
      </c>
      <c r="H384" s="671" t="n">
        <v>4.2</v>
      </c>
      <c r="I384" s="671" t="n">
        <v>4.43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8" t="n">
        <v>45</v>
      </c>
      <c r="N384" s="88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4" s="673" t="n"/>
      <c r="P384" s="673" t="n"/>
      <c r="Q384" s="673" t="n"/>
      <c r="R384" s="639" t="n"/>
      <c r="S384" s="40" t="inlineStr"/>
      <c r="T384" s="40" t="inlineStr"/>
      <c r="U384" s="41" t="inlineStr">
        <is>
          <t>кг</t>
        </is>
      </c>
      <c r="V384" s="674" t="n">
        <v>0</v>
      </c>
      <c r="W384" s="675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SU003071</t>
        </is>
      </c>
      <c r="B385" s="64" t="inlineStr">
        <is>
          <t>P003612</t>
        </is>
      </c>
      <c r="C385" s="37" t="n">
        <v>4301031247</v>
      </c>
      <c r="D385" s="327" t="n">
        <v>4680115883048</v>
      </c>
      <c r="E385" s="639" t="n"/>
      <c r="F385" s="671" t="n">
        <v>1</v>
      </c>
      <c r="G385" s="38" t="n">
        <v>4</v>
      </c>
      <c r="H385" s="671" t="n">
        <v>4</v>
      </c>
      <c r="I385" s="671" t="n">
        <v>4.21</v>
      </c>
      <c r="J385" s="38" t="n">
        <v>120</v>
      </c>
      <c r="K385" s="38" t="inlineStr">
        <is>
          <t>12</t>
        </is>
      </c>
      <c r="L385" s="39" t="inlineStr">
        <is>
          <t>СК2</t>
        </is>
      </c>
      <c r="M385" s="38" t="n">
        <v>40</v>
      </c>
      <c r="N385" s="88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0</v>
      </c>
      <c r="W385" s="675">
        <f>IFERROR(IF(V385="",0,CEILING((V385/$H385),1)*$H385),"")</f>
        <v/>
      </c>
      <c r="X385" s="42">
        <f>IFERROR(IF(W385=0,"",ROUNDUP(W385/H385,0)*0.00937),"")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SU002545</t>
        </is>
      </c>
      <c r="B386" s="64" t="inlineStr">
        <is>
          <t>P003137</t>
        </is>
      </c>
      <c r="C386" s="37" t="n">
        <v>4301031176</v>
      </c>
      <c r="D386" s="327" t="n">
        <v>4607091389425</v>
      </c>
      <c r="E386" s="639" t="n"/>
      <c r="F386" s="671" t="n">
        <v>0.35</v>
      </c>
      <c r="G386" s="38" t="n">
        <v>6</v>
      </c>
      <c r="H386" s="671" t="n">
        <v>2.1</v>
      </c>
      <c r="I386" s="671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SU002917</t>
        </is>
      </c>
      <c r="B387" s="64" t="inlineStr">
        <is>
          <t>P003343</t>
        </is>
      </c>
      <c r="C387" s="37" t="n">
        <v>4301031215</v>
      </c>
      <c r="D387" s="327" t="n">
        <v>4680115882911</v>
      </c>
      <c r="E387" s="639" t="n"/>
      <c r="F387" s="671" t="n">
        <v>0.4</v>
      </c>
      <c r="G387" s="38" t="n">
        <v>6</v>
      </c>
      <c r="H387" s="671" t="n">
        <v>2.4</v>
      </c>
      <c r="I387" s="671" t="n">
        <v>2.53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85" t="inlineStr">
        <is>
          <t>П/к колбасы «Балыкбургская по-баварски» Фикс.вес 0,4 н/о мгс ТМ «Баварушка»</t>
        </is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0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SU002726</t>
        </is>
      </c>
      <c r="B388" s="64" t="inlineStr">
        <is>
          <t>P003095</t>
        </is>
      </c>
      <c r="C388" s="37" t="n">
        <v>4301031167</v>
      </c>
      <c r="D388" s="327" t="n">
        <v>4680115880771</v>
      </c>
      <c r="E388" s="639" t="n"/>
      <c r="F388" s="671" t="n">
        <v>0.28</v>
      </c>
      <c r="G388" s="38" t="n">
        <v>6</v>
      </c>
      <c r="H388" s="671" t="n">
        <v>1.68</v>
      </c>
      <c r="I388" s="671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SU002604</t>
        </is>
      </c>
      <c r="B389" s="64" t="inlineStr">
        <is>
          <t>P003135</t>
        </is>
      </c>
      <c r="C389" s="37" t="n">
        <v>4301031173</v>
      </c>
      <c r="D389" s="327" t="n">
        <v>4607091389500</v>
      </c>
      <c r="E389" s="639" t="n"/>
      <c r="F389" s="671" t="n">
        <v>0.35</v>
      </c>
      <c r="G389" s="38" t="n">
        <v>6</v>
      </c>
      <c r="H389" s="671" t="n">
        <v>2.1</v>
      </c>
      <c r="I389" s="671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SU002358</t>
        </is>
      </c>
      <c r="B390" s="64" t="inlineStr">
        <is>
          <t>P002642</t>
        </is>
      </c>
      <c r="C390" s="37" t="n">
        <v>4301031103</v>
      </c>
      <c r="D390" s="327" t="n">
        <v>4680115881983</v>
      </c>
      <c r="E390" s="639" t="n"/>
      <c r="F390" s="671" t="n">
        <v>0.28</v>
      </c>
      <c r="G390" s="38" t="n">
        <v>4</v>
      </c>
      <c r="H390" s="671" t="n">
        <v>1.12</v>
      </c>
      <c r="I390" s="671" t="n">
        <v>1.252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5" t="n"/>
      <c r="B391" s="321" t="n"/>
      <c r="C391" s="321" t="n"/>
      <c r="D391" s="321" t="n"/>
      <c r="E391" s="321" t="n"/>
      <c r="F391" s="321" t="n"/>
      <c r="G391" s="321" t="n"/>
      <c r="H391" s="321" t="n"/>
      <c r="I391" s="321" t="n"/>
      <c r="J391" s="321" t="n"/>
      <c r="K391" s="321" t="n"/>
      <c r="L391" s="321" t="n"/>
      <c r="M391" s="676" t="n"/>
      <c r="N391" s="677" t="inlineStr">
        <is>
          <t>Итого</t>
        </is>
      </c>
      <c r="O391" s="647" t="n"/>
      <c r="P391" s="647" t="n"/>
      <c r="Q391" s="647" t="n"/>
      <c r="R391" s="647" t="n"/>
      <c r="S391" s="647" t="n"/>
      <c r="T391" s="648" t="n"/>
      <c r="U391" s="43" t="inlineStr">
        <is>
          <t>кор</t>
        </is>
      </c>
      <c r="V391" s="678">
        <f>IFERROR(V384/H384,"0")+IFERROR(V385/H385,"0")+IFERROR(V386/H386,"0")+IFERROR(V387/H387,"0")+IFERROR(V388/H388,"0")+IFERROR(V389/H389,"0")+IFERROR(V390/H390,"0")</f>
        <v/>
      </c>
      <c r="W391" s="678">
        <f>IFERROR(W384/H384,"0")+IFERROR(W385/H385,"0")+IFERROR(W386/H386,"0")+IFERROR(W387/H387,"0")+IFERROR(W388/H388,"0")+IFERROR(W389/H389,"0")+IFERROR(W390/H390,"0")</f>
        <v/>
      </c>
      <c r="X391" s="678">
        <f>IFERROR(IF(X384="",0,X384),"0")+IFERROR(IF(X385="",0,X385),"0")+IFERROR(IF(X386="",0,X386),"0")+IFERROR(IF(X387="",0,X387),"0")+IFERROR(IF(X388="",0,X388),"0")+IFERROR(IF(X389="",0,X389),"0")+IFERROR(IF(X390="",0,X390),"0")</f>
        <v/>
      </c>
      <c r="Y391" s="679" t="n"/>
      <c r="Z391" s="679" t="n"/>
    </row>
    <row r="392">
      <c r="A392" s="321" t="n"/>
      <c r="B392" s="321" t="n"/>
      <c r="C392" s="321" t="n"/>
      <c r="D392" s="321" t="n"/>
      <c r="E392" s="321" t="n"/>
      <c r="F392" s="321" t="n"/>
      <c r="G392" s="321" t="n"/>
      <c r="H392" s="321" t="n"/>
      <c r="I392" s="321" t="n"/>
      <c r="J392" s="321" t="n"/>
      <c r="K392" s="321" t="n"/>
      <c r="L392" s="321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кг</t>
        </is>
      </c>
      <c r="V392" s="678">
        <f>IFERROR(SUM(V384:V390),"0")</f>
        <v/>
      </c>
      <c r="W392" s="678">
        <f>IFERROR(SUM(W384:W390),"0")</f>
        <v/>
      </c>
      <c r="X392" s="43" t="n"/>
      <c r="Y392" s="679" t="n"/>
      <c r="Z392" s="679" t="n"/>
    </row>
    <row r="393" ht="14.25" customHeight="1">
      <c r="A393" s="326" t="inlineStr">
        <is>
          <t>Сыровяленые колбасы</t>
        </is>
      </c>
      <c r="B393" s="321" t="n"/>
      <c r="C393" s="321" t="n"/>
      <c r="D393" s="321" t="n"/>
      <c r="E393" s="321" t="n"/>
      <c r="F393" s="321" t="n"/>
      <c r="G393" s="321" t="n"/>
      <c r="H393" s="321" t="n"/>
      <c r="I393" s="321" t="n"/>
      <c r="J393" s="321" t="n"/>
      <c r="K393" s="321" t="n"/>
      <c r="L393" s="321" t="n"/>
      <c r="M393" s="321" t="n"/>
      <c r="N393" s="321" t="n"/>
      <c r="O393" s="321" t="n"/>
      <c r="P393" s="321" t="n"/>
      <c r="Q393" s="321" t="n"/>
      <c r="R393" s="321" t="n"/>
      <c r="S393" s="321" t="n"/>
      <c r="T393" s="321" t="n"/>
      <c r="U393" s="321" t="n"/>
      <c r="V393" s="321" t="n"/>
      <c r="W393" s="321" t="n"/>
      <c r="X393" s="321" t="n"/>
      <c r="Y393" s="326" t="n"/>
      <c r="Z393" s="326" t="n"/>
    </row>
    <row r="394" ht="27" customHeight="1">
      <c r="A394" s="64" t="inlineStr">
        <is>
          <t>SU003056</t>
        </is>
      </c>
      <c r="B394" s="64" t="inlineStr">
        <is>
          <t>P003622</t>
        </is>
      </c>
      <c r="C394" s="37" t="n">
        <v>4301170008</v>
      </c>
      <c r="D394" s="327" t="n">
        <v>4680115882980</v>
      </c>
      <c r="E394" s="639" t="n"/>
      <c r="F394" s="671" t="n">
        <v>0.13</v>
      </c>
      <c r="G394" s="38" t="n">
        <v>10</v>
      </c>
      <c r="H394" s="671" t="n">
        <v>1.3</v>
      </c>
      <c r="I394" s="671" t="n">
        <v>1.46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150</v>
      </c>
      <c r="N39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4" s="673" t="n"/>
      <c r="P394" s="673" t="n"/>
      <c r="Q394" s="673" t="n"/>
      <c r="R394" s="639" t="n"/>
      <c r="S394" s="40" t="inlineStr"/>
      <c r="T394" s="40" t="inlineStr"/>
      <c r="U394" s="41" t="inlineStr">
        <is>
          <t>кг</t>
        </is>
      </c>
      <c r="V394" s="674" t="n">
        <v>0</v>
      </c>
      <c r="W394" s="675">
        <f>IFERROR(IF(V394="",0,CEILING((V394/$H394),1)*$H394),"")</f>
        <v/>
      </c>
      <c r="X394" s="42">
        <f>IFERROR(IF(W394=0,"",ROUNDUP(W394/H394,0)*0.00673),"")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>
      <c r="A395" s="325" t="n"/>
      <c r="B395" s="321" t="n"/>
      <c r="C395" s="321" t="n"/>
      <c r="D395" s="321" t="n"/>
      <c r="E395" s="321" t="n"/>
      <c r="F395" s="321" t="n"/>
      <c r="G395" s="321" t="n"/>
      <c r="H395" s="321" t="n"/>
      <c r="I395" s="321" t="n"/>
      <c r="J395" s="321" t="n"/>
      <c r="K395" s="321" t="n"/>
      <c r="L395" s="321" t="n"/>
      <c r="M395" s="676" t="n"/>
      <c r="N395" s="677" t="inlineStr">
        <is>
          <t>Итого</t>
        </is>
      </c>
      <c r="O395" s="647" t="n"/>
      <c r="P395" s="647" t="n"/>
      <c r="Q395" s="647" t="n"/>
      <c r="R395" s="647" t="n"/>
      <c r="S395" s="647" t="n"/>
      <c r="T395" s="648" t="n"/>
      <c r="U395" s="43" t="inlineStr">
        <is>
          <t>кор</t>
        </is>
      </c>
      <c r="V395" s="678">
        <f>IFERROR(V394/H394,"0")</f>
        <v/>
      </c>
      <c r="W395" s="678">
        <f>IFERROR(W394/H394,"0")</f>
        <v/>
      </c>
      <c r="X395" s="678">
        <f>IFERROR(IF(X394="",0,X394),"0")</f>
        <v/>
      </c>
      <c r="Y395" s="679" t="n"/>
      <c r="Z395" s="679" t="n"/>
    </row>
    <row r="396">
      <c r="A396" s="321" t="n"/>
      <c r="B396" s="321" t="n"/>
      <c r="C396" s="321" t="n"/>
      <c r="D396" s="321" t="n"/>
      <c r="E396" s="321" t="n"/>
      <c r="F396" s="321" t="n"/>
      <c r="G396" s="321" t="n"/>
      <c r="H396" s="321" t="n"/>
      <c r="I396" s="321" t="n"/>
      <c r="J396" s="321" t="n"/>
      <c r="K396" s="321" t="n"/>
      <c r="L396" s="321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кг</t>
        </is>
      </c>
      <c r="V396" s="678">
        <f>IFERROR(SUM(V394:V394),"0")</f>
        <v/>
      </c>
      <c r="W396" s="678">
        <f>IFERROR(SUM(W394:W394),"0")</f>
        <v/>
      </c>
      <c r="X396" s="43" t="n"/>
      <c r="Y396" s="679" t="n"/>
      <c r="Z396" s="679" t="n"/>
    </row>
    <row r="397" ht="27.75" customHeight="1">
      <c r="A397" s="343" t="inlineStr">
        <is>
          <t>Дугушка</t>
        </is>
      </c>
      <c r="B397" s="670" t="n"/>
      <c r="C397" s="670" t="n"/>
      <c r="D397" s="670" t="n"/>
      <c r="E397" s="670" t="n"/>
      <c r="F397" s="670" t="n"/>
      <c r="G397" s="670" t="n"/>
      <c r="H397" s="670" t="n"/>
      <c r="I397" s="670" t="n"/>
      <c r="J397" s="670" t="n"/>
      <c r="K397" s="670" t="n"/>
      <c r="L397" s="670" t="n"/>
      <c r="M397" s="670" t="n"/>
      <c r="N397" s="670" t="n"/>
      <c r="O397" s="670" t="n"/>
      <c r="P397" s="670" t="n"/>
      <c r="Q397" s="670" t="n"/>
      <c r="R397" s="670" t="n"/>
      <c r="S397" s="670" t="n"/>
      <c r="T397" s="670" t="n"/>
      <c r="U397" s="670" t="n"/>
      <c r="V397" s="670" t="n"/>
      <c r="W397" s="670" t="n"/>
      <c r="X397" s="670" t="n"/>
      <c r="Y397" s="55" t="n"/>
      <c r="Z397" s="55" t="n"/>
    </row>
    <row r="398" ht="16.5" customHeight="1">
      <c r="A398" s="332" t="inlineStr">
        <is>
          <t>Дугушка</t>
        </is>
      </c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321" t="n"/>
      <c r="N398" s="321" t="n"/>
      <c r="O398" s="321" t="n"/>
      <c r="P398" s="321" t="n"/>
      <c r="Q398" s="321" t="n"/>
      <c r="R398" s="321" t="n"/>
      <c r="S398" s="321" t="n"/>
      <c r="T398" s="321" t="n"/>
      <c r="U398" s="321" t="n"/>
      <c r="V398" s="321" t="n"/>
      <c r="W398" s="321" t="n"/>
      <c r="X398" s="321" t="n"/>
      <c r="Y398" s="332" t="n"/>
      <c r="Z398" s="332" t="n"/>
    </row>
    <row r="399" ht="14.25" customHeight="1">
      <c r="A399" s="326" t="inlineStr">
        <is>
          <t>Вареные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26" t="n"/>
      <c r="Z399" s="326" t="n"/>
    </row>
    <row r="400" ht="27" customHeight="1">
      <c r="A400" s="64" t="inlineStr">
        <is>
          <t>SU002011</t>
        </is>
      </c>
      <c r="B400" s="64" t="inlineStr">
        <is>
          <t>P002991</t>
        </is>
      </c>
      <c r="C400" s="37" t="n">
        <v>4301011371</v>
      </c>
      <c r="D400" s="327" t="n">
        <v>4607091389067</v>
      </c>
      <c r="E400" s="639" t="n"/>
      <c r="F400" s="671" t="n">
        <v>0.88</v>
      </c>
      <c r="G400" s="38" t="n">
        <v>6</v>
      </c>
      <c r="H400" s="671" t="n">
        <v>5.28</v>
      </c>
      <c r="I400" s="671" t="n">
        <v>5.64</v>
      </c>
      <c r="J400" s="38" t="n">
        <v>104</v>
      </c>
      <c r="K400" s="38" t="inlineStr">
        <is>
          <t>8</t>
        </is>
      </c>
      <c r="L400" s="39" t="inlineStr">
        <is>
          <t>СК3</t>
        </is>
      </c>
      <c r="M400" s="38" t="n">
        <v>55</v>
      </c>
      <c r="N40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0" s="673" t="n"/>
      <c r="P400" s="673" t="n"/>
      <c r="Q400" s="673" t="n"/>
      <c r="R400" s="639" t="n"/>
      <c r="S400" s="40" t="inlineStr"/>
      <c r="T400" s="40" t="inlineStr"/>
      <c r="U400" s="41" t="inlineStr">
        <is>
          <t>кг</t>
        </is>
      </c>
      <c r="V400" s="674" t="n">
        <v>0</v>
      </c>
      <c r="W400" s="675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SU002094</t>
        </is>
      </c>
      <c r="B401" s="64" t="inlineStr">
        <is>
          <t>P002975</t>
        </is>
      </c>
      <c r="C401" s="37" t="n">
        <v>4301011363</v>
      </c>
      <c r="D401" s="327" t="n">
        <v>4607091383522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1000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SU002182</t>
        </is>
      </c>
      <c r="B402" s="64" t="inlineStr">
        <is>
          <t>P002990</t>
        </is>
      </c>
      <c r="C402" s="37" t="n">
        <v>4301011431</v>
      </c>
      <c r="D402" s="327" t="n">
        <v>4607091384437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50</v>
      </c>
      <c r="N40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25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SU002010</t>
        </is>
      </c>
      <c r="B403" s="64" t="inlineStr">
        <is>
          <t>P002979</t>
        </is>
      </c>
      <c r="C403" s="37" t="n">
        <v>4301011365</v>
      </c>
      <c r="D403" s="327" t="n">
        <v>4607091389104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55</v>
      </c>
      <c r="N40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0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SU002632</t>
        </is>
      </c>
      <c r="B404" s="64" t="inlineStr">
        <is>
          <t>P002982</t>
        </is>
      </c>
      <c r="C404" s="37" t="n">
        <v>4301011367</v>
      </c>
      <c r="D404" s="327" t="n">
        <v>4680115880603</v>
      </c>
      <c r="E404" s="639" t="n"/>
      <c r="F404" s="671" t="n">
        <v>0.6</v>
      </c>
      <c r="G404" s="38" t="n">
        <v>6</v>
      </c>
      <c r="H404" s="671" t="n">
        <v>3.6</v>
      </c>
      <c r="I404" s="671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0</v>
      </c>
      <c r="W404" s="675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SU002220</t>
        </is>
      </c>
      <c r="B405" s="64" t="inlineStr">
        <is>
          <t>P002404</t>
        </is>
      </c>
      <c r="C405" s="37" t="n">
        <v>4301011168</v>
      </c>
      <c r="D405" s="327" t="n">
        <v>4607091389999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SU002635</t>
        </is>
      </c>
      <c r="B406" s="64" t="inlineStr">
        <is>
          <t>P002992</t>
        </is>
      </c>
      <c r="C406" s="37" t="n">
        <v>4301011372</v>
      </c>
      <c r="D406" s="327" t="n">
        <v>4680115882782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50</v>
      </c>
      <c r="N40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SU002020</t>
        </is>
      </c>
      <c r="B407" s="64" t="inlineStr">
        <is>
          <t>P002308</t>
        </is>
      </c>
      <c r="C407" s="37" t="n">
        <v>4301011190</v>
      </c>
      <c r="D407" s="327" t="n">
        <v>4607091389098</v>
      </c>
      <c r="E407" s="639" t="n"/>
      <c r="F407" s="671" t="n">
        <v>0.4</v>
      </c>
      <c r="G407" s="38" t="n">
        <v>6</v>
      </c>
      <c r="H407" s="671" t="n">
        <v>2.4</v>
      </c>
      <c r="I407" s="671" t="n">
        <v>2.6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50</v>
      </c>
      <c r="N40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SU002631</t>
        </is>
      </c>
      <c r="B408" s="64" t="inlineStr">
        <is>
          <t>P002981</t>
        </is>
      </c>
      <c r="C408" s="37" t="n">
        <v>4301011366</v>
      </c>
      <c r="D408" s="327" t="n">
        <v>4607091389982</v>
      </c>
      <c r="E408" s="639" t="n"/>
      <c r="F408" s="671" t="n">
        <v>0.6</v>
      </c>
      <c r="G408" s="38" t="n">
        <v>6</v>
      </c>
      <c r="H408" s="671" t="n">
        <v>3.6</v>
      </c>
      <c r="I408" s="671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2" t="inlineStr">
        <is>
          <t>КИ</t>
        </is>
      </c>
    </row>
    <row r="409">
      <c r="A409" s="325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76" t="n"/>
      <c r="N409" s="677" t="inlineStr">
        <is>
          <t>Итого</t>
        </is>
      </c>
      <c r="O409" s="647" t="n"/>
      <c r="P409" s="647" t="n"/>
      <c r="Q409" s="647" t="n"/>
      <c r="R409" s="647" t="n"/>
      <c r="S409" s="647" t="n"/>
      <c r="T409" s="648" t="n"/>
      <c r="U409" s="43" t="inlineStr">
        <is>
          <t>кор</t>
        </is>
      </c>
      <c r="V409" s="678">
        <f>IFERROR(V400/H400,"0")+IFERROR(V401/H401,"0")+IFERROR(V402/H402,"0")+IFERROR(V403/H403,"0")+IFERROR(V404/H404,"0")+IFERROR(V405/H405,"0")+IFERROR(V406/H406,"0")+IFERROR(V407/H407,"0")+IFERROR(V408/H408,"0")</f>
        <v/>
      </c>
      <c r="W409" s="678">
        <f>IFERROR(W400/H400,"0")+IFERROR(W401/H401,"0")+IFERROR(W402/H402,"0")+IFERROR(W403/H403,"0")+IFERROR(W404/H404,"0")+IFERROR(W405/H405,"0")+IFERROR(W406/H406,"0")+IFERROR(W407/H407,"0")+IFERROR(W408/H408,"0")</f>
        <v/>
      </c>
      <c r="X409" s="67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/>
      </c>
      <c r="Y409" s="679" t="n"/>
      <c r="Z409" s="679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кг</t>
        </is>
      </c>
      <c r="V410" s="678">
        <f>IFERROR(SUM(V400:V408),"0")</f>
        <v/>
      </c>
      <c r="W410" s="678">
        <f>IFERROR(SUM(W400:W408),"0")</f>
        <v/>
      </c>
      <c r="X410" s="43" t="n"/>
      <c r="Y410" s="679" t="n"/>
      <c r="Z410" s="679" t="n"/>
    </row>
    <row r="411" ht="14.25" customHeight="1">
      <c r="A411" s="326" t="inlineStr">
        <is>
          <t>Ветчины</t>
        </is>
      </c>
      <c r="B411" s="321" t="n"/>
      <c r="C411" s="321" t="n"/>
      <c r="D411" s="321" t="n"/>
      <c r="E411" s="321" t="n"/>
      <c r="F411" s="321" t="n"/>
      <c r="G411" s="321" t="n"/>
      <c r="H411" s="321" t="n"/>
      <c r="I411" s="321" t="n"/>
      <c r="J411" s="321" t="n"/>
      <c r="K411" s="321" t="n"/>
      <c r="L411" s="321" t="n"/>
      <c r="M411" s="321" t="n"/>
      <c r="N411" s="321" t="n"/>
      <c r="O411" s="321" t="n"/>
      <c r="P411" s="321" t="n"/>
      <c r="Q411" s="321" t="n"/>
      <c r="R411" s="321" t="n"/>
      <c r="S411" s="321" t="n"/>
      <c r="T411" s="321" t="n"/>
      <c r="U411" s="321" t="n"/>
      <c r="V411" s="321" t="n"/>
      <c r="W411" s="321" t="n"/>
      <c r="X411" s="321" t="n"/>
      <c r="Y411" s="326" t="n"/>
      <c r="Z411" s="326" t="n"/>
    </row>
    <row r="412" ht="16.5" customHeight="1">
      <c r="A412" s="64" t="inlineStr">
        <is>
          <t>SU002035</t>
        </is>
      </c>
      <c r="B412" s="64" t="inlineStr">
        <is>
          <t>P003146</t>
        </is>
      </c>
      <c r="C412" s="37" t="n">
        <v>4301020222</v>
      </c>
      <c r="D412" s="327" t="n">
        <v>4607091388930</v>
      </c>
      <c r="E412" s="639" t="n"/>
      <c r="F412" s="671" t="n">
        <v>0.88</v>
      </c>
      <c r="G412" s="38" t="n">
        <v>6</v>
      </c>
      <c r="H412" s="671" t="n">
        <v>5.28</v>
      </c>
      <c r="I412" s="671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55</v>
      </c>
      <c r="N412" s="899">
        <f>HYPERLINK("https://abi.ru/products/Охлажденные/Дугушка/Дугушка/Ветчины/P003146/","Ветчины Дугушка Дугушка Вес б/о Дугушка")</f>
        <v/>
      </c>
      <c r="O412" s="673" t="n"/>
      <c r="P412" s="673" t="n"/>
      <c r="Q412" s="673" t="n"/>
      <c r="R412" s="639" t="n"/>
      <c r="S412" s="40" t="inlineStr"/>
      <c r="T412" s="40" t="inlineStr"/>
      <c r="U412" s="41" t="inlineStr">
        <is>
          <t>кг</t>
        </is>
      </c>
      <c r="V412" s="674" t="n">
        <v>0</v>
      </c>
      <c r="W412" s="675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16.5" customHeight="1">
      <c r="A413" s="64" t="inlineStr">
        <is>
          <t>SU002643</t>
        </is>
      </c>
      <c r="B413" s="64" t="inlineStr">
        <is>
          <t>P002993</t>
        </is>
      </c>
      <c r="C413" s="37" t="n">
        <v>4301020206</v>
      </c>
      <c r="D413" s="327" t="n">
        <v>4680115880054</v>
      </c>
      <c r="E413" s="639" t="n"/>
      <c r="F413" s="671" t="n">
        <v>0.6</v>
      </c>
      <c r="G413" s="38" t="n">
        <v>6</v>
      </c>
      <c r="H413" s="671" t="n">
        <v>3.6</v>
      </c>
      <c r="I413" s="671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HYPERLINK("https://abi.ru/products/Охлажденные/Дугушка/Дугушка/Ветчины/P002993/","Ветчины «Дугушка» Фикс.вес 0,6 П/а ТМ «Дугушка»")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25" t="n"/>
      <c r="B414" s="321" t="n"/>
      <c r="C414" s="321" t="n"/>
      <c r="D414" s="321" t="n"/>
      <c r="E414" s="321" t="n"/>
      <c r="F414" s="321" t="n"/>
      <c r="G414" s="321" t="n"/>
      <c r="H414" s="321" t="n"/>
      <c r="I414" s="321" t="n"/>
      <c r="J414" s="321" t="n"/>
      <c r="K414" s="321" t="n"/>
      <c r="L414" s="321" t="n"/>
      <c r="M414" s="676" t="n"/>
      <c r="N414" s="677" t="inlineStr">
        <is>
          <t>Итого</t>
        </is>
      </c>
      <c r="O414" s="647" t="n"/>
      <c r="P414" s="647" t="n"/>
      <c r="Q414" s="647" t="n"/>
      <c r="R414" s="647" t="n"/>
      <c r="S414" s="647" t="n"/>
      <c r="T414" s="648" t="n"/>
      <c r="U414" s="43" t="inlineStr">
        <is>
          <t>кор</t>
        </is>
      </c>
      <c r="V414" s="678">
        <f>IFERROR(V412/H412,"0")+IFERROR(V413/H413,"0")</f>
        <v/>
      </c>
      <c r="W414" s="678">
        <f>IFERROR(W412/H412,"0")+IFERROR(W413/H413,"0")</f>
        <v/>
      </c>
      <c r="X414" s="678">
        <f>IFERROR(IF(X412="",0,X412),"0")+IFERROR(IF(X413="",0,X413),"0")</f>
        <v/>
      </c>
      <c r="Y414" s="679" t="n"/>
      <c r="Z414" s="679" t="n"/>
    </row>
    <row r="415">
      <c r="A415" s="321" t="n"/>
      <c r="B415" s="321" t="n"/>
      <c r="C415" s="321" t="n"/>
      <c r="D415" s="321" t="n"/>
      <c r="E415" s="321" t="n"/>
      <c r="F415" s="321" t="n"/>
      <c r="G415" s="321" t="n"/>
      <c r="H415" s="321" t="n"/>
      <c r="I415" s="321" t="n"/>
      <c r="J415" s="321" t="n"/>
      <c r="K415" s="321" t="n"/>
      <c r="L415" s="321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кг</t>
        </is>
      </c>
      <c r="V415" s="678">
        <f>IFERROR(SUM(V412:V413),"0")</f>
        <v/>
      </c>
      <c r="W415" s="678">
        <f>IFERROR(SUM(W412:W413),"0")</f>
        <v/>
      </c>
      <c r="X415" s="43" t="n"/>
      <c r="Y415" s="679" t="n"/>
      <c r="Z415" s="679" t="n"/>
    </row>
    <row r="416" ht="14.25" customHeight="1">
      <c r="A416" s="326" t="inlineStr">
        <is>
          <t>Копченые колбасы</t>
        </is>
      </c>
      <c r="B416" s="321" t="n"/>
      <c r="C416" s="321" t="n"/>
      <c r="D416" s="321" t="n"/>
      <c r="E416" s="321" t="n"/>
      <c r="F416" s="321" t="n"/>
      <c r="G416" s="321" t="n"/>
      <c r="H416" s="321" t="n"/>
      <c r="I416" s="321" t="n"/>
      <c r="J416" s="321" t="n"/>
      <c r="K416" s="321" t="n"/>
      <c r="L416" s="321" t="n"/>
      <c r="M416" s="321" t="n"/>
      <c r="N416" s="321" t="n"/>
      <c r="O416" s="321" t="n"/>
      <c r="P416" s="321" t="n"/>
      <c r="Q416" s="321" t="n"/>
      <c r="R416" s="321" t="n"/>
      <c r="S416" s="321" t="n"/>
      <c r="T416" s="321" t="n"/>
      <c r="U416" s="321" t="n"/>
      <c r="V416" s="321" t="n"/>
      <c r="W416" s="321" t="n"/>
      <c r="X416" s="321" t="n"/>
      <c r="Y416" s="326" t="n"/>
      <c r="Z416" s="326" t="n"/>
    </row>
    <row r="417" ht="27" customHeight="1">
      <c r="A417" s="64" t="inlineStr">
        <is>
          <t>SU002150</t>
        </is>
      </c>
      <c r="B417" s="64" t="inlineStr">
        <is>
          <t>P003636</t>
        </is>
      </c>
      <c r="C417" s="37" t="n">
        <v>4301031252</v>
      </c>
      <c r="D417" s="327" t="n">
        <v>4680115883116</v>
      </c>
      <c r="E417" s="639" t="n"/>
      <c r="F417" s="671" t="n">
        <v>0.88</v>
      </c>
      <c r="G417" s="38" t="n">
        <v>6</v>
      </c>
      <c r="H417" s="671" t="n">
        <v>5.28</v>
      </c>
      <c r="I417" s="671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60</v>
      </c>
      <c r="N41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7" s="673" t="n"/>
      <c r="P417" s="673" t="n"/>
      <c r="Q417" s="673" t="n"/>
      <c r="R417" s="639" t="n"/>
      <c r="S417" s="40" t="inlineStr"/>
      <c r="T417" s="40" t="inlineStr"/>
      <c r="U417" s="41" t="inlineStr">
        <is>
          <t>кг</t>
        </is>
      </c>
      <c r="V417" s="674" t="n">
        <v>0</v>
      </c>
      <c r="W417" s="675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SU002158</t>
        </is>
      </c>
      <c r="B418" s="64" t="inlineStr">
        <is>
          <t>P003632</t>
        </is>
      </c>
      <c r="C418" s="37" t="n">
        <v>4301031248</v>
      </c>
      <c r="D418" s="327" t="n">
        <v>4680115883093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SU002151</t>
        </is>
      </c>
      <c r="B419" s="64" t="inlineStr">
        <is>
          <t>P003634</t>
        </is>
      </c>
      <c r="C419" s="37" t="n">
        <v>4301031250</v>
      </c>
      <c r="D419" s="327" t="n">
        <v>4680115883109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0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SU002916</t>
        </is>
      </c>
      <c r="B420" s="64" t="inlineStr">
        <is>
          <t>P003633</t>
        </is>
      </c>
      <c r="C420" s="37" t="n">
        <v>4301031249</v>
      </c>
      <c r="D420" s="327" t="n">
        <v>4680115882072</v>
      </c>
      <c r="E420" s="639" t="n"/>
      <c r="F420" s="671" t="n">
        <v>0.6</v>
      </c>
      <c r="G420" s="38" t="n">
        <v>6</v>
      </c>
      <c r="H420" s="671" t="n">
        <v>3.6</v>
      </c>
      <c r="I420" s="671" t="n">
        <v>3.81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60</v>
      </c>
      <c r="N420" s="904" t="inlineStr">
        <is>
          <t>В/к колбасы «Рубленая Запеченная» Фикс.вес 0,6 Вектор ТМ «Дугушка»</t>
        </is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0</v>
      </c>
      <c r="W420" s="675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SU002919</t>
        </is>
      </c>
      <c r="B421" s="64" t="inlineStr">
        <is>
          <t>P003635</t>
        </is>
      </c>
      <c r="C421" s="37" t="n">
        <v>4301031251</v>
      </c>
      <c r="D421" s="327" t="n">
        <v>4680115882102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5" t="inlineStr">
        <is>
          <t>В/к колбасы «Салями Запеченая»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0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SU002918</t>
        </is>
      </c>
      <c r="B422" s="64" t="inlineStr">
        <is>
          <t>P003637</t>
        </is>
      </c>
      <c r="C422" s="37" t="n">
        <v>4301031253</v>
      </c>
      <c r="D422" s="327" t="n">
        <v>4680115882096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«Сервелат Запеченный»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>
      <c r="A423" s="325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76" t="n"/>
      <c r="N423" s="677" t="inlineStr">
        <is>
          <t>Итого</t>
        </is>
      </c>
      <c r="O423" s="647" t="n"/>
      <c r="P423" s="647" t="n"/>
      <c r="Q423" s="647" t="n"/>
      <c r="R423" s="647" t="n"/>
      <c r="S423" s="647" t="n"/>
      <c r="T423" s="648" t="n"/>
      <c r="U423" s="43" t="inlineStr">
        <is>
          <t>кор</t>
        </is>
      </c>
      <c r="V423" s="678">
        <f>IFERROR(V417/H417,"0")+IFERROR(V418/H418,"0")+IFERROR(V419/H419,"0")+IFERROR(V420/H420,"0")+IFERROR(V421/H421,"0")+IFERROR(V422/H422,"0")</f>
        <v/>
      </c>
      <c r="W423" s="678">
        <f>IFERROR(W417/H417,"0")+IFERROR(W418/H418,"0")+IFERROR(W419/H419,"0")+IFERROR(W420/H420,"0")+IFERROR(W421/H421,"0")+IFERROR(W422/H422,"0")</f>
        <v/>
      </c>
      <c r="X423" s="678">
        <f>IFERROR(IF(X417="",0,X417),"0")+IFERROR(IF(X418="",0,X418),"0")+IFERROR(IF(X419="",0,X419),"0")+IFERROR(IF(X420="",0,X420),"0")+IFERROR(IF(X421="",0,X421),"0")+IFERROR(IF(X422="",0,X422),"0")</f>
        <v/>
      </c>
      <c r="Y423" s="679" t="n"/>
      <c r="Z423" s="679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кг</t>
        </is>
      </c>
      <c r="V424" s="678">
        <f>IFERROR(SUM(V417:V422),"0")</f>
        <v/>
      </c>
      <c r="W424" s="678">
        <f>IFERROR(SUM(W417:W422),"0")</f>
        <v/>
      </c>
      <c r="X424" s="43" t="n"/>
      <c r="Y424" s="679" t="n"/>
      <c r="Z424" s="679" t="n"/>
    </row>
    <row r="425" ht="14.25" customHeight="1">
      <c r="A425" s="326" t="inlineStr">
        <is>
          <t>Сосиски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26" t="n"/>
      <c r="Z425" s="326" t="n"/>
    </row>
    <row r="426" ht="16.5" customHeight="1">
      <c r="A426" s="64" t="inlineStr">
        <is>
          <t>SU002218</t>
        </is>
      </c>
      <c r="B426" s="64" t="inlineStr">
        <is>
          <t>P002854</t>
        </is>
      </c>
      <c r="C426" s="37" t="n">
        <v>4301051230</v>
      </c>
      <c r="D426" s="327" t="n">
        <v>4607091383409</v>
      </c>
      <c r="E426" s="639" t="n"/>
      <c r="F426" s="671" t="n">
        <v>1.3</v>
      </c>
      <c r="G426" s="38" t="n">
        <v>6</v>
      </c>
      <c r="H426" s="671" t="n">
        <v>7.8</v>
      </c>
      <c r="I426" s="671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O426" s="673" t="n"/>
      <c r="P426" s="673" t="n"/>
      <c r="Q426" s="673" t="n"/>
      <c r="R426" s="639" t="n"/>
      <c r="S426" s="40" t="inlineStr"/>
      <c r="T426" s="40" t="inlineStr"/>
      <c r="U426" s="41" t="inlineStr">
        <is>
          <t>кг</t>
        </is>
      </c>
      <c r="V426" s="674" t="n">
        <v>0</v>
      </c>
      <c r="W426" s="675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16.5" customHeight="1">
      <c r="A427" s="64" t="inlineStr">
        <is>
          <t>SU002219</t>
        </is>
      </c>
      <c r="B427" s="64" t="inlineStr">
        <is>
          <t>P002855</t>
        </is>
      </c>
      <c r="C427" s="37" t="n">
        <v>4301051231</v>
      </c>
      <c r="D427" s="327" t="n">
        <v>4607091383416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25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76" t="n"/>
      <c r="N428" s="677" t="inlineStr">
        <is>
          <t>Итого</t>
        </is>
      </c>
      <c r="O428" s="647" t="n"/>
      <c r="P428" s="647" t="n"/>
      <c r="Q428" s="647" t="n"/>
      <c r="R428" s="647" t="n"/>
      <c r="S428" s="647" t="n"/>
      <c r="T428" s="648" t="n"/>
      <c r="U428" s="43" t="inlineStr">
        <is>
          <t>кор</t>
        </is>
      </c>
      <c r="V428" s="678">
        <f>IFERROR(V426/H426,"0")+IFERROR(V427/H427,"0")</f>
        <v/>
      </c>
      <c r="W428" s="678">
        <f>IFERROR(W426/H426,"0")+IFERROR(W427/H427,"0")</f>
        <v/>
      </c>
      <c r="X428" s="678">
        <f>IFERROR(IF(X426="",0,X426),"0")+IFERROR(IF(X427="",0,X427),"0")</f>
        <v/>
      </c>
      <c r="Y428" s="679" t="n"/>
      <c r="Z428" s="679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кг</t>
        </is>
      </c>
      <c r="V429" s="678">
        <f>IFERROR(SUM(V426:V427),"0")</f>
        <v/>
      </c>
      <c r="W429" s="678">
        <f>IFERROR(SUM(W426:W427),"0")</f>
        <v/>
      </c>
      <c r="X429" s="43" t="n"/>
      <c r="Y429" s="679" t="n"/>
      <c r="Z429" s="679" t="n"/>
    </row>
    <row r="430" ht="27.75" customHeight="1">
      <c r="A430" s="343" t="inlineStr">
        <is>
          <t>Зареченские</t>
        </is>
      </c>
      <c r="B430" s="670" t="n"/>
      <c r="C430" s="670" t="n"/>
      <c r="D430" s="670" t="n"/>
      <c r="E430" s="670" t="n"/>
      <c r="F430" s="670" t="n"/>
      <c r="G430" s="670" t="n"/>
      <c r="H430" s="670" t="n"/>
      <c r="I430" s="670" t="n"/>
      <c r="J430" s="670" t="n"/>
      <c r="K430" s="670" t="n"/>
      <c r="L430" s="670" t="n"/>
      <c r="M430" s="670" t="n"/>
      <c r="N430" s="670" t="n"/>
      <c r="O430" s="670" t="n"/>
      <c r="P430" s="670" t="n"/>
      <c r="Q430" s="670" t="n"/>
      <c r="R430" s="670" t="n"/>
      <c r="S430" s="670" t="n"/>
      <c r="T430" s="670" t="n"/>
      <c r="U430" s="670" t="n"/>
      <c r="V430" s="670" t="n"/>
      <c r="W430" s="670" t="n"/>
      <c r="X430" s="670" t="n"/>
      <c r="Y430" s="55" t="n"/>
      <c r="Z430" s="55" t="n"/>
    </row>
    <row r="431" ht="16.5" customHeight="1">
      <c r="A431" s="332" t="inlineStr">
        <is>
          <t>Зареченские продукты</t>
        </is>
      </c>
      <c r="B431" s="321" t="n"/>
      <c r="C431" s="321" t="n"/>
      <c r="D431" s="321" t="n"/>
      <c r="E431" s="321" t="n"/>
      <c r="F431" s="321" t="n"/>
      <c r="G431" s="321" t="n"/>
      <c r="H431" s="321" t="n"/>
      <c r="I431" s="321" t="n"/>
      <c r="J431" s="321" t="n"/>
      <c r="K431" s="321" t="n"/>
      <c r="L431" s="321" t="n"/>
      <c r="M431" s="321" t="n"/>
      <c r="N431" s="321" t="n"/>
      <c r="O431" s="321" t="n"/>
      <c r="P431" s="321" t="n"/>
      <c r="Q431" s="321" t="n"/>
      <c r="R431" s="321" t="n"/>
      <c r="S431" s="321" t="n"/>
      <c r="T431" s="321" t="n"/>
      <c r="U431" s="321" t="n"/>
      <c r="V431" s="321" t="n"/>
      <c r="W431" s="321" t="n"/>
      <c r="X431" s="321" t="n"/>
      <c r="Y431" s="332" t="n"/>
      <c r="Z431" s="332" t="n"/>
    </row>
    <row r="432" ht="14.25" customHeight="1">
      <c r="A432" s="326" t="inlineStr">
        <is>
          <t>Вареные колбасы</t>
        </is>
      </c>
      <c r="B432" s="321" t="n"/>
      <c r="C432" s="321" t="n"/>
      <c r="D432" s="321" t="n"/>
      <c r="E432" s="321" t="n"/>
      <c r="F432" s="321" t="n"/>
      <c r="G432" s="321" t="n"/>
      <c r="H432" s="321" t="n"/>
      <c r="I432" s="321" t="n"/>
      <c r="J432" s="321" t="n"/>
      <c r="K432" s="321" t="n"/>
      <c r="L432" s="321" t="n"/>
      <c r="M432" s="321" t="n"/>
      <c r="N432" s="321" t="n"/>
      <c r="O432" s="321" t="n"/>
      <c r="P432" s="321" t="n"/>
      <c r="Q432" s="321" t="n"/>
      <c r="R432" s="321" t="n"/>
      <c r="S432" s="321" t="n"/>
      <c r="T432" s="321" t="n"/>
      <c r="U432" s="321" t="n"/>
      <c r="V432" s="321" t="n"/>
      <c r="W432" s="321" t="n"/>
      <c r="X432" s="321" t="n"/>
      <c r="Y432" s="326" t="n"/>
      <c r="Z432" s="326" t="n"/>
    </row>
    <row r="433" ht="27" customHeight="1">
      <c r="A433" s="64" t="inlineStr">
        <is>
          <t>SU002807</t>
        </is>
      </c>
      <c r="B433" s="64" t="inlineStr">
        <is>
          <t>P003583</t>
        </is>
      </c>
      <c r="C433" s="37" t="n">
        <v>4301011585</v>
      </c>
      <c r="D433" s="327" t="n">
        <v>4640242180441</v>
      </c>
      <c r="E433" s="639" t="n"/>
      <c r="F433" s="671" t="n">
        <v>1.5</v>
      </c>
      <c r="G433" s="38" t="n">
        <v>8</v>
      </c>
      <c r="H433" s="671" t="n">
        <v>12</v>
      </c>
      <c r="I433" s="671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9" t="inlineStr">
        <is>
          <t>Вареные колбасы «Муромская» Весовой п/а ТМ «Зареченские»</t>
        </is>
      </c>
      <c r="O433" s="673" t="n"/>
      <c r="P433" s="673" t="n"/>
      <c r="Q433" s="673" t="n"/>
      <c r="R433" s="639" t="n"/>
      <c r="S433" s="40" t="inlineStr"/>
      <c r="T433" s="40" t="inlineStr"/>
      <c r="U433" s="41" t="inlineStr">
        <is>
          <t>кг</t>
        </is>
      </c>
      <c r="V433" s="674" t="n">
        <v>0</v>
      </c>
      <c r="W433" s="675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 ht="27" customHeight="1">
      <c r="A434" s="64" t="inlineStr">
        <is>
          <t>SU002808</t>
        </is>
      </c>
      <c r="B434" s="64" t="inlineStr">
        <is>
          <t>P003582</t>
        </is>
      </c>
      <c r="C434" s="37" t="n">
        <v>4301011584</v>
      </c>
      <c r="D434" s="327" t="n">
        <v>4640242180564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«Нежная» НТУ Весовые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>
      <c r="A435" s="325" t="n"/>
      <c r="B435" s="321" t="n"/>
      <c r="C435" s="321" t="n"/>
      <c r="D435" s="321" t="n"/>
      <c r="E435" s="321" t="n"/>
      <c r="F435" s="321" t="n"/>
      <c r="G435" s="321" t="n"/>
      <c r="H435" s="321" t="n"/>
      <c r="I435" s="321" t="n"/>
      <c r="J435" s="321" t="n"/>
      <c r="K435" s="321" t="n"/>
      <c r="L435" s="321" t="n"/>
      <c r="M435" s="676" t="n"/>
      <c r="N435" s="677" t="inlineStr">
        <is>
          <t>Итого</t>
        </is>
      </c>
      <c r="O435" s="647" t="n"/>
      <c r="P435" s="647" t="n"/>
      <c r="Q435" s="647" t="n"/>
      <c r="R435" s="647" t="n"/>
      <c r="S435" s="647" t="n"/>
      <c r="T435" s="648" t="n"/>
      <c r="U435" s="43" t="inlineStr">
        <is>
          <t>кор</t>
        </is>
      </c>
      <c r="V435" s="678">
        <f>IFERROR(V433/H433,"0")+IFERROR(V434/H434,"0")</f>
        <v/>
      </c>
      <c r="W435" s="678">
        <f>IFERROR(W433/H433,"0")+IFERROR(W434/H434,"0")</f>
        <v/>
      </c>
      <c r="X435" s="678">
        <f>IFERROR(IF(X433="",0,X433),"0")+IFERROR(IF(X434="",0,X434),"0")</f>
        <v/>
      </c>
      <c r="Y435" s="679" t="n"/>
      <c r="Z435" s="679" t="n"/>
    </row>
    <row r="436">
      <c r="A436" s="321" t="n"/>
      <c r="B436" s="321" t="n"/>
      <c r="C436" s="321" t="n"/>
      <c r="D436" s="321" t="n"/>
      <c r="E436" s="321" t="n"/>
      <c r="F436" s="321" t="n"/>
      <c r="G436" s="321" t="n"/>
      <c r="H436" s="321" t="n"/>
      <c r="I436" s="321" t="n"/>
      <c r="J436" s="321" t="n"/>
      <c r="K436" s="321" t="n"/>
      <c r="L436" s="321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кг</t>
        </is>
      </c>
      <c r="V436" s="678">
        <f>IFERROR(SUM(V433:V434),"0")</f>
        <v/>
      </c>
      <c r="W436" s="678">
        <f>IFERROR(SUM(W433:W434),"0")</f>
        <v/>
      </c>
      <c r="X436" s="43" t="n"/>
      <c r="Y436" s="679" t="n"/>
      <c r="Z436" s="679" t="n"/>
    </row>
    <row r="437" ht="14.25" customHeight="1">
      <c r="A437" s="326" t="inlineStr">
        <is>
          <t>Ветчины</t>
        </is>
      </c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321" t="n"/>
      <c r="N437" s="321" t="n"/>
      <c r="O437" s="321" t="n"/>
      <c r="P437" s="321" t="n"/>
      <c r="Q437" s="321" t="n"/>
      <c r="R437" s="321" t="n"/>
      <c r="S437" s="321" t="n"/>
      <c r="T437" s="321" t="n"/>
      <c r="U437" s="321" t="n"/>
      <c r="V437" s="321" t="n"/>
      <c r="W437" s="321" t="n"/>
      <c r="X437" s="321" t="n"/>
      <c r="Y437" s="326" t="n"/>
      <c r="Z437" s="326" t="n"/>
    </row>
    <row r="438" ht="27" customHeight="1">
      <c r="A438" s="64" t="inlineStr">
        <is>
          <t>SU002811</t>
        </is>
      </c>
      <c r="B438" s="64" t="inlineStr">
        <is>
          <t>P003588</t>
        </is>
      </c>
      <c r="C438" s="37" t="n">
        <v>4301020260</v>
      </c>
      <c r="D438" s="327" t="n">
        <v>4640242180526</v>
      </c>
      <c r="E438" s="639" t="n"/>
      <c r="F438" s="671" t="n">
        <v>1.8</v>
      </c>
      <c r="G438" s="38" t="n">
        <v>6</v>
      </c>
      <c r="H438" s="671" t="n">
        <v>10.8</v>
      </c>
      <c r="I438" s="671" t="n">
        <v>11.28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1" t="inlineStr">
        <is>
          <t>Ветчины «Нежная» Весовой п/а ТМ «Зареченские» большой батон</t>
        </is>
      </c>
      <c r="O438" s="673" t="n"/>
      <c r="P438" s="673" t="n"/>
      <c r="Q438" s="673" t="n"/>
      <c r="R438" s="639" t="n"/>
      <c r="S438" s="40" t="inlineStr"/>
      <c r="T438" s="40" t="inlineStr"/>
      <c r="U438" s="41" t="inlineStr">
        <is>
          <t>кг</t>
        </is>
      </c>
      <c r="V438" s="674" t="n">
        <v>0</v>
      </c>
      <c r="W438" s="675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16.5" customHeight="1">
      <c r="A439" s="64" t="inlineStr">
        <is>
          <t>SU002806</t>
        </is>
      </c>
      <c r="B439" s="64" t="inlineStr">
        <is>
          <t>P003591</t>
        </is>
      </c>
      <c r="C439" s="37" t="n">
        <v>4301020269</v>
      </c>
      <c r="D439" s="327" t="n">
        <v>4640242180519</v>
      </c>
      <c r="E439" s="639" t="n"/>
      <c r="F439" s="671" t="n">
        <v>1.35</v>
      </c>
      <c r="G439" s="38" t="n">
        <v>8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СК3</t>
        </is>
      </c>
      <c r="M439" s="38" t="n">
        <v>50</v>
      </c>
      <c r="N439" s="912" t="inlineStr">
        <is>
          <t>Ветчины «Нежная» Весовой п/а ТМ «Зареченские»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25" t="n"/>
      <c r="B440" s="321" t="n"/>
      <c r="C440" s="321" t="n"/>
      <c r="D440" s="321" t="n"/>
      <c r="E440" s="321" t="n"/>
      <c r="F440" s="321" t="n"/>
      <c r="G440" s="321" t="n"/>
      <c r="H440" s="321" t="n"/>
      <c r="I440" s="321" t="n"/>
      <c r="J440" s="321" t="n"/>
      <c r="K440" s="321" t="n"/>
      <c r="L440" s="321" t="n"/>
      <c r="M440" s="676" t="n"/>
      <c r="N440" s="677" t="inlineStr">
        <is>
          <t>Итого</t>
        </is>
      </c>
      <c r="O440" s="647" t="n"/>
      <c r="P440" s="647" t="n"/>
      <c r="Q440" s="647" t="n"/>
      <c r="R440" s="647" t="n"/>
      <c r="S440" s="647" t="n"/>
      <c r="T440" s="648" t="n"/>
      <c r="U440" s="43" t="inlineStr">
        <is>
          <t>кор</t>
        </is>
      </c>
      <c r="V440" s="678">
        <f>IFERROR(V438/H438,"0")+IFERROR(V439/H439,"0")</f>
        <v/>
      </c>
      <c r="W440" s="678">
        <f>IFERROR(W438/H438,"0")+IFERROR(W439/H439,"0")</f>
        <v/>
      </c>
      <c r="X440" s="678">
        <f>IFERROR(IF(X438="",0,X438),"0")+IFERROR(IF(X439="",0,X439),"0")</f>
        <v/>
      </c>
      <c r="Y440" s="679" t="n"/>
      <c r="Z440" s="679" t="n"/>
    </row>
    <row r="441">
      <c r="A441" s="321" t="n"/>
      <c r="B441" s="321" t="n"/>
      <c r="C441" s="321" t="n"/>
      <c r="D441" s="321" t="n"/>
      <c r="E441" s="321" t="n"/>
      <c r="F441" s="321" t="n"/>
      <c r="G441" s="321" t="n"/>
      <c r="H441" s="321" t="n"/>
      <c r="I441" s="321" t="n"/>
      <c r="J441" s="321" t="n"/>
      <c r="K441" s="321" t="n"/>
      <c r="L441" s="321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кг</t>
        </is>
      </c>
      <c r="V441" s="678">
        <f>IFERROR(SUM(V438:V439),"0")</f>
        <v/>
      </c>
      <c r="W441" s="678">
        <f>IFERROR(SUM(W438:W439),"0")</f>
        <v/>
      </c>
      <c r="X441" s="43" t="n"/>
      <c r="Y441" s="679" t="n"/>
      <c r="Z441" s="679" t="n"/>
    </row>
    <row r="442" ht="14.25" customHeight="1">
      <c r="A442" s="326" t="inlineStr">
        <is>
          <t>Копченые колбасы</t>
        </is>
      </c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321" t="n"/>
      <c r="N442" s="321" t="n"/>
      <c r="O442" s="321" t="n"/>
      <c r="P442" s="321" t="n"/>
      <c r="Q442" s="321" t="n"/>
      <c r="R442" s="321" t="n"/>
      <c r="S442" s="321" t="n"/>
      <c r="T442" s="321" t="n"/>
      <c r="U442" s="321" t="n"/>
      <c r="V442" s="321" t="n"/>
      <c r="W442" s="321" t="n"/>
      <c r="X442" s="321" t="n"/>
      <c r="Y442" s="326" t="n"/>
      <c r="Z442" s="326" t="n"/>
    </row>
    <row r="443" ht="27" customHeight="1">
      <c r="A443" s="64" t="inlineStr">
        <is>
          <t>SU002805</t>
        </is>
      </c>
      <c r="B443" s="64" t="inlineStr">
        <is>
          <t>P003584</t>
        </is>
      </c>
      <c r="C443" s="37" t="n">
        <v>4301031280</v>
      </c>
      <c r="D443" s="327" t="n">
        <v>4640242180816</v>
      </c>
      <c r="E443" s="639" t="n"/>
      <c r="F443" s="671" t="n">
        <v>0.7</v>
      </c>
      <c r="G443" s="38" t="n">
        <v>6</v>
      </c>
      <c r="H443" s="671" t="n">
        <v>4.2</v>
      </c>
      <c r="I443" s="671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3" t="inlineStr">
        <is>
          <t>Копченые колбасы «Сервелат Пражский» Весовой фиброуз ТМ «Зареченские»</t>
        </is>
      </c>
      <c r="O443" s="673" t="n"/>
      <c r="P443" s="673" t="n"/>
      <c r="Q443" s="673" t="n"/>
      <c r="R443" s="639" t="n"/>
      <c r="S443" s="40" t="inlineStr"/>
      <c r="T443" s="40" t="inlineStr"/>
      <c r="U443" s="41" t="inlineStr">
        <is>
          <t>кг</t>
        </is>
      </c>
      <c r="V443" s="674" t="n">
        <v>0</v>
      </c>
      <c r="W443" s="675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27" customHeight="1">
      <c r="A444" s="64" t="inlineStr">
        <is>
          <t>SU002809</t>
        </is>
      </c>
      <c r="B444" s="64" t="inlineStr">
        <is>
          <t>P003586</t>
        </is>
      </c>
      <c r="C444" s="37" t="n">
        <v>4301031244</v>
      </c>
      <c r="D444" s="327" t="n">
        <v>4640242180595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В/к колбасы «Сервелат Рижский» НТУ Весовые Фиброуз в/у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25" t="n"/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676" t="n"/>
      <c r="N445" s="677" t="inlineStr">
        <is>
          <t>Итого</t>
        </is>
      </c>
      <c r="O445" s="647" t="n"/>
      <c r="P445" s="647" t="n"/>
      <c r="Q445" s="647" t="n"/>
      <c r="R445" s="647" t="n"/>
      <c r="S445" s="647" t="n"/>
      <c r="T445" s="648" t="n"/>
      <c r="U445" s="43" t="inlineStr">
        <is>
          <t>кор</t>
        </is>
      </c>
      <c r="V445" s="678">
        <f>IFERROR(V443/H443,"0")+IFERROR(V444/H444,"0")</f>
        <v/>
      </c>
      <c r="W445" s="678">
        <f>IFERROR(W443/H443,"0")+IFERROR(W444/H444,"0")</f>
        <v/>
      </c>
      <c r="X445" s="678">
        <f>IFERROR(IF(X443="",0,X443),"0")+IFERROR(IF(X444="",0,X444),"0")</f>
        <v/>
      </c>
      <c r="Y445" s="679" t="n"/>
      <c r="Z445" s="679" t="n"/>
    </row>
    <row r="446">
      <c r="A446" s="321" t="n"/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кг</t>
        </is>
      </c>
      <c r="V446" s="678">
        <f>IFERROR(SUM(V443:V444),"0")</f>
        <v/>
      </c>
      <c r="W446" s="678">
        <f>IFERROR(SUM(W443:W444),"0")</f>
        <v/>
      </c>
      <c r="X446" s="43" t="n"/>
      <c r="Y446" s="679" t="n"/>
      <c r="Z446" s="679" t="n"/>
    </row>
    <row r="447" ht="14.25" customHeight="1">
      <c r="A447" s="326" t="inlineStr">
        <is>
          <t>Сосиски</t>
        </is>
      </c>
      <c r="B447" s="321" t="n"/>
      <c r="C447" s="321" t="n"/>
      <c r="D447" s="321" t="n"/>
      <c r="E447" s="321" t="n"/>
      <c r="F447" s="321" t="n"/>
      <c r="G447" s="321" t="n"/>
      <c r="H447" s="321" t="n"/>
      <c r="I447" s="321" t="n"/>
      <c r="J447" s="321" t="n"/>
      <c r="K447" s="321" t="n"/>
      <c r="L447" s="321" t="n"/>
      <c r="M447" s="321" t="n"/>
      <c r="N447" s="321" t="n"/>
      <c r="O447" s="321" t="n"/>
      <c r="P447" s="321" t="n"/>
      <c r="Q447" s="321" t="n"/>
      <c r="R447" s="321" t="n"/>
      <c r="S447" s="321" t="n"/>
      <c r="T447" s="321" t="n"/>
      <c r="U447" s="321" t="n"/>
      <c r="V447" s="321" t="n"/>
      <c r="W447" s="321" t="n"/>
      <c r="X447" s="321" t="n"/>
      <c r="Y447" s="326" t="n"/>
      <c r="Z447" s="326" t="n"/>
    </row>
    <row r="448" ht="27" customHeight="1">
      <c r="A448" s="64" t="inlineStr">
        <is>
          <t>SU002803</t>
        </is>
      </c>
      <c r="B448" s="64" t="inlineStr">
        <is>
          <t>P003590</t>
        </is>
      </c>
      <c r="C448" s="37" t="n">
        <v>4301051510</v>
      </c>
      <c r="D448" s="327" t="n">
        <v>4640242180540</v>
      </c>
      <c r="E448" s="639" t="n"/>
      <c r="F448" s="671" t="n">
        <v>1.3</v>
      </c>
      <c r="G448" s="38" t="n">
        <v>6</v>
      </c>
      <c r="H448" s="671" t="n">
        <v>7.8</v>
      </c>
      <c r="I448" s="671" t="n">
        <v>8.364000000000001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30</v>
      </c>
      <c r="N448" s="915" t="inlineStr">
        <is>
          <t>Сосиски «Сочные» Весовой п/а ТМ «Зареченские»</t>
        </is>
      </c>
      <c r="O448" s="673" t="n"/>
      <c r="P448" s="673" t="n"/>
      <c r="Q448" s="673" t="n"/>
      <c r="R448" s="639" t="n"/>
      <c r="S448" s="40" t="inlineStr"/>
      <c r="T448" s="40" t="inlineStr"/>
      <c r="U448" s="41" t="inlineStr">
        <is>
          <t>кг</t>
        </is>
      </c>
      <c r="V448" s="674" t="n">
        <v>0</v>
      </c>
      <c r="W448" s="675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SU002804</t>
        </is>
      </c>
      <c r="B449" s="64" t="inlineStr">
        <is>
          <t>P003585</t>
        </is>
      </c>
      <c r="C449" s="37" t="n">
        <v>4301051508</v>
      </c>
      <c r="D449" s="327" t="n">
        <v>4640242180557</v>
      </c>
      <c r="E449" s="639" t="n"/>
      <c r="F449" s="671" t="n">
        <v>0.5</v>
      </c>
      <c r="G449" s="38" t="n">
        <v>6</v>
      </c>
      <c r="H449" s="671" t="n">
        <v>3</v>
      </c>
      <c r="I449" s="671" t="n">
        <v>3.284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Фикс.вес 0,5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25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76" t="n"/>
      <c r="N450" s="677" t="inlineStr">
        <is>
          <t>Итого</t>
        </is>
      </c>
      <c r="O450" s="647" t="n"/>
      <c r="P450" s="647" t="n"/>
      <c r="Q450" s="647" t="n"/>
      <c r="R450" s="647" t="n"/>
      <c r="S450" s="647" t="n"/>
      <c r="T450" s="648" t="n"/>
      <c r="U450" s="43" t="inlineStr">
        <is>
          <t>кор</t>
        </is>
      </c>
      <c r="V450" s="678">
        <f>IFERROR(V448/H448,"0")+IFERROR(V449/H449,"0")</f>
        <v/>
      </c>
      <c r="W450" s="678">
        <f>IFERROR(W448/H448,"0")+IFERROR(W449/H449,"0")</f>
        <v/>
      </c>
      <c r="X450" s="678">
        <f>IFERROR(IF(X448="",0,X448),"0")+IFERROR(IF(X449="",0,X449),"0")</f>
        <v/>
      </c>
      <c r="Y450" s="679" t="n"/>
      <c r="Z450" s="679" t="n"/>
    </row>
    <row r="451">
      <c r="A451" s="321" t="n"/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кг</t>
        </is>
      </c>
      <c r="V451" s="678">
        <f>IFERROR(SUM(V448:V449),"0")</f>
        <v/>
      </c>
      <c r="W451" s="678">
        <f>IFERROR(SUM(W448:W449),"0")</f>
        <v/>
      </c>
      <c r="X451" s="43" t="n"/>
      <c r="Y451" s="679" t="n"/>
      <c r="Z451" s="679" t="n"/>
    </row>
    <row r="452" ht="16.5" customHeight="1">
      <c r="A452" s="332" t="inlineStr">
        <is>
          <t>Выгодная цена</t>
        </is>
      </c>
      <c r="B452" s="321" t="n"/>
      <c r="C452" s="321" t="n"/>
      <c r="D452" s="321" t="n"/>
      <c r="E452" s="321" t="n"/>
      <c r="F452" s="321" t="n"/>
      <c r="G452" s="321" t="n"/>
      <c r="H452" s="321" t="n"/>
      <c r="I452" s="321" t="n"/>
      <c r="J452" s="321" t="n"/>
      <c r="K452" s="321" t="n"/>
      <c r="L452" s="321" t="n"/>
      <c r="M452" s="321" t="n"/>
      <c r="N452" s="321" t="n"/>
      <c r="O452" s="321" t="n"/>
      <c r="P452" s="321" t="n"/>
      <c r="Q452" s="321" t="n"/>
      <c r="R452" s="321" t="n"/>
      <c r="S452" s="321" t="n"/>
      <c r="T452" s="321" t="n"/>
      <c r="U452" s="321" t="n"/>
      <c r="V452" s="321" t="n"/>
      <c r="W452" s="321" t="n"/>
      <c r="X452" s="321" t="n"/>
      <c r="Y452" s="332" t="n"/>
      <c r="Z452" s="332" t="n"/>
    </row>
    <row r="453" ht="14.25" customHeight="1">
      <c r="A453" s="326" t="inlineStr">
        <is>
          <t>Копченые колбасы</t>
        </is>
      </c>
      <c r="B453" s="321" t="n"/>
      <c r="C453" s="321" t="n"/>
      <c r="D453" s="321" t="n"/>
      <c r="E453" s="321" t="n"/>
      <c r="F453" s="321" t="n"/>
      <c r="G453" s="321" t="n"/>
      <c r="H453" s="321" t="n"/>
      <c r="I453" s="321" t="n"/>
      <c r="J453" s="321" t="n"/>
      <c r="K453" s="321" t="n"/>
      <c r="L453" s="321" t="n"/>
      <c r="M453" s="321" t="n"/>
      <c r="N453" s="321" t="n"/>
      <c r="O453" s="321" t="n"/>
      <c r="P453" s="321" t="n"/>
      <c r="Q453" s="321" t="n"/>
      <c r="R453" s="321" t="n"/>
      <c r="S453" s="321" t="n"/>
      <c r="T453" s="321" t="n"/>
      <c r="U453" s="321" t="n"/>
      <c r="V453" s="321" t="n"/>
      <c r="W453" s="321" t="n"/>
      <c r="X453" s="321" t="n"/>
      <c r="Y453" s="326" t="n"/>
      <c r="Z453" s="326" t="n"/>
    </row>
    <row r="454" ht="27" customHeight="1">
      <c r="A454" s="64" t="inlineStr">
        <is>
          <t>SU002654</t>
        </is>
      </c>
      <c r="B454" s="64" t="inlineStr">
        <is>
          <t>P003020</t>
        </is>
      </c>
      <c r="C454" s="37" t="n">
        <v>4301031156</v>
      </c>
      <c r="D454" s="327" t="n">
        <v>4680115880856</v>
      </c>
      <c r="E454" s="639" t="n"/>
      <c r="F454" s="671" t="n">
        <v>0.7</v>
      </c>
      <c r="G454" s="38" t="n">
        <v>6</v>
      </c>
      <c r="H454" s="671" t="n">
        <v>4.2</v>
      </c>
      <c r="I454" s="671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35</v>
      </c>
      <c r="N454" s="917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4" s="673" t="n"/>
      <c r="P454" s="673" t="n"/>
      <c r="Q454" s="673" t="n"/>
      <c r="R454" s="639" t="n"/>
      <c r="S454" s="40" t="inlineStr"/>
      <c r="T454" s="40" t="inlineStr"/>
      <c r="U454" s="41" t="inlineStr">
        <is>
          <t>кг</t>
        </is>
      </c>
      <c r="V454" s="674" t="n">
        <v>0</v>
      </c>
      <c r="W454" s="675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25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76" t="n"/>
      <c r="N455" s="677" t="inlineStr">
        <is>
          <t>Итого</t>
        </is>
      </c>
      <c r="O455" s="647" t="n"/>
      <c r="P455" s="647" t="n"/>
      <c r="Q455" s="647" t="n"/>
      <c r="R455" s="647" t="n"/>
      <c r="S455" s="647" t="n"/>
      <c r="T455" s="648" t="n"/>
      <c r="U455" s="43" t="inlineStr">
        <is>
          <t>кор</t>
        </is>
      </c>
      <c r="V455" s="678">
        <f>IFERROR(V454/H454,"0")</f>
        <v/>
      </c>
      <c r="W455" s="678">
        <f>IFERROR(W454/H454,"0")</f>
        <v/>
      </c>
      <c r="X455" s="678">
        <f>IFERROR(IF(X454="",0,X454),"0")</f>
        <v/>
      </c>
      <c r="Y455" s="679" t="n"/>
      <c r="Z455" s="679" t="n"/>
    </row>
    <row r="456">
      <c r="A456" s="321" t="n"/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кг</t>
        </is>
      </c>
      <c r="V456" s="678">
        <f>IFERROR(SUM(V454:V454),"0")</f>
        <v/>
      </c>
      <c r="W456" s="678">
        <f>IFERROR(SUM(W454:W454),"0")</f>
        <v/>
      </c>
      <c r="X456" s="43" t="n"/>
      <c r="Y456" s="679" t="n"/>
      <c r="Z456" s="679" t="n"/>
    </row>
    <row r="457" ht="14.25" customHeight="1">
      <c r="A457" s="326" t="inlineStr">
        <is>
          <t>Сосиски</t>
        </is>
      </c>
      <c r="B457" s="321" t="n"/>
      <c r="C457" s="321" t="n"/>
      <c r="D457" s="321" t="n"/>
      <c r="E457" s="321" t="n"/>
      <c r="F457" s="321" t="n"/>
      <c r="G457" s="321" t="n"/>
      <c r="H457" s="321" t="n"/>
      <c r="I457" s="321" t="n"/>
      <c r="J457" s="321" t="n"/>
      <c r="K457" s="321" t="n"/>
      <c r="L457" s="321" t="n"/>
      <c r="M457" s="321" t="n"/>
      <c r="N457" s="321" t="n"/>
      <c r="O457" s="321" t="n"/>
      <c r="P457" s="321" t="n"/>
      <c r="Q457" s="321" t="n"/>
      <c r="R457" s="321" t="n"/>
      <c r="S457" s="321" t="n"/>
      <c r="T457" s="321" t="n"/>
      <c r="U457" s="321" t="n"/>
      <c r="V457" s="321" t="n"/>
      <c r="W457" s="321" t="n"/>
      <c r="X457" s="321" t="n"/>
      <c r="Y457" s="326" t="n"/>
      <c r="Z457" s="326" t="n"/>
    </row>
    <row r="458" ht="16.5" customHeight="1">
      <c r="A458" s="64" t="inlineStr">
        <is>
          <t>SU002655</t>
        </is>
      </c>
      <c r="B458" s="64" t="inlineStr">
        <is>
          <t>P003022</t>
        </is>
      </c>
      <c r="C458" s="37" t="n">
        <v>4301051310</v>
      </c>
      <c r="D458" s="327" t="n">
        <v>4680115880870</v>
      </c>
      <c r="E458" s="639" t="n"/>
      <c r="F458" s="671" t="n">
        <v>1.3</v>
      </c>
      <c r="G458" s="38" t="n">
        <v>6</v>
      </c>
      <c r="H458" s="671" t="n">
        <v>7.8</v>
      </c>
      <c r="I458" s="671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СК3</t>
        </is>
      </c>
      <c r="M458" s="38" t="n">
        <v>40</v>
      </c>
      <c r="N458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8" s="673" t="n"/>
      <c r="P458" s="673" t="n"/>
      <c r="Q458" s="673" t="n"/>
      <c r="R458" s="639" t="n"/>
      <c r="S458" s="40" t="inlineStr"/>
      <c r="T458" s="40" t="inlineStr"/>
      <c r="U458" s="41" t="inlineStr">
        <is>
          <t>кг</t>
        </is>
      </c>
      <c r="V458" s="674" t="n">
        <v>0</v>
      </c>
      <c r="W458" s="675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2" t="inlineStr">
        <is>
          <t>КИ</t>
        </is>
      </c>
    </row>
    <row r="459">
      <c r="A459" s="325" t="n"/>
      <c r="B459" s="321" t="n"/>
      <c r="C459" s="321" t="n"/>
      <c r="D459" s="321" t="n"/>
      <c r="E459" s="321" t="n"/>
      <c r="F459" s="321" t="n"/>
      <c r="G459" s="321" t="n"/>
      <c r="H459" s="321" t="n"/>
      <c r="I459" s="321" t="n"/>
      <c r="J459" s="321" t="n"/>
      <c r="K459" s="321" t="n"/>
      <c r="L459" s="321" t="n"/>
      <c r="M459" s="676" t="n"/>
      <c r="N459" s="677" t="inlineStr">
        <is>
          <t>Итого</t>
        </is>
      </c>
      <c r="O459" s="647" t="n"/>
      <c r="P459" s="647" t="n"/>
      <c r="Q459" s="647" t="n"/>
      <c r="R459" s="647" t="n"/>
      <c r="S459" s="647" t="n"/>
      <c r="T459" s="648" t="n"/>
      <c r="U459" s="43" t="inlineStr">
        <is>
          <t>кор</t>
        </is>
      </c>
      <c r="V459" s="678">
        <f>IFERROR(V458/H458,"0")</f>
        <v/>
      </c>
      <c r="W459" s="678">
        <f>IFERROR(W458/H458,"0")</f>
        <v/>
      </c>
      <c r="X459" s="678">
        <f>IFERROR(IF(X458="",0,X458),"0")</f>
        <v/>
      </c>
      <c r="Y459" s="679" t="n"/>
      <c r="Z459" s="679" t="n"/>
    </row>
    <row r="460">
      <c r="A460" s="321" t="n"/>
      <c r="B460" s="321" t="n"/>
      <c r="C460" s="321" t="n"/>
      <c r="D460" s="321" t="n"/>
      <c r="E460" s="321" t="n"/>
      <c r="F460" s="321" t="n"/>
      <c r="G460" s="321" t="n"/>
      <c r="H460" s="321" t="n"/>
      <c r="I460" s="321" t="n"/>
      <c r="J460" s="321" t="n"/>
      <c r="K460" s="321" t="n"/>
      <c r="L460" s="321" t="n"/>
      <c r="M460" s="676" t="n"/>
      <c r="N460" s="677" t="inlineStr">
        <is>
          <t>Итого</t>
        </is>
      </c>
      <c r="O460" s="647" t="n"/>
      <c r="P460" s="647" t="n"/>
      <c r="Q460" s="647" t="n"/>
      <c r="R460" s="647" t="n"/>
      <c r="S460" s="647" t="n"/>
      <c r="T460" s="648" t="n"/>
      <c r="U460" s="43" t="inlineStr">
        <is>
          <t>кг</t>
        </is>
      </c>
      <c r="V460" s="678">
        <f>IFERROR(SUM(V458:V458),"0")</f>
        <v/>
      </c>
      <c r="W460" s="678">
        <f>IFERROR(SUM(W458:W458),"0")</f>
        <v/>
      </c>
      <c r="X460" s="43" t="n"/>
      <c r="Y460" s="679" t="n"/>
      <c r="Z460" s="679" t="n"/>
    </row>
    <row r="461" ht="15" customHeight="1">
      <c r="A461" s="320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36" t="n"/>
      <c r="N461" s="919" t="inlineStr">
        <is>
          <t>ИТОГО НЕТТО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/>
      </c>
      <c r="W461" s="67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/>
      </c>
      <c r="X461" s="43" t="n"/>
      <c r="Y461" s="679" t="n"/>
      <c r="Z461" s="679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36" t="n"/>
      <c r="N462" s="919" t="inlineStr">
        <is>
          <t>ИТОГО БРУТТО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кг</t>
        </is>
      </c>
      <c r="V462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/>
      </c>
      <c r="W462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/>
      </c>
      <c r="X462" s="43" t="n"/>
      <c r="Y462" s="679" t="n"/>
      <c r="Z462" s="679" t="n"/>
    </row>
    <row r="463">
      <c r="A463" s="321" t="n"/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636" t="n"/>
      <c r="N463" s="919" t="inlineStr">
        <is>
          <t>Кол-во паллет</t>
        </is>
      </c>
      <c r="O463" s="630" t="n"/>
      <c r="P463" s="630" t="n"/>
      <c r="Q463" s="630" t="n"/>
      <c r="R463" s="630" t="n"/>
      <c r="S463" s="630" t="n"/>
      <c r="T463" s="631" t="n"/>
      <c r="U463" s="43" t="inlineStr">
        <is>
          <t>шт</t>
        </is>
      </c>
      <c r="V46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/>
      </c>
      <c r="W46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/>
      </c>
      <c r="X463" s="43" t="n"/>
      <c r="Y463" s="679" t="n"/>
      <c r="Z463" s="679" t="n"/>
    </row>
    <row r="464">
      <c r="A464" s="321" t="n"/>
      <c r="B464" s="321" t="n"/>
      <c r="C464" s="321" t="n"/>
      <c r="D464" s="321" t="n"/>
      <c r="E464" s="321" t="n"/>
      <c r="F464" s="321" t="n"/>
      <c r="G464" s="321" t="n"/>
      <c r="H464" s="321" t="n"/>
      <c r="I464" s="321" t="n"/>
      <c r="J464" s="321" t="n"/>
      <c r="K464" s="321" t="n"/>
      <c r="L464" s="321" t="n"/>
      <c r="M464" s="636" t="n"/>
      <c r="N464" s="919" t="inlineStr">
        <is>
          <t>Вес брутто  с паллетами</t>
        </is>
      </c>
      <c r="O464" s="630" t="n"/>
      <c r="P464" s="630" t="n"/>
      <c r="Q464" s="630" t="n"/>
      <c r="R464" s="630" t="n"/>
      <c r="S464" s="630" t="n"/>
      <c r="T464" s="631" t="n"/>
      <c r="U464" s="43" t="inlineStr">
        <is>
          <t>кг</t>
        </is>
      </c>
      <c r="V464" s="678">
        <f>GrossWeightTotal+PalletQtyTotal*25</f>
        <v/>
      </c>
      <c r="W464" s="678">
        <f>GrossWeightTotalR+PalletQtyTotalR*25</f>
        <v/>
      </c>
      <c r="X464" s="43" t="n"/>
      <c r="Y464" s="679" t="n"/>
      <c r="Z464" s="679" t="n"/>
    </row>
    <row r="465">
      <c r="A465" s="321" t="n"/>
      <c r="B465" s="321" t="n"/>
      <c r="C465" s="321" t="n"/>
      <c r="D465" s="321" t="n"/>
      <c r="E465" s="321" t="n"/>
      <c r="F465" s="321" t="n"/>
      <c r="G465" s="321" t="n"/>
      <c r="H465" s="321" t="n"/>
      <c r="I465" s="321" t="n"/>
      <c r="J465" s="321" t="n"/>
      <c r="K465" s="321" t="n"/>
      <c r="L465" s="321" t="n"/>
      <c r="M465" s="636" t="n"/>
      <c r="N465" s="919" t="inlineStr">
        <is>
          <t>Кол-во коробок</t>
        </is>
      </c>
      <c r="O465" s="630" t="n"/>
      <c r="P465" s="630" t="n"/>
      <c r="Q465" s="630" t="n"/>
      <c r="R465" s="630" t="n"/>
      <c r="S465" s="630" t="n"/>
      <c r="T465" s="631" t="n"/>
      <c r="U465" s="43" t="inlineStr">
        <is>
          <t>шт</t>
        </is>
      </c>
      <c r="V465" s="67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/>
      </c>
      <c r="W465" s="67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/>
      </c>
      <c r="X465" s="43" t="n"/>
      <c r="Y465" s="679" t="n"/>
      <c r="Z465" s="679" t="n"/>
    </row>
    <row r="466" ht="14.25" customHeight="1">
      <c r="A466" s="321" t="n"/>
      <c r="B466" s="321" t="n"/>
      <c r="C466" s="321" t="n"/>
      <c r="D466" s="321" t="n"/>
      <c r="E466" s="321" t="n"/>
      <c r="F466" s="321" t="n"/>
      <c r="G466" s="321" t="n"/>
      <c r="H466" s="321" t="n"/>
      <c r="I466" s="321" t="n"/>
      <c r="J466" s="321" t="n"/>
      <c r="K466" s="321" t="n"/>
      <c r="L466" s="321" t="n"/>
      <c r="M466" s="636" t="n"/>
      <c r="N466" s="919" t="inlineStr">
        <is>
          <t>Объем заказа</t>
        </is>
      </c>
      <c r="O466" s="630" t="n"/>
      <c r="P466" s="630" t="n"/>
      <c r="Q466" s="630" t="n"/>
      <c r="R466" s="630" t="n"/>
      <c r="S466" s="630" t="n"/>
      <c r="T466" s="631" t="n"/>
      <c r="U466" s="46" t="inlineStr">
        <is>
          <t>м3</t>
        </is>
      </c>
      <c r="V466" s="43" t="n"/>
      <c r="W466" s="43" t="n"/>
      <c r="X466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/>
      </c>
      <c r="Y466" s="679" t="n"/>
      <c r="Z466" s="679" t="n"/>
    </row>
    <row r="467" ht="13.5" customHeight="1" thickBot="1"/>
    <row r="468" ht="27" customHeight="1" thickBot="1" thickTop="1">
      <c r="A468" s="47" t="inlineStr">
        <is>
          <t>ТОРГОВАЯ МАРКА</t>
        </is>
      </c>
      <c r="B468" s="313" t="inlineStr">
        <is>
          <t>Ядрена копоть</t>
        </is>
      </c>
      <c r="C468" s="313" t="inlineStr">
        <is>
          <t>Вязанка</t>
        </is>
      </c>
      <c r="D468" s="920" t="n"/>
      <c r="E468" s="920" t="n"/>
      <c r="F468" s="921" t="n"/>
      <c r="G468" s="313" t="inlineStr">
        <is>
          <t>Стародворье</t>
        </is>
      </c>
      <c r="H468" s="920" t="n"/>
      <c r="I468" s="920" t="n"/>
      <c r="J468" s="920" t="n"/>
      <c r="K468" s="920" t="n"/>
      <c r="L468" s="920" t="n"/>
      <c r="M468" s="921" t="n"/>
      <c r="N468" s="313" t="inlineStr">
        <is>
          <t>Особый рецепт</t>
        </is>
      </c>
      <c r="O468" s="921" t="n"/>
      <c r="P468" s="313" t="inlineStr">
        <is>
          <t>Баварушка</t>
        </is>
      </c>
      <c r="Q468" s="921" t="n"/>
      <c r="R468" s="313" t="inlineStr">
        <is>
          <t>Дугушка</t>
        </is>
      </c>
      <c r="S468" s="313" t="inlineStr">
        <is>
          <t>Зареченские</t>
        </is>
      </c>
      <c r="T468" s="921" t="n"/>
      <c r="U468" s="321" t="n"/>
      <c r="Z468" s="61" t="n"/>
      <c r="AC468" s="321" t="n"/>
    </row>
    <row r="469" ht="14.25" customHeight="1" thickTop="1">
      <c r="A469" s="314" t="inlineStr">
        <is>
          <t>СЕРИЯ</t>
        </is>
      </c>
      <c r="B469" s="313" t="inlineStr">
        <is>
          <t>Ядрена копоть</t>
        </is>
      </c>
      <c r="C469" s="313" t="inlineStr">
        <is>
          <t>Столичная</t>
        </is>
      </c>
      <c r="D469" s="313" t="inlineStr">
        <is>
          <t>Классическая</t>
        </is>
      </c>
      <c r="E469" s="313" t="inlineStr">
        <is>
          <t>Вязанка</t>
        </is>
      </c>
      <c r="F469" s="313" t="inlineStr">
        <is>
          <t>Сливушки</t>
        </is>
      </c>
      <c r="G469" s="313" t="inlineStr">
        <is>
          <t>Золоченная в печи</t>
        </is>
      </c>
      <c r="H469" s="313" t="inlineStr">
        <is>
          <t>Мясорубская</t>
        </is>
      </c>
      <c r="I469" s="313" t="inlineStr">
        <is>
          <t>Сочинка</t>
        </is>
      </c>
      <c r="J469" s="313" t="inlineStr">
        <is>
          <t>Бордо</t>
        </is>
      </c>
      <c r="K469" s="321" t="n"/>
      <c r="L469" s="313" t="inlineStr">
        <is>
          <t>Фирменная</t>
        </is>
      </c>
      <c r="M469" s="313" t="inlineStr">
        <is>
          <t>Бавария</t>
        </is>
      </c>
      <c r="N469" s="313" t="inlineStr">
        <is>
          <t>Особая</t>
        </is>
      </c>
      <c r="O469" s="313" t="inlineStr">
        <is>
          <t>Особая Без свинины</t>
        </is>
      </c>
      <c r="P469" s="313" t="inlineStr">
        <is>
          <t>Филейбургская</t>
        </is>
      </c>
      <c r="Q469" s="313" t="inlineStr">
        <is>
          <t>Балыкбургская</t>
        </is>
      </c>
      <c r="R469" s="313" t="inlineStr">
        <is>
          <t>Дугушка</t>
        </is>
      </c>
      <c r="S469" s="313" t="inlineStr">
        <is>
          <t>Зареченские продукты</t>
        </is>
      </c>
      <c r="T469" s="313" t="inlineStr">
        <is>
          <t>Выгодная цена</t>
        </is>
      </c>
      <c r="U469" s="321" t="n"/>
      <c r="Z469" s="61" t="n"/>
      <c r="AC469" s="321" t="n"/>
    </row>
    <row r="470" ht="13.5" customHeight="1" thickBot="1">
      <c r="A470" s="922" t="n"/>
      <c r="B470" s="923" t="n"/>
      <c r="C470" s="923" t="n"/>
      <c r="D470" s="923" t="n"/>
      <c r="E470" s="923" t="n"/>
      <c r="F470" s="923" t="n"/>
      <c r="G470" s="923" t="n"/>
      <c r="H470" s="923" t="n"/>
      <c r="I470" s="923" t="n"/>
      <c r="J470" s="923" t="n"/>
      <c r="K470" s="321" t="n"/>
      <c r="L470" s="923" t="n"/>
      <c r="M470" s="923" t="n"/>
      <c r="N470" s="923" t="n"/>
      <c r="O470" s="923" t="n"/>
      <c r="P470" s="923" t="n"/>
      <c r="Q470" s="923" t="n"/>
      <c r="R470" s="923" t="n"/>
      <c r="S470" s="923" t="n"/>
      <c r="T470" s="923" t="n"/>
      <c r="U470" s="321" t="n"/>
      <c r="Z470" s="61" t="n"/>
      <c r="AC470" s="321" t="n"/>
    </row>
    <row r="471" ht="18" customHeight="1" thickBot="1" thickTop="1">
      <c r="A471" s="47" t="inlineStr">
        <is>
          <t>ИТОГО, кг</t>
        </is>
      </c>
      <c r="B471" s="53">
        <f>IFERROR(W22*1,"0")+IFERROR(W26*1,"0")+IFERROR(W27*1,"0")+IFERROR(W28*1,"0")+IFERROR(W29*1,"0")+IFERROR(W30*1,"0")+IFERROR(W31*1,"0")+IFERROR(W35*1,"0")+IFERROR(W39*1,"0")+IFERROR(W43*1,"0")</f>
        <v/>
      </c>
      <c r="C471" s="53">
        <f>IFERROR(W49*1,"0")+IFERROR(W50*1,"0")</f>
        <v/>
      </c>
      <c r="D471" s="53">
        <f>IFERROR(W55*1,"0")+IFERROR(W56*1,"0")+IFERROR(W57*1,"0")+IFERROR(W58*1,"0")</f>
        <v/>
      </c>
      <c r="E47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1" s="53">
        <f>IFERROR(W128*1,"0")+IFERROR(W129*1,"0")+IFERROR(W130*1,"0")</f>
        <v/>
      </c>
      <c r="G471" s="53">
        <f>IFERROR(W136*1,"0")+IFERROR(W137*1,"0")+IFERROR(W138*1,"0")</f>
        <v/>
      </c>
      <c r="H471" s="53">
        <f>IFERROR(W143*1,"0")+IFERROR(W144*1,"0")+IFERROR(W145*1,"0")+IFERROR(W146*1,"0")+IFERROR(W147*1,"0")+IFERROR(W148*1,"0")+IFERROR(W149*1,"0")+IFERROR(W150*1,"0")</f>
        <v/>
      </c>
      <c r="I471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1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71" s="321" t="n"/>
      <c r="L471" s="53">
        <f>IFERROR(W256*1,"0")+IFERROR(W257*1,"0")+IFERROR(W258*1,"0")+IFERROR(W259*1,"0")+IFERROR(W260*1,"0")+IFERROR(W261*1,"0")+IFERROR(W262*1,"0")+IFERROR(W266*1,"0")+IFERROR(W267*1,"0")</f>
        <v/>
      </c>
      <c r="M471" s="53">
        <f>IFERROR(W272*1,"0")+IFERROR(W276*1,"0")+IFERROR(W277*1,"0")+IFERROR(W278*1,"0")+IFERROR(W282*1,"0")+IFERROR(W286*1,"0")</f>
        <v/>
      </c>
      <c r="N471" s="53">
        <f>IFERROR(W292*1,"0")+IFERROR(W293*1,"0")+IFERROR(W294*1,"0")+IFERROR(W295*1,"0")+IFERROR(W296*1,"0")+IFERROR(W297*1,"0")+IFERROR(W298*1,"0")+IFERROR(W299*1,"0")+IFERROR(W303*1,"0")+IFERROR(W304*1,"0")+IFERROR(W308*1,"0")+IFERROR(W312*1,"0")</f>
        <v/>
      </c>
      <c r="O471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71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/>
      </c>
      <c r="Q471" s="53">
        <f>IFERROR(W379*1,"0")+IFERROR(W380*1,"0")+IFERROR(W384*1,"0")+IFERROR(W385*1,"0")+IFERROR(W386*1,"0")+IFERROR(W387*1,"0")+IFERROR(W388*1,"0")+IFERROR(W389*1,"0")+IFERROR(W390*1,"0")+IFERROR(W394*1,"0")</f>
        <v/>
      </c>
      <c r="R471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/>
      </c>
      <c r="S471" s="53">
        <f>IFERROR(W433*1,"0")+IFERROR(W434*1,"0")+IFERROR(W438*1,"0")+IFERROR(W439*1,"0")+IFERROR(W443*1,"0")+IFERROR(W444*1,"0")+IFERROR(W448*1,"0")+IFERROR(W449*1,"0")</f>
        <v/>
      </c>
      <c r="T471" s="53">
        <f>IFERROR(W454*1,"0")+IFERROR(W458*1,"0")</f>
        <v/>
      </c>
      <c r="U471" s="321" t="n"/>
      <c r="Z471" s="61" t="n"/>
      <c r="AC471" s="32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dwMVi8lRboeqwpyKRIP1g==" formatRows="1" sort="0" spinCount="100000" hashValue="Ds0tMHvzcJqw876gfX9NK/5E2Tt1x32n5hYjPbMOsy8MRjKL32szmnpw1l9AoMycjeUwmykmwWnK0r3FI7fFs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7"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366:R3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A275:X275"/>
    <mergeCell ref="N44:T44"/>
    <mergeCell ref="A340:X340"/>
    <mergeCell ref="H5:L5"/>
    <mergeCell ref="N190:T190"/>
    <mergeCell ref="N257:R257"/>
    <mergeCell ref="N175:R175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A377:X377"/>
    <mergeCell ref="M469:M470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L469:L470"/>
    <mergeCell ref="N94:R94"/>
    <mergeCell ref="N60:T60"/>
    <mergeCell ref="N336:R336"/>
    <mergeCell ref="D208:E208"/>
    <mergeCell ref="AA17:AC18"/>
    <mergeCell ref="D379:E379"/>
    <mergeCell ref="A461:M466"/>
    <mergeCell ref="N423:T423"/>
    <mergeCell ref="N279:T279"/>
    <mergeCell ref="D366:E366"/>
    <mergeCell ref="N410:T410"/>
    <mergeCell ref="N124:T124"/>
    <mergeCell ref="A154:X154"/>
    <mergeCell ref="S468:T468"/>
    <mergeCell ref="N360:T360"/>
    <mergeCell ref="D406:E406"/>
    <mergeCell ref="N45:T45"/>
    <mergeCell ref="A285:X285"/>
    <mergeCell ref="A341:X341"/>
    <mergeCell ref="N424:T424"/>
    <mergeCell ref="N280:T280"/>
    <mergeCell ref="N218:T218"/>
    <mergeCell ref="N176:R176"/>
    <mergeCell ref="N345:T345"/>
    <mergeCell ref="N347:R347"/>
    <mergeCell ref="N412:R412"/>
    <mergeCell ref="N64:R64"/>
    <mergeCell ref="N120:R120"/>
    <mergeCell ref="A321:M322"/>
    <mergeCell ref="D259:E259"/>
    <mergeCell ref="N349:R349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417:E417"/>
    <mergeCell ref="N469:N470"/>
    <mergeCell ref="D69:E69"/>
    <mergeCell ref="A271:X271"/>
    <mergeCell ref="N162:T162"/>
    <mergeCell ref="D354:E354"/>
    <mergeCell ref="O10:P10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N434:R434"/>
    <mergeCell ref="A457:X457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77:E77"/>
    <mergeCell ref="N300:T300"/>
    <mergeCell ref="D108:E108"/>
    <mergeCell ref="A469:A470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T469:T470"/>
    <mergeCell ref="N78:R78"/>
    <mergeCell ref="O11:P11"/>
    <mergeCell ref="N149:R149"/>
    <mergeCell ref="N205:R205"/>
    <mergeCell ref="A226:X226"/>
    <mergeCell ref="D260:E260"/>
    <mergeCell ref="A344:M345"/>
    <mergeCell ref="A6:C6"/>
    <mergeCell ref="D113:E113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D448:E448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A315:X315"/>
    <mergeCell ref="N86:R86"/>
    <mergeCell ref="N384:R384"/>
    <mergeCell ref="D63:E63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D27:E27"/>
    <mergeCell ref="A360:M361"/>
    <mergeCell ref="N15:R16"/>
    <mergeCell ref="D325:E325"/>
    <mergeCell ref="N375:T375"/>
    <mergeCell ref="G468:M468"/>
    <mergeCell ref="N464:T464"/>
    <mergeCell ref="D352:E352"/>
    <mergeCell ref="S469:S470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N74:R74"/>
    <mergeCell ref="A279:M280"/>
    <mergeCell ref="N145:R145"/>
    <mergeCell ref="A339:X339"/>
    <mergeCell ref="N443:R443"/>
    <mergeCell ref="I469:I470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C468:F468"/>
    <mergeCell ref="D183:E183"/>
    <mergeCell ref="A21:X21"/>
    <mergeCell ref="N232:R232"/>
    <mergeCell ref="D419:E419"/>
    <mergeCell ref="D444:E444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H469:H470"/>
    <mergeCell ref="D43:E43"/>
    <mergeCell ref="N29:R29"/>
    <mergeCell ref="N200:R200"/>
    <mergeCell ref="N229:R229"/>
    <mergeCell ref="N387:R387"/>
    <mergeCell ref="N458:R458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N247:T247"/>
    <mergeCell ref="N89:R89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B469:B470"/>
    <mergeCell ref="J469:J470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D203:E203"/>
    <mergeCell ref="D374:E374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G469:G470"/>
    <mergeCell ref="H17:H18"/>
    <mergeCell ref="N161:R161"/>
    <mergeCell ref="N332:R332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D39:E39"/>
    <mergeCell ref="A224:M225"/>
    <mergeCell ref="N187:R187"/>
    <mergeCell ref="D418:E418"/>
    <mergeCell ref="D89:E89"/>
    <mergeCell ref="A291:X291"/>
    <mergeCell ref="A459:M460"/>
    <mergeCell ref="N216:R216"/>
    <mergeCell ref="N343:R343"/>
    <mergeCell ref="D420:E420"/>
    <mergeCell ref="N59:T59"/>
    <mergeCell ref="N256:R256"/>
    <mergeCell ref="D128:E128"/>
    <mergeCell ref="N109:R109"/>
    <mergeCell ref="H1:O1"/>
    <mergeCell ref="D199:E199"/>
    <mergeCell ref="D364:E364"/>
    <mergeCell ref="D186:E186"/>
    <mergeCell ref="D413:E413"/>
    <mergeCell ref="O9:P9"/>
    <mergeCell ref="N463:T463"/>
    <mergeCell ref="N22:R22"/>
    <mergeCell ref="N193:R193"/>
    <mergeCell ref="A397:X397"/>
    <mergeCell ref="D65:E65"/>
    <mergeCell ref="N288:T288"/>
    <mergeCell ref="P469:P470"/>
    <mergeCell ref="N36:T36"/>
    <mergeCell ref="R469:R470"/>
    <mergeCell ref="N334:T334"/>
    <mergeCell ref="N401:R401"/>
    <mergeCell ref="P468:Q468"/>
    <mergeCell ref="Z17:Z18"/>
    <mergeCell ref="N167:R167"/>
    <mergeCell ref="A311:X311"/>
    <mergeCell ref="N111:R111"/>
    <mergeCell ref="A32:M33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N419:R419"/>
    <mergeCell ref="O469:O470"/>
    <mergeCell ref="Q469:Q470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276:R276"/>
    <mergeCell ref="N43:R43"/>
    <mergeCell ref="D86:E86"/>
    <mergeCell ref="D257:E257"/>
    <mergeCell ref="D384:E384"/>
    <mergeCell ref="A393:X393"/>
    <mergeCell ref="N428:T428"/>
    <mergeCell ref="D449:E449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M17:M18"/>
    <mergeCell ref="N67:R67"/>
    <mergeCell ref="N131:T131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A455:M456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N317:R317"/>
    <mergeCell ref="D223:E223"/>
    <mergeCell ref="D394:E394"/>
    <mergeCell ref="N33:T33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A51:M52"/>
    <mergeCell ref="N160:R160"/>
    <mergeCell ref="A164:X164"/>
    <mergeCell ref="A335:X335"/>
    <mergeCell ref="N439:R439"/>
    <mergeCell ref="D469:D470"/>
    <mergeCell ref="A367:M368"/>
    <mergeCell ref="N233:R233"/>
    <mergeCell ref="D249:E249"/>
    <mergeCell ref="F469:F470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N136:R136"/>
    <mergeCell ref="N185:R185"/>
    <mergeCell ref="N312:R312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D407:E407"/>
    <mergeCell ref="A416:X416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N324:R324"/>
    <mergeCell ref="C469:C470"/>
    <mergeCell ref="A15:L15"/>
    <mergeCell ref="E469:E470"/>
    <mergeCell ref="N23:T23"/>
    <mergeCell ref="A48:X48"/>
    <mergeCell ref="N194:T194"/>
    <mergeCell ref="N261:R261"/>
    <mergeCell ref="N381:T381"/>
    <mergeCell ref="N388:R388"/>
    <mergeCell ref="A142:X142"/>
    <mergeCell ref="J9:L9"/>
    <mergeCell ref="R5:S5"/>
    <mergeCell ref="N27:R27"/>
    <mergeCell ref="N83:R83"/>
    <mergeCell ref="N325:R325"/>
    <mergeCell ref="N390:R390"/>
    <mergeCell ref="N258:R258"/>
    <mergeCell ref="D458:E458"/>
    <mergeCell ref="D262:E262"/>
    <mergeCell ref="D433:E433"/>
    <mergeCell ref="A442:X442"/>
    <mergeCell ref="N456:T456"/>
    <mergeCell ref="D237:E237"/>
    <mergeCell ref="N85:R85"/>
    <mergeCell ref="N389:R389"/>
    <mergeCell ref="N156:R156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A8:C8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A10:C10"/>
    <mergeCell ref="N272:R272"/>
    <mergeCell ref="N361:T361"/>
    <mergeCell ref="A440:M441"/>
    <mergeCell ref="N140:T140"/>
    <mergeCell ref="N182:R182"/>
    <mergeCell ref="D184:E184"/>
    <mergeCell ref="N84:R84"/>
    <mergeCell ref="N249:R249"/>
    <mergeCell ref="N169:T169"/>
    <mergeCell ref="D121:E121"/>
    <mergeCell ref="N320:R320"/>
    <mergeCell ref="D192:E192"/>
    <mergeCell ref="P1:R1"/>
    <mergeCell ref="A435:M436"/>
    <mergeCell ref="N263:T263"/>
    <mergeCell ref="D17:E18"/>
    <mergeCell ref="D173:E173"/>
    <mergeCell ref="V17:V18"/>
    <mergeCell ref="N468:O468"/>
    <mergeCell ref="X17:X18"/>
    <mergeCell ref="D123:E123"/>
    <mergeCell ref="D421:E421"/>
    <mergeCell ref="D50:E50"/>
    <mergeCell ref="A430:X430"/>
    <mergeCell ref="A59:M60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WBxe3zWdnmotaneJzC/Ug==" formatRows="1" sort="0" spinCount="100000" hashValue="FvO4KNJlRynckTJ0C3rCYGMTARlUvDRy6x8f2hSFWCkpadbQfxFOSUUlkjMUGV9tII9FRCbe/FoHJkpVnGcB4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2023-11-07T08:29:07Z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