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33181DB-07F8-4746-8F71-FC5BE9AED4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70" i="1" s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W266" i="1" s="1"/>
  <c r="V250" i="1"/>
  <c r="X249" i="1"/>
  <c r="V249" i="1"/>
  <c r="X248" i="1"/>
  <c r="W248" i="1"/>
  <c r="X247" i="1"/>
  <c r="W247" i="1"/>
  <c r="X246" i="1"/>
  <c r="W246" i="1"/>
  <c r="X245" i="1"/>
  <c r="W245" i="1"/>
  <c r="W250" i="1" s="1"/>
  <c r="V243" i="1"/>
  <c r="W242" i="1"/>
  <c r="V242" i="1"/>
  <c r="X241" i="1"/>
  <c r="X242" i="1" s="1"/>
  <c r="W241" i="1"/>
  <c r="W243" i="1" s="1"/>
  <c r="V239" i="1"/>
  <c r="X238" i="1"/>
  <c r="V238" i="1"/>
  <c r="X237" i="1"/>
  <c r="W237" i="1"/>
  <c r="W239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W215" i="1" s="1"/>
  <c r="N213" i="1"/>
  <c r="V210" i="1"/>
  <c r="X209" i="1"/>
  <c r="V209" i="1"/>
  <c r="X208" i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W205" i="1" s="1"/>
  <c r="N201" i="1"/>
  <c r="X200" i="1"/>
  <c r="X204" i="1" s="1"/>
  <c r="W200" i="1"/>
  <c r="W204" i="1" s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W197" i="1" s="1"/>
  <c r="N193" i="1"/>
  <c r="V190" i="1"/>
  <c r="V189" i="1"/>
  <c r="X188" i="1"/>
  <c r="W188" i="1"/>
  <c r="N188" i="1"/>
  <c r="X187" i="1"/>
  <c r="X189" i="1" s="1"/>
  <c r="W187" i="1"/>
  <c r="W189" i="1" s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3" i="1" s="1"/>
  <c r="N179" i="1"/>
  <c r="V176" i="1"/>
  <c r="X175" i="1"/>
  <c r="V175" i="1"/>
  <c r="X174" i="1"/>
  <c r="W174" i="1"/>
  <c r="W176" i="1" s="1"/>
  <c r="N174" i="1"/>
  <c r="V171" i="1"/>
  <c r="X170" i="1"/>
  <c r="V170" i="1"/>
  <c r="X169" i="1"/>
  <c r="W169" i="1"/>
  <c r="W171" i="1" s="1"/>
  <c r="N169" i="1"/>
  <c r="V166" i="1"/>
  <c r="V165" i="1"/>
  <c r="X164" i="1"/>
  <c r="W164" i="1"/>
  <c r="W166" i="1" s="1"/>
  <c r="N164" i="1"/>
  <c r="X163" i="1"/>
  <c r="X165" i="1" s="1"/>
  <c r="W163" i="1"/>
  <c r="W165" i="1" s="1"/>
  <c r="N163" i="1"/>
  <c r="V159" i="1"/>
  <c r="V158" i="1"/>
  <c r="X157" i="1"/>
  <c r="W157" i="1"/>
  <c r="N157" i="1"/>
  <c r="X156" i="1"/>
  <c r="X158" i="1" s="1"/>
  <c r="W156" i="1"/>
  <c r="W158" i="1" s="1"/>
  <c r="N156" i="1"/>
  <c r="V154" i="1"/>
  <c r="V153" i="1"/>
  <c r="X152" i="1"/>
  <c r="W152" i="1"/>
  <c r="X151" i="1"/>
  <c r="W151" i="1"/>
  <c r="W154" i="1" s="1"/>
  <c r="N151" i="1"/>
  <c r="X150" i="1"/>
  <c r="W150" i="1"/>
  <c r="X149" i="1"/>
  <c r="X153" i="1" s="1"/>
  <c r="W149" i="1"/>
  <c r="W153" i="1" s="1"/>
  <c r="V146" i="1"/>
  <c r="X145" i="1"/>
  <c r="V145" i="1"/>
  <c r="X144" i="1"/>
  <c r="W144" i="1"/>
  <c r="W146" i="1" s="1"/>
  <c r="N144" i="1"/>
  <c r="V141" i="1"/>
  <c r="X140" i="1"/>
  <c r="V140" i="1"/>
  <c r="X139" i="1"/>
  <c r="W139" i="1"/>
  <c r="W141" i="1" s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267" i="1" s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X23" i="1"/>
  <c r="V23" i="1"/>
  <c r="V271" i="1" s="1"/>
  <c r="X22" i="1"/>
  <c r="W22" i="1"/>
  <c r="W24" i="1" s="1"/>
  <c r="N22" i="1"/>
  <c r="H10" i="1"/>
  <c r="A9" i="1"/>
  <c r="A10" i="1" s="1"/>
  <c r="D7" i="1"/>
  <c r="O6" i="1"/>
  <c r="N2" i="1"/>
  <c r="X272" i="1" l="1"/>
  <c r="F9" i="1"/>
  <c r="J9" i="1"/>
  <c r="F10" i="1"/>
  <c r="W23" i="1"/>
  <c r="W33" i="1"/>
  <c r="W267" i="1" s="1"/>
  <c r="W57" i="1"/>
  <c r="W67" i="1"/>
  <c r="W74" i="1"/>
  <c r="W90" i="1"/>
  <c r="W99" i="1"/>
  <c r="W106" i="1"/>
  <c r="W123" i="1"/>
  <c r="W130" i="1"/>
  <c r="W140" i="1"/>
  <c r="W145" i="1"/>
  <c r="W159" i="1"/>
  <c r="W170" i="1"/>
  <c r="W175" i="1"/>
  <c r="W182" i="1"/>
  <c r="W190" i="1"/>
  <c r="W209" i="1"/>
  <c r="W216" i="1"/>
  <c r="W238" i="1"/>
  <c r="W249" i="1"/>
  <c r="W268" i="1"/>
  <c r="W270" i="1" s="1"/>
  <c r="W269" i="1"/>
  <c r="H9" i="1"/>
  <c r="A280" i="1" l="1"/>
  <c r="W271" i="1"/>
  <c r="B280" i="1" s="1"/>
  <c r="C280" i="1" l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<sst xmlns="http://schemas.openxmlformats.org/spreadsheetml/2006/main" count="978" uniqueCount="376">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</sst>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49" zoomScaleNormal="100" zoomScaleSheetLayoutView="100" workbookViewId="0">
      <selection activeCell="Z272" sqref="Z27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45376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63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Понедельник</v>
      </c>
      <c r="P6" s="171"/>
      <c r="R6" s="210" t="s">
        <v>16</v>
      </c>
      <c r="S6" s="211"/>
      <c r="T6" s="274" t="s">
        <v>17</v>
      </c>
      <c r="U6" s="201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91" t="str">
        <f>IFERROR(VLOOKUP(DeliveryAddress,Table,3,0),1)</f>
        <v>3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5"/>
      <c r="U7" s="276"/>
      <c r="Z7" s="52"/>
      <c r="AA7" s="52"/>
      <c r="AB7" s="52"/>
    </row>
    <row r="8" spans="1:29" s="163" customFormat="1" ht="25.5" customHeight="1" x14ac:dyDescent="0.2">
      <c r="A8" s="347" t="s">
        <v>18</v>
      </c>
      <c r="B8" s="180"/>
      <c r="C8" s="181"/>
      <c r="D8" s="231"/>
      <c r="E8" s="232"/>
      <c r="F8" s="232"/>
      <c r="G8" s="232"/>
      <c r="H8" s="232"/>
      <c r="I8" s="232"/>
      <c r="J8" s="232"/>
      <c r="K8" s="232"/>
      <c r="L8" s="233"/>
      <c r="N8" s="25" t="s">
        <v>19</v>
      </c>
      <c r="O8" s="228">
        <v>0.375</v>
      </c>
      <c r="P8" s="229"/>
      <c r="R8" s="174"/>
      <c r="S8" s="211"/>
      <c r="T8" s="275"/>
      <c r="U8" s="276"/>
      <c r="Z8" s="52"/>
      <c r="AA8" s="52"/>
      <c r="AB8" s="52"/>
    </row>
    <row r="9" spans="1:29" s="163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20</v>
      </c>
      <c r="O9" s="306"/>
      <c r="P9" s="229"/>
      <c r="R9" s="174"/>
      <c r="S9" s="211"/>
      <c r="T9" s="277"/>
      <c r="U9" s="278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8"/>
      <c r="P10" s="229"/>
      <c r="S10" s="25" t="s">
        <v>22</v>
      </c>
      <c r="T10" s="200" t="s">
        <v>23</v>
      </c>
      <c r="U10" s="201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29"/>
      <c r="S11" s="25" t="s">
        <v>26</v>
      </c>
      <c r="T11" s="321" t="s">
        <v>27</v>
      </c>
      <c r="U11" s="322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32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63" customFormat="1" ht="23.25" customHeight="1" x14ac:dyDescent="0.2">
      <c r="A13" s="332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32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42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35</v>
      </c>
      <c r="B17" s="195" t="s">
        <v>36</v>
      </c>
      <c r="C17" s="257" t="s">
        <v>37</v>
      </c>
      <c r="D17" s="195" t="s">
        <v>38</v>
      </c>
      <c r="E17" s="241"/>
      <c r="F17" s="195" t="s">
        <v>39</v>
      </c>
      <c r="G17" s="195" t="s">
        <v>40</v>
      </c>
      <c r="H17" s="195" t="s">
        <v>41</v>
      </c>
      <c r="I17" s="195" t="s">
        <v>42</v>
      </c>
      <c r="J17" s="195" t="s">
        <v>43</v>
      </c>
      <c r="K17" s="195" t="s">
        <v>44</v>
      </c>
      <c r="L17" s="195" t="s">
        <v>45</v>
      </c>
      <c r="M17" s="195" t="s">
        <v>46</v>
      </c>
      <c r="N17" s="195" t="s">
        <v>47</v>
      </c>
      <c r="O17" s="240"/>
      <c r="P17" s="240"/>
      <c r="Q17" s="240"/>
      <c r="R17" s="241"/>
      <c r="S17" s="346" t="s">
        <v>48</v>
      </c>
      <c r="T17" s="207"/>
      <c r="U17" s="195" t="s">
        <v>49</v>
      </c>
      <c r="V17" s="195" t="s">
        <v>50</v>
      </c>
      <c r="W17" s="208" t="s">
        <v>51</v>
      </c>
      <c r="X17" s="195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4" t="s">
        <v>56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2" t="s">
        <v>57</v>
      </c>
      <c r="T18" s="162" t="s">
        <v>58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59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0"/>
      <c r="Z21" s="160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1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0"/>
      <c r="P22" s="170"/>
      <c r="Q22" s="170"/>
      <c r="R22" s="171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1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0"/>
      <c r="P28" s="170"/>
      <c r="Q28" s="170"/>
      <c r="R28" s="171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1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0"/>
      <c r="P29" s="170"/>
      <c r="Q29" s="170"/>
      <c r="R29" s="171"/>
      <c r="S29" s="35"/>
      <c r="T29" s="35"/>
      <c r="U29" s="36" t="s">
        <v>65</v>
      </c>
      <c r="V29" s="165">
        <v>0</v>
      </c>
      <c r="W29" s="166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1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0"/>
      <c r="P30" s="170"/>
      <c r="Q30" s="170"/>
      <c r="R30" s="171"/>
      <c r="S30" s="35"/>
      <c r="T30" s="35"/>
      <c r="U30" s="36" t="s">
        <v>65</v>
      </c>
      <c r="V30" s="165">
        <v>200</v>
      </c>
      <c r="W30" s="166">
        <f>IFERROR(IF(V30="","",V30),"")</f>
        <v>200</v>
      </c>
      <c r="X30" s="37">
        <f>IFERROR(IF(V30="","",V30*0.00936),"")</f>
        <v>1.8720000000000001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1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0"/>
      <c r="P31" s="170"/>
      <c r="Q31" s="170"/>
      <c r="R31" s="171"/>
      <c r="S31" s="35"/>
      <c r="T31" s="35"/>
      <c r="U31" s="36" t="s">
        <v>65</v>
      </c>
      <c r="V31" s="165">
        <v>0</v>
      </c>
      <c r="W31" s="166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200</v>
      </c>
      <c r="W32" s="167">
        <f>IFERROR(SUM(W28:W31),"0")</f>
        <v>200</v>
      </c>
      <c r="X32" s="167">
        <f>IFERROR(IF(X28="",0,X28),"0")+IFERROR(IF(X29="",0,X29),"0")+IFERROR(IF(X30="",0,X30),"0")+IFERROR(IF(X31="",0,X31),"0")</f>
        <v>1.8720000000000001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300</v>
      </c>
      <c r="W33" s="167">
        <f>IFERROR(SUMPRODUCT(W28:W31*H28:H31),"0")</f>
        <v>300</v>
      </c>
      <c r="X33" s="38"/>
      <c r="Y33" s="168"/>
      <c r="Z33" s="168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1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0"/>
      <c r="P36" s="170"/>
      <c r="Q36" s="170"/>
      <c r="R36" s="171"/>
      <c r="S36" s="35"/>
      <c r="T36" s="35"/>
      <c r="U36" s="36" t="s">
        <v>65</v>
      </c>
      <c r="V36" s="165">
        <v>0</v>
      </c>
      <c r="W36" s="166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1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0"/>
      <c r="P37" s="170"/>
      <c r="Q37" s="170"/>
      <c r="R37" s="171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1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0"/>
      <c r="P38" s="170"/>
      <c r="Q38" s="170"/>
      <c r="R38" s="171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1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0"/>
      <c r="P39" s="170"/>
      <c r="Q39" s="170"/>
      <c r="R39" s="171"/>
      <c r="S39" s="35"/>
      <c r="T39" s="35"/>
      <c r="U39" s="36" t="s">
        <v>65</v>
      </c>
      <c r="V39" s="165">
        <v>25</v>
      </c>
      <c r="W39" s="166">
        <f>IFERROR(IF(V39="","",V39),"")</f>
        <v>25</v>
      </c>
      <c r="X39" s="37">
        <f>IFERROR(IF(V39="","",V39*0.0155),"")</f>
        <v>0.38750000000000001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25</v>
      </c>
      <c r="W40" s="167">
        <f>IFERROR(SUM(W36:W39),"0")</f>
        <v>25</v>
      </c>
      <c r="X40" s="167">
        <f>IFERROR(IF(X36="",0,X36),"0")+IFERROR(IF(X37="",0,X37),"0")+IFERROR(IF(X38="",0,X38),"0")+IFERROR(IF(X39="",0,X39),"0")</f>
        <v>0.38750000000000001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150</v>
      </c>
      <c r="W41" s="167">
        <f>IFERROR(SUMPRODUCT(W36:W39*H36:H39),"0")</f>
        <v>150</v>
      </c>
      <c r="X41" s="38"/>
      <c r="Y41" s="168"/>
      <c r="Z41" s="168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1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0"/>
      <c r="P44" s="170"/>
      <c r="Q44" s="170"/>
      <c r="R44" s="171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1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0"/>
      <c r="P45" s="170"/>
      <c r="Q45" s="170"/>
      <c r="R45" s="171"/>
      <c r="S45" s="35"/>
      <c r="T45" s="35"/>
      <c r="U45" s="36" t="s">
        <v>65</v>
      </c>
      <c r="V45" s="165">
        <v>30</v>
      </c>
      <c r="W45" s="166">
        <f>IFERROR(IF(V45="","",V45),"")</f>
        <v>30</v>
      </c>
      <c r="X45" s="37">
        <f>IFERROR(IF(V45="","",V45*0.0095),"")</f>
        <v>0.28499999999999998</v>
      </c>
      <c r="Y45" s="57"/>
      <c r="Z45" s="58"/>
      <c r="AD45" s="62"/>
      <c r="BA45" s="73" t="s">
        <v>74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30</v>
      </c>
      <c r="W46" s="167">
        <f>IFERROR(SUM(W44:W45),"0")</f>
        <v>30</v>
      </c>
      <c r="X46" s="167">
        <f>IFERROR(IF(X44="",0,X44),"0")+IFERROR(IF(X45="",0,X45),"0")</f>
        <v>0.28499999999999998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36</v>
      </c>
      <c r="W47" s="167">
        <f>IFERROR(SUMPRODUCT(W44:W45*H44:H45),"0")</f>
        <v>36</v>
      </c>
      <c r="X47" s="38"/>
      <c r="Y47" s="168"/>
      <c r="Z47" s="168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1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0"/>
      <c r="P50" s="170"/>
      <c r="Q50" s="170"/>
      <c r="R50" s="171"/>
      <c r="S50" s="35"/>
      <c r="T50" s="35"/>
      <c r="U50" s="36" t="s">
        <v>65</v>
      </c>
      <c r="V50" s="165">
        <v>5</v>
      </c>
      <c r="W50" s="166">
        <f t="shared" ref="W50:W55" si="0">IFERROR(IF(V50="","",V50),"")</f>
        <v>5</v>
      </c>
      <c r="X50" s="37">
        <f t="shared" ref="X50:X55" si="1">IFERROR(IF(V50="","",V50*0.0155),"")</f>
        <v>7.7499999999999999E-2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1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0"/>
      <c r="P51" s="170"/>
      <c r="Q51" s="170"/>
      <c r="R51" s="171"/>
      <c r="S51" s="35"/>
      <c r="T51" s="35"/>
      <c r="U51" s="36" t="s">
        <v>65</v>
      </c>
      <c r="V51" s="165">
        <v>50</v>
      </c>
      <c r="W51" s="166">
        <f t="shared" si="0"/>
        <v>50</v>
      </c>
      <c r="X51" s="37">
        <f t="shared" si="1"/>
        <v>0.77500000000000002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1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0"/>
      <c r="P52" s="170"/>
      <c r="Q52" s="170"/>
      <c r="R52" s="171"/>
      <c r="S52" s="35"/>
      <c r="T52" s="35"/>
      <c r="U52" s="36" t="s">
        <v>65</v>
      </c>
      <c r="V52" s="165">
        <v>50</v>
      </c>
      <c r="W52" s="166">
        <f t="shared" si="0"/>
        <v>50</v>
      </c>
      <c r="X52" s="37">
        <f t="shared" si="1"/>
        <v>0.77500000000000002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1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0"/>
      <c r="P53" s="170"/>
      <c r="Q53" s="170"/>
      <c r="R53" s="171"/>
      <c r="S53" s="35"/>
      <c r="T53" s="35"/>
      <c r="U53" s="36" t="s">
        <v>65</v>
      </c>
      <c r="V53" s="165">
        <v>15</v>
      </c>
      <c r="W53" s="166">
        <f t="shared" si="0"/>
        <v>15</v>
      </c>
      <c r="X53" s="37">
        <f t="shared" si="1"/>
        <v>0.23249999999999998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1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0"/>
      <c r="P54" s="170"/>
      <c r="Q54" s="170"/>
      <c r="R54" s="171"/>
      <c r="S54" s="35"/>
      <c r="T54" s="35"/>
      <c r="U54" s="36" t="s">
        <v>65</v>
      </c>
      <c r="V54" s="165">
        <v>10</v>
      </c>
      <c r="W54" s="166">
        <f t="shared" si="0"/>
        <v>10</v>
      </c>
      <c r="X54" s="37">
        <f t="shared" si="1"/>
        <v>0.155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1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0"/>
      <c r="P55" s="170"/>
      <c r="Q55" s="170"/>
      <c r="R55" s="171"/>
      <c r="S55" s="35"/>
      <c r="T55" s="35"/>
      <c r="U55" s="36" t="s">
        <v>65</v>
      </c>
      <c r="V55" s="165">
        <v>15</v>
      </c>
      <c r="W55" s="166">
        <f t="shared" si="0"/>
        <v>15</v>
      </c>
      <c r="X55" s="37">
        <f t="shared" si="1"/>
        <v>0.23249999999999998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145</v>
      </c>
      <c r="W56" s="167">
        <f>IFERROR(SUM(W50:W55),"0")</f>
        <v>145</v>
      </c>
      <c r="X56" s="167">
        <f>IFERROR(IF(X50="",0,X50),"0")+IFERROR(IF(X51="",0,X51),"0")+IFERROR(IF(X52="",0,X52),"0")+IFERROR(IF(X53="",0,X53),"0")+IFERROR(IF(X54="",0,X54),"0")+IFERROR(IF(X55="",0,X55),"0")</f>
        <v>2.2474999999999996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1023.1999999999999</v>
      </c>
      <c r="W57" s="167">
        <f>IFERROR(SUMPRODUCT(W50:W55*H50:H55),"0")</f>
        <v>1023.1999999999999</v>
      </c>
      <c r="X57" s="38"/>
      <c r="Y57" s="168"/>
      <c r="Z57" s="168"/>
    </row>
    <row r="58" spans="1:53" ht="16.5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1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0"/>
      <c r="P60" s="170"/>
      <c r="Q60" s="170"/>
      <c r="R60" s="171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1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0"/>
      <c r="P61" s="170"/>
      <c r="Q61" s="170"/>
      <c r="R61" s="171"/>
      <c r="S61" s="35"/>
      <c r="T61" s="35"/>
      <c r="U61" s="36" t="s">
        <v>65</v>
      </c>
      <c r="V61" s="165">
        <v>160</v>
      </c>
      <c r="W61" s="166">
        <f>IFERROR(IF(V61="","",V61),"")</f>
        <v>160</v>
      </c>
      <c r="X61" s="37">
        <f>IFERROR(IF(V61="","",V61*0.00866),"")</f>
        <v>1.3855999999999999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160</v>
      </c>
      <c r="W62" s="167">
        <f>IFERROR(SUM(W60:W61),"0")</f>
        <v>160</v>
      </c>
      <c r="X62" s="167">
        <f>IFERROR(IF(X60="",0,X60),"0")+IFERROR(IF(X61="",0,X61),"0")</f>
        <v>1.3855999999999999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800</v>
      </c>
      <c r="W63" s="167">
        <f>IFERROR(SUMPRODUCT(W60:W61*H60:H61),"0")</f>
        <v>800</v>
      </c>
      <c r="X63" s="38"/>
      <c r="Y63" s="168"/>
      <c r="Z63" s="168"/>
    </row>
    <row r="64" spans="1:53" ht="16.5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0"/>
      <c r="Z65" s="160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1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0"/>
      <c r="P66" s="170"/>
      <c r="Q66" s="170"/>
      <c r="R66" s="171"/>
      <c r="S66" s="35"/>
      <c r="T66" s="35"/>
      <c r="U66" s="36" t="s">
        <v>65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1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0"/>
      <c r="P71" s="170"/>
      <c r="Q71" s="170"/>
      <c r="R71" s="171"/>
      <c r="S71" s="35"/>
      <c r="T71" s="35"/>
      <c r="U71" s="36" t="s">
        <v>65</v>
      </c>
      <c r="V71" s="165">
        <v>20</v>
      </c>
      <c r="W71" s="166">
        <f>IFERROR(IF(V71="","",V71),"")</f>
        <v>20</v>
      </c>
      <c r="X71" s="37">
        <f>IFERROR(IF(V71="","",V71*0.01788),"")</f>
        <v>0.35760000000000003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1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0"/>
      <c r="P72" s="170"/>
      <c r="Q72" s="170"/>
      <c r="R72" s="171"/>
      <c r="S72" s="35"/>
      <c r="T72" s="35"/>
      <c r="U72" s="36" t="s">
        <v>65</v>
      </c>
      <c r="V72" s="165">
        <v>20</v>
      </c>
      <c r="W72" s="166">
        <f>IFERROR(IF(V72="","",V72),"")</f>
        <v>20</v>
      </c>
      <c r="X72" s="37">
        <f>IFERROR(IF(V72="","",V72*0.01788),"")</f>
        <v>0.35760000000000003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40</v>
      </c>
      <c r="W73" s="167">
        <f>IFERROR(SUM(W71:W72),"0")</f>
        <v>40</v>
      </c>
      <c r="X73" s="167">
        <f>IFERROR(IF(X71="",0,X71),"0")+IFERROR(IF(X72="",0,X72),"0")</f>
        <v>0.71520000000000006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144</v>
      </c>
      <c r="W74" s="167">
        <f>IFERROR(SUMPRODUCT(W71:W72*H71:H72),"0")</f>
        <v>144</v>
      </c>
      <c r="X74" s="38"/>
      <c r="Y74" s="168"/>
      <c r="Z74" s="168"/>
    </row>
    <row r="75" spans="1:53" ht="16.5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0"/>
      <c r="Z76" s="160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1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0"/>
      <c r="P77" s="170"/>
      <c r="Q77" s="170"/>
      <c r="R77" s="171"/>
      <c r="S77" s="35"/>
      <c r="T77" s="35"/>
      <c r="U77" s="36" t="s">
        <v>65</v>
      </c>
      <c r="V77" s="165">
        <v>10</v>
      </c>
      <c r="W77" s="166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1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0"/>
      <c r="P78" s="170"/>
      <c r="Q78" s="170"/>
      <c r="R78" s="171"/>
      <c r="S78" s="35"/>
      <c r="T78" s="35"/>
      <c r="U78" s="36" t="s">
        <v>65</v>
      </c>
      <c r="V78" s="165">
        <v>30</v>
      </c>
      <c r="W78" s="166">
        <f t="shared" si="2"/>
        <v>30</v>
      </c>
      <c r="X78" s="37">
        <f t="shared" si="3"/>
        <v>0.53639999999999999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1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0"/>
      <c r="P79" s="170"/>
      <c r="Q79" s="170"/>
      <c r="R79" s="171"/>
      <c r="S79" s="35"/>
      <c r="T79" s="35"/>
      <c r="U79" s="36" t="s">
        <v>65</v>
      </c>
      <c r="V79" s="165">
        <v>100</v>
      </c>
      <c r="W79" s="166">
        <f t="shared" si="2"/>
        <v>100</v>
      </c>
      <c r="X79" s="37">
        <f t="shared" si="3"/>
        <v>1.788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1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0"/>
      <c r="P80" s="170"/>
      <c r="Q80" s="170"/>
      <c r="R80" s="171"/>
      <c r="S80" s="35"/>
      <c r="T80" s="35"/>
      <c r="U80" s="36" t="s">
        <v>65</v>
      </c>
      <c r="V80" s="165">
        <v>0</v>
      </c>
      <c r="W80" s="166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1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0"/>
      <c r="P81" s="170"/>
      <c r="Q81" s="170"/>
      <c r="R81" s="171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1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0"/>
      <c r="P82" s="170"/>
      <c r="Q82" s="170"/>
      <c r="R82" s="171"/>
      <c r="S82" s="35"/>
      <c r="T82" s="35"/>
      <c r="U82" s="36" t="s">
        <v>65</v>
      </c>
      <c r="V82" s="165">
        <v>80</v>
      </c>
      <c r="W82" s="166">
        <f t="shared" si="2"/>
        <v>80</v>
      </c>
      <c r="X82" s="37">
        <f t="shared" si="3"/>
        <v>1.4304000000000001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220</v>
      </c>
      <c r="W83" s="167">
        <f>IFERROR(SUM(W77:W82),"0")</f>
        <v>220</v>
      </c>
      <c r="X83" s="167">
        <f>IFERROR(IF(X77="",0,X77),"0")+IFERROR(IF(X78="",0,X78),"0")+IFERROR(IF(X79="",0,X79),"0")+IFERROR(IF(X80="",0,X80),"0")+IFERROR(IF(X81="",0,X81),"0")+IFERROR(IF(X82="",0,X82),"0")</f>
        <v>3.9336000000000002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798</v>
      </c>
      <c r="W84" s="167">
        <f>IFERROR(SUMPRODUCT(W77:W82*H77:H82),"0")</f>
        <v>798</v>
      </c>
      <c r="X84" s="38"/>
      <c r="Y84" s="168"/>
      <c r="Z84" s="168"/>
    </row>
    <row r="85" spans="1:53" ht="16.5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1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0"/>
      <c r="P87" s="170"/>
      <c r="Q87" s="170"/>
      <c r="R87" s="171"/>
      <c r="S87" s="35"/>
      <c r="T87" s="35"/>
      <c r="U87" s="36" t="s">
        <v>65</v>
      </c>
      <c r="V87" s="165">
        <v>10</v>
      </c>
      <c r="W87" s="166">
        <f>IFERROR(IF(V87="","",V87),"")</f>
        <v>10</v>
      </c>
      <c r="X87" s="37">
        <f>IFERROR(IF(V87="","",V87*0.00936),"")</f>
        <v>9.3600000000000003E-2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1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0"/>
      <c r="P88" s="170"/>
      <c r="Q88" s="170"/>
      <c r="R88" s="171"/>
      <c r="S88" s="35"/>
      <c r="T88" s="35"/>
      <c r="U88" s="36" t="s">
        <v>65</v>
      </c>
      <c r="V88" s="165">
        <v>0</v>
      </c>
      <c r="W88" s="166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1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0"/>
      <c r="P89" s="170"/>
      <c r="Q89" s="170"/>
      <c r="R89" s="171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10</v>
      </c>
      <c r="W90" s="167">
        <f>IFERROR(SUM(W87:W89),"0")</f>
        <v>10</v>
      </c>
      <c r="X90" s="167">
        <f>IFERROR(IF(X87="",0,X87),"0")+IFERROR(IF(X88="",0,X88),"0")+IFERROR(IF(X89="",0,X89),"0")</f>
        <v>9.3600000000000003E-2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21.6</v>
      </c>
      <c r="W91" s="167">
        <f>IFERROR(SUMPRODUCT(W87:W89*H87:H89),"0")</f>
        <v>21.6</v>
      </c>
      <c r="X91" s="38"/>
      <c r="Y91" s="168"/>
      <c r="Z91" s="168"/>
    </row>
    <row r="92" spans="1:53" ht="16.5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1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0"/>
      <c r="P94" s="170"/>
      <c r="Q94" s="170"/>
      <c r="R94" s="171"/>
      <c r="S94" s="35"/>
      <c r="T94" s="35"/>
      <c r="U94" s="36" t="s">
        <v>65</v>
      </c>
      <c r="V94" s="165">
        <v>75</v>
      </c>
      <c r="W94" s="166">
        <f>IFERROR(IF(V94="","",V94),"")</f>
        <v>75</v>
      </c>
      <c r="X94" s="37">
        <f>IFERROR(IF(V94="","",V94*0.0155),"")</f>
        <v>1.1625000000000001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1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0"/>
      <c r="P95" s="170"/>
      <c r="Q95" s="170"/>
      <c r="R95" s="171"/>
      <c r="S95" s="35"/>
      <c r="T95" s="35"/>
      <c r="U95" s="36" t="s">
        <v>65</v>
      </c>
      <c r="V95" s="165">
        <v>175</v>
      </c>
      <c r="W95" s="166">
        <f>IFERROR(IF(V95="","",V95),"")</f>
        <v>175</v>
      </c>
      <c r="X95" s="37">
        <f>IFERROR(IF(V95="","",V95*0.0155),"")</f>
        <v>2.7124999999999999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1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0"/>
      <c r="P96" s="170"/>
      <c r="Q96" s="170"/>
      <c r="R96" s="171"/>
      <c r="S96" s="35"/>
      <c r="T96" s="35"/>
      <c r="U96" s="36" t="s">
        <v>65</v>
      </c>
      <c r="V96" s="165">
        <v>50</v>
      </c>
      <c r="W96" s="166">
        <f>IFERROR(IF(V96="","",V96),"")</f>
        <v>50</v>
      </c>
      <c r="X96" s="37">
        <f>IFERROR(IF(V96="","",V96*0.0155),"")</f>
        <v>0.77500000000000002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1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0"/>
      <c r="P97" s="170"/>
      <c r="Q97" s="170"/>
      <c r="R97" s="171"/>
      <c r="S97" s="35"/>
      <c r="T97" s="35"/>
      <c r="U97" s="36" t="s">
        <v>65</v>
      </c>
      <c r="V97" s="165">
        <v>225</v>
      </c>
      <c r="W97" s="166">
        <f>IFERROR(IF(V97="","",V97),"")</f>
        <v>225</v>
      </c>
      <c r="X97" s="37">
        <f>IFERROR(IF(V97="","",V97*0.0155),"")</f>
        <v>3.4874999999999998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1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0"/>
      <c r="P98" s="170"/>
      <c r="Q98" s="170"/>
      <c r="R98" s="171"/>
      <c r="S98" s="35"/>
      <c r="T98" s="35"/>
      <c r="U98" s="36" t="s">
        <v>65</v>
      </c>
      <c r="V98" s="165">
        <v>15</v>
      </c>
      <c r="W98" s="166">
        <f>IFERROR(IF(V98="","",V98),"")</f>
        <v>15</v>
      </c>
      <c r="X98" s="37">
        <f>IFERROR(IF(V98="","",V98*0.0155),"")</f>
        <v>0.23249999999999998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540</v>
      </c>
      <c r="W99" s="167">
        <f>IFERROR(SUM(W94:W98),"0")</f>
        <v>540</v>
      </c>
      <c r="X99" s="167">
        <f>IFERROR(IF(X94="",0,X94),"0")+IFERROR(IF(X95="",0,X95),"0")+IFERROR(IF(X96="",0,X96),"0")+IFERROR(IF(X97="",0,X97),"0")+IFERROR(IF(X98="",0,X98),"0")</f>
        <v>8.3699999999999992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3836</v>
      </c>
      <c r="W100" s="167">
        <f>IFERROR(SUMPRODUCT(W94:W98*H94:H98),"0")</f>
        <v>3836</v>
      </c>
      <c r="X100" s="38"/>
      <c r="Y100" s="168"/>
      <c r="Z100" s="168"/>
    </row>
    <row r="101" spans="1:53" ht="16.5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1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0"/>
      <c r="P103" s="170"/>
      <c r="Q103" s="170"/>
      <c r="R103" s="171"/>
      <c r="S103" s="35"/>
      <c r="T103" s="35"/>
      <c r="U103" s="36" t="s">
        <v>65</v>
      </c>
      <c r="V103" s="165">
        <v>175</v>
      </c>
      <c r="W103" s="166">
        <f>IFERROR(IF(V103="","",V103),"")</f>
        <v>175</v>
      </c>
      <c r="X103" s="37">
        <f>IFERROR(IF(V103="","",V103*0.01788),"")</f>
        <v>3.129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1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0"/>
      <c r="P104" s="170"/>
      <c r="Q104" s="170"/>
      <c r="R104" s="171"/>
      <c r="S104" s="35"/>
      <c r="T104" s="35"/>
      <c r="U104" s="36" t="s">
        <v>65</v>
      </c>
      <c r="V104" s="165">
        <v>125</v>
      </c>
      <c r="W104" s="166">
        <f>IFERROR(IF(V104="","",V104),"")</f>
        <v>125</v>
      </c>
      <c r="X104" s="37">
        <f>IFERROR(IF(V104="","",V104*0.01788),"")</f>
        <v>2.2349999999999999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300</v>
      </c>
      <c r="W105" s="167">
        <f>IFERROR(SUM(W103:W104),"0")</f>
        <v>300</v>
      </c>
      <c r="X105" s="167">
        <f>IFERROR(IF(X103="",0,X103),"0")+IFERROR(IF(X104="",0,X104),"0")</f>
        <v>5.3639999999999999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900</v>
      </c>
      <c r="W106" s="167">
        <f>IFERROR(SUMPRODUCT(W103:W104*H103:H104),"0")</f>
        <v>900</v>
      </c>
      <c r="X106" s="38"/>
      <c r="Y106" s="168"/>
      <c r="Z106" s="168"/>
    </row>
    <row r="107" spans="1:53" ht="16.5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1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0"/>
      <c r="P109" s="170"/>
      <c r="Q109" s="170"/>
      <c r="R109" s="171"/>
      <c r="S109" s="35"/>
      <c r="T109" s="35"/>
      <c r="U109" s="36" t="s">
        <v>65</v>
      </c>
      <c r="V109" s="165">
        <v>100</v>
      </c>
      <c r="W109" s="166">
        <f>IFERROR(IF(V109="","",V109),"")</f>
        <v>100</v>
      </c>
      <c r="X109" s="37">
        <f>IFERROR(IF(V109="","",V109*0.01788),"")</f>
        <v>1.788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100</v>
      </c>
      <c r="W110" s="167">
        <f>IFERROR(SUM(W109:W109),"0")</f>
        <v>100</v>
      </c>
      <c r="X110" s="167">
        <f>IFERROR(IF(X109="",0,X109),"0")</f>
        <v>1.788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300</v>
      </c>
      <c r="W111" s="167">
        <f>IFERROR(SUMPRODUCT(W109:W109*H109:H109),"0")</f>
        <v>300</v>
      </c>
      <c r="X111" s="38"/>
      <c r="Y111" s="168"/>
      <c r="Z111" s="168"/>
    </row>
    <row r="112" spans="1:53" ht="16.5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0"/>
      <c r="Z113" s="160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1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0"/>
      <c r="P114" s="170"/>
      <c r="Q114" s="170"/>
      <c r="R114" s="171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1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0"/>
      <c r="P115" s="170"/>
      <c r="Q115" s="170"/>
      <c r="R115" s="171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1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0"/>
      <c r="P116" s="170"/>
      <c r="Q116" s="170"/>
      <c r="R116" s="171"/>
      <c r="S116" s="35"/>
      <c r="T116" s="35"/>
      <c r="U116" s="36" t="s">
        <v>65</v>
      </c>
      <c r="V116" s="165">
        <v>50</v>
      </c>
      <c r="W116" s="166">
        <f>IFERROR(IF(V116="","",V116),"")</f>
        <v>50</v>
      </c>
      <c r="X116" s="37">
        <f>IFERROR(IF(V116="","",V116*0.01788),"")</f>
        <v>0.89400000000000002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1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0"/>
      <c r="P117" s="170"/>
      <c r="Q117" s="170"/>
      <c r="R117" s="171"/>
      <c r="S117" s="35"/>
      <c r="T117" s="35"/>
      <c r="U117" s="36" t="s">
        <v>65</v>
      </c>
      <c r="V117" s="165">
        <v>50</v>
      </c>
      <c r="W117" s="166">
        <f>IFERROR(IF(V117="","",V117),"")</f>
        <v>50</v>
      </c>
      <c r="X117" s="37">
        <f>IFERROR(IF(V117="","",V117*0.01788),"")</f>
        <v>0.89400000000000002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100</v>
      </c>
      <c r="W118" s="167">
        <f>IFERROR(SUM(W114:W117),"0")</f>
        <v>100</v>
      </c>
      <c r="X118" s="167">
        <f>IFERROR(IF(X114="",0,X114),"0")+IFERROR(IF(X115="",0,X115),"0")+IFERROR(IF(X116="",0,X116),"0")+IFERROR(IF(X117="",0,X117),"0")</f>
        <v>1.788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300</v>
      </c>
      <c r="W119" s="167">
        <f>IFERROR(SUMPRODUCT(W114:W117*H114:H117),"0")</f>
        <v>300</v>
      </c>
      <c r="X119" s="38"/>
      <c r="Y119" s="168"/>
      <c r="Z119" s="168"/>
    </row>
    <row r="120" spans="1:53" ht="16.5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0"/>
      <c r="Z121" s="160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1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0"/>
      <c r="P122" s="170"/>
      <c r="Q122" s="170"/>
      <c r="R122" s="171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0"/>
      <c r="Z126" s="160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1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0"/>
      <c r="P127" s="170"/>
      <c r="Q127" s="170"/>
      <c r="R127" s="171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1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0"/>
      <c r="P128" s="170"/>
      <c r="Q128" s="170"/>
      <c r="R128" s="171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0"/>
      <c r="Z132" s="160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1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0"/>
      <c r="P133" s="170"/>
      <c r="Q133" s="170"/>
      <c r="R133" s="171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190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0"/>
      <c r="Z138" s="160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1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70"/>
      <c r="P139" s="170"/>
      <c r="Q139" s="170"/>
      <c r="R139" s="171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0"/>
      <c r="Z143" s="160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1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6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0"/>
      <c r="P144" s="170"/>
      <c r="Q144" s="170"/>
      <c r="R144" s="171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0"/>
      <c r="Z148" s="160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1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9" t="s">
        <v>201</v>
      </c>
      <c r="O149" s="170"/>
      <c r="P149" s="170"/>
      <c r="Q149" s="170"/>
      <c r="R149" s="171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1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2" t="s">
        <v>204</v>
      </c>
      <c r="O150" s="170"/>
      <c r="P150" s="170"/>
      <c r="Q150" s="170"/>
      <c r="R150" s="171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1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0"/>
      <c r="P151" s="170"/>
      <c r="Q151" s="170"/>
      <c r="R151" s="171"/>
      <c r="S151" s="35"/>
      <c r="T151" s="35"/>
      <c r="U151" s="36" t="s">
        <v>65</v>
      </c>
      <c r="V151" s="165">
        <v>100</v>
      </c>
      <c r="W151" s="166">
        <f>IFERROR(IF(V151="","",V151),"")</f>
        <v>100</v>
      </c>
      <c r="X151" s="37">
        <f>IFERROR(IF(V151="","",V151*0.00866),"")</f>
        <v>0.86599999999999988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1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64" t="s">
        <v>209</v>
      </c>
      <c r="O152" s="170"/>
      <c r="P152" s="170"/>
      <c r="Q152" s="170"/>
      <c r="R152" s="171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100</v>
      </c>
      <c r="W153" s="167">
        <f>IFERROR(SUM(W149:W152),"0")</f>
        <v>100</v>
      </c>
      <c r="X153" s="167">
        <f>IFERROR(IF(X149="",0,X149),"0")+IFERROR(IF(X150="",0,X150),"0")+IFERROR(IF(X151="",0,X151),"0")+IFERROR(IF(X152="",0,X152),"0")</f>
        <v>0.86599999999999988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500</v>
      </c>
      <c r="W154" s="167">
        <f>IFERROR(SUMPRODUCT(W149:W152*H149:H152),"0")</f>
        <v>500</v>
      </c>
      <c r="X154" s="38"/>
      <c r="Y154" s="168"/>
      <c r="Z154" s="168"/>
    </row>
    <row r="155" spans="1:53" ht="14.25" customHeight="1" x14ac:dyDescent="0.25">
      <c r="A155" s="188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0"/>
      <c r="Z155" s="160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1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0"/>
      <c r="P156" s="170"/>
      <c r="Q156" s="170"/>
      <c r="R156" s="171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1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0"/>
      <c r="P157" s="170"/>
      <c r="Q157" s="170"/>
      <c r="R157" s="171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1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0"/>
      <c r="P163" s="170"/>
      <c r="Q163" s="170"/>
      <c r="R163" s="171"/>
      <c r="S163" s="35"/>
      <c r="T163" s="35"/>
      <c r="U163" s="36" t="s">
        <v>65</v>
      </c>
      <c r="V163" s="165">
        <v>100</v>
      </c>
      <c r="W163" s="166">
        <f>IFERROR(IF(V163="","",V163),"")</f>
        <v>100</v>
      </c>
      <c r="X163" s="37">
        <f>IFERROR(IF(V163="","",V163*0.01788),"")</f>
        <v>1.788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1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0"/>
      <c r="P164" s="170"/>
      <c r="Q164" s="170"/>
      <c r="R164" s="171"/>
      <c r="S164" s="35"/>
      <c r="T164" s="35"/>
      <c r="U164" s="36" t="s">
        <v>65</v>
      </c>
      <c r="V164" s="165">
        <v>150</v>
      </c>
      <c r="W164" s="166">
        <f>IFERROR(IF(V164="","",V164),"")</f>
        <v>150</v>
      </c>
      <c r="X164" s="37">
        <f>IFERROR(IF(V164="","",V164*0.01788),"")</f>
        <v>2.6819999999999999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250</v>
      </c>
      <c r="W165" s="167">
        <f>IFERROR(SUM(W163:W164),"0")</f>
        <v>250</v>
      </c>
      <c r="X165" s="167">
        <f>IFERROR(IF(X163="",0,X163),"0")+IFERROR(IF(X164="",0,X164),"0")</f>
        <v>4.47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750</v>
      </c>
      <c r="W166" s="167">
        <f>IFERROR(SUMPRODUCT(W163:W164*H163:H164),"0")</f>
        <v>750</v>
      </c>
      <c r="X166" s="38"/>
      <c r="Y166" s="168"/>
      <c r="Z166" s="168"/>
    </row>
    <row r="167" spans="1:53" ht="16.5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0"/>
      <c r="Z168" s="160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1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0"/>
      <c r="P169" s="170"/>
      <c r="Q169" s="170"/>
      <c r="R169" s="171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0"/>
      <c r="Z173" s="160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1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0"/>
      <c r="P174" s="170"/>
      <c r="Q174" s="170"/>
      <c r="R174" s="171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0"/>
      <c r="Z178" s="160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1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0"/>
      <c r="P179" s="170"/>
      <c r="Q179" s="170"/>
      <c r="R179" s="171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1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0"/>
      <c r="P180" s="170"/>
      <c r="Q180" s="170"/>
      <c r="R180" s="171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1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0"/>
      <c r="P181" s="170"/>
      <c r="Q181" s="170"/>
      <c r="R181" s="171"/>
      <c r="S181" s="35"/>
      <c r="T181" s="35"/>
      <c r="U181" s="36" t="s">
        <v>65</v>
      </c>
      <c r="V181" s="165">
        <v>40</v>
      </c>
      <c r="W181" s="166">
        <f>IFERROR(IF(V181="","",V181),"")</f>
        <v>40</v>
      </c>
      <c r="X181" s="37">
        <f>IFERROR(IF(V181="","",V181*0.01788),"")</f>
        <v>0.71520000000000006</v>
      </c>
      <c r="Y181" s="57"/>
      <c r="Z181" s="58"/>
      <c r="AD181" s="62"/>
      <c r="BA181" s="124" t="s">
        <v>74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40</v>
      </c>
      <c r="W182" s="167">
        <f>IFERROR(SUM(W179:W181),"0")</f>
        <v>40</v>
      </c>
      <c r="X182" s="167">
        <f>IFERROR(IF(X179="",0,X179),"0")+IFERROR(IF(X180="",0,X180),"0")+IFERROR(IF(X181="",0,X181),"0")</f>
        <v>0.71520000000000006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120</v>
      </c>
      <c r="W183" s="167">
        <f>IFERROR(SUMPRODUCT(W179:W181*H179:H181),"0")</f>
        <v>120</v>
      </c>
      <c r="X183" s="38"/>
      <c r="Y183" s="168"/>
      <c r="Z183" s="168"/>
    </row>
    <row r="184" spans="1:53" ht="27.75" customHeight="1" x14ac:dyDescent="0.2">
      <c r="A184" s="202" t="s">
        <v>236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0"/>
      <c r="Z186" s="160"/>
    </row>
    <row r="187" spans="1:53" ht="16.5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1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0"/>
      <c r="P187" s="170"/>
      <c r="Q187" s="170"/>
      <c r="R187" s="171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1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0"/>
      <c r="P188" s="170"/>
      <c r="Q188" s="170"/>
      <c r="R188" s="171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0"/>
      <c r="Z192" s="160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1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0"/>
      <c r="P193" s="170"/>
      <c r="Q193" s="170"/>
      <c r="R193" s="171"/>
      <c r="S193" s="35"/>
      <c r="T193" s="35"/>
      <c r="U193" s="36" t="s">
        <v>65</v>
      </c>
      <c r="V193" s="165">
        <v>150</v>
      </c>
      <c r="W193" s="166">
        <f>IFERROR(IF(V193="","",V193),"")</f>
        <v>150</v>
      </c>
      <c r="X193" s="37">
        <f>IFERROR(IF(V193="","",V193*0.0155),"")</f>
        <v>2.3250000000000002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1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0"/>
      <c r="P194" s="170"/>
      <c r="Q194" s="170"/>
      <c r="R194" s="171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1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0"/>
      <c r="P195" s="170"/>
      <c r="Q195" s="170"/>
      <c r="R195" s="171"/>
      <c r="S195" s="35"/>
      <c r="T195" s="35"/>
      <c r="U195" s="36" t="s">
        <v>65</v>
      </c>
      <c r="V195" s="165">
        <v>15</v>
      </c>
      <c r="W195" s="166">
        <f>IFERROR(IF(V195="","",V195),"")</f>
        <v>15</v>
      </c>
      <c r="X195" s="37">
        <f>IFERROR(IF(V195="","",V195*0.0155),"")</f>
        <v>0.23249999999999998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165</v>
      </c>
      <c r="W196" s="167">
        <f>IFERROR(SUM(W193:W195),"0")</f>
        <v>165</v>
      </c>
      <c r="X196" s="167">
        <f>IFERROR(IF(X193="",0,X193),"0")+IFERROR(IF(X194="",0,X194),"0")+IFERROR(IF(X195="",0,X195),"0")</f>
        <v>2.5575000000000001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924</v>
      </c>
      <c r="W197" s="167">
        <f>IFERROR(SUMPRODUCT(W193:W195*H193:H195),"0")</f>
        <v>924</v>
      </c>
      <c r="X197" s="38"/>
      <c r="Y197" s="168"/>
      <c r="Z197" s="168"/>
    </row>
    <row r="198" spans="1:53" ht="16.5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0"/>
      <c r="Z199" s="160"/>
    </row>
    <row r="200" spans="1:53" ht="27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1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2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0"/>
      <c r="P200" s="170"/>
      <c r="Q200" s="170"/>
      <c r="R200" s="171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1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0"/>
      <c r="P201" s="170"/>
      <c r="Q201" s="170"/>
      <c r="R201" s="171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1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0"/>
      <c r="P202" s="170"/>
      <c r="Q202" s="170"/>
      <c r="R202" s="171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1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0"/>
      <c r="P203" s="170"/>
      <c r="Q203" s="170"/>
      <c r="R203" s="171"/>
      <c r="S203" s="35"/>
      <c r="T203" s="35"/>
      <c r="U203" s="36" t="s">
        <v>65</v>
      </c>
      <c r="V203" s="165">
        <v>75</v>
      </c>
      <c r="W203" s="166">
        <f>IFERROR(IF(V203="","",V203),"")</f>
        <v>75</v>
      </c>
      <c r="X203" s="37">
        <f>IFERROR(IF(V203="","",V203*0.0155),"")</f>
        <v>1.1625000000000001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75</v>
      </c>
      <c r="W204" s="167">
        <f>IFERROR(SUM(W200:W203),"0")</f>
        <v>75</v>
      </c>
      <c r="X204" s="167">
        <f>IFERROR(IF(X200="",0,X200),"0")+IFERROR(IF(X201="",0,X201),"0")+IFERROR(IF(X202="",0,X202),"0")+IFERROR(IF(X203="",0,X203),"0")</f>
        <v>1.1625000000000001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540</v>
      </c>
      <c r="W205" s="167">
        <f>IFERROR(SUMPRODUCT(W200:W203*H200:H203),"0")</f>
        <v>540</v>
      </c>
      <c r="X205" s="38"/>
      <c r="Y205" s="168"/>
      <c r="Z205" s="168"/>
    </row>
    <row r="206" spans="1:53" ht="16.5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0"/>
      <c r="Z207" s="160"/>
    </row>
    <row r="208" spans="1:53" ht="27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1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0"/>
      <c r="P208" s="170"/>
      <c r="Q208" s="170"/>
      <c r="R208" s="171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0"/>
      <c r="Z212" s="160"/>
    </row>
    <row r="213" spans="1:53" ht="16.5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1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0"/>
      <c r="P213" s="170"/>
      <c r="Q213" s="170"/>
      <c r="R213" s="171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1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0"/>
      <c r="P214" s="170"/>
      <c r="Q214" s="170"/>
      <c r="R214" s="171"/>
      <c r="S214" s="35"/>
      <c r="T214" s="35"/>
      <c r="U214" s="36" t="s">
        <v>65</v>
      </c>
      <c r="V214" s="165">
        <v>30</v>
      </c>
      <c r="W214" s="166">
        <f>IFERROR(IF(V214="","",V214),"")</f>
        <v>30</v>
      </c>
      <c r="X214" s="37">
        <f>IFERROR(IF(V214="","",V214*0.0155),"")</f>
        <v>0.46499999999999997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30</v>
      </c>
      <c r="W215" s="167">
        <f>IFERROR(SUM(W213:W214),"0")</f>
        <v>30</v>
      </c>
      <c r="X215" s="167">
        <f>IFERROR(IF(X213="",0,X213),"0")+IFERROR(IF(X214="",0,X214),"0")</f>
        <v>0.46499999999999997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216</v>
      </c>
      <c r="W216" s="167">
        <f>IFERROR(SUMPRODUCT(W213:W214*H213:H214),"0")</f>
        <v>216</v>
      </c>
      <c r="X216" s="38"/>
      <c r="Y216" s="168"/>
      <c r="Z216" s="168"/>
    </row>
    <row r="217" spans="1:53" ht="27.75" customHeight="1" x14ac:dyDescent="0.2">
      <c r="A217" s="202" t="s">
        <v>266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0"/>
      <c r="Z219" s="160"/>
    </row>
    <row r="220" spans="1:53" ht="27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1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0"/>
      <c r="P220" s="170"/>
      <c r="Q220" s="170"/>
      <c r="R220" s="171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270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0"/>
      <c r="Z225" s="160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1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0"/>
      <c r="P226" s="170"/>
      <c r="Q226" s="170"/>
      <c r="R226" s="171"/>
      <c r="S226" s="35"/>
      <c r="T226" s="35"/>
      <c r="U226" s="36" t="s">
        <v>65</v>
      </c>
      <c r="V226" s="165">
        <v>100</v>
      </c>
      <c r="W226" s="166">
        <f>IFERROR(IF(V226="","",V226),"")</f>
        <v>100</v>
      </c>
      <c r="X226" s="37">
        <f>IFERROR(IF(V226="","",V226*0.0155),"")</f>
        <v>1.55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100</v>
      </c>
      <c r="W227" s="167">
        <f>IFERROR(SUM(W226:W226),"0")</f>
        <v>100</v>
      </c>
      <c r="X227" s="167">
        <f>IFERROR(IF(X226="",0,X226),"0")</f>
        <v>1.55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500</v>
      </c>
      <c r="W228" s="167">
        <f>IFERROR(SUMPRODUCT(W226:W226*H226:H226),"0")</f>
        <v>500</v>
      </c>
      <c r="X228" s="38"/>
      <c r="Y228" s="168"/>
      <c r="Z228" s="168"/>
    </row>
    <row r="229" spans="1:53" ht="16.5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0"/>
      <c r="Z230" s="160"/>
    </row>
    <row r="231" spans="1:53" ht="27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1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5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0"/>
      <c r="P231" s="170"/>
      <c r="Q231" s="170"/>
      <c r="R231" s="171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customHeight="1" x14ac:dyDescent="0.2">
      <c r="A234" s="202" t="s">
        <v>277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1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70"/>
      <c r="P237" s="170"/>
      <c r="Q237" s="170"/>
      <c r="R237" s="171"/>
      <c r="S237" s="35"/>
      <c r="T237" s="35"/>
      <c r="U237" s="36" t="s">
        <v>65</v>
      </c>
      <c r="V237" s="165">
        <v>0</v>
      </c>
      <c r="W237" s="166">
        <f>IFERROR(IF(V237="","",V237),"")</f>
        <v>0</v>
      </c>
      <c r="X237" s="37">
        <f>IFERROR(IF(V237="","",V237*0.00502),"")</f>
        <v>0</v>
      </c>
      <c r="Y237" s="57"/>
      <c r="Z237" s="58"/>
      <c r="AD237" s="62"/>
      <c r="BA237" s="140" t="s">
        <v>74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0</v>
      </c>
      <c r="W238" s="167">
        <f>IFERROR(SUM(W237:W237),"0")</f>
        <v>0</v>
      </c>
      <c r="X238" s="167">
        <f>IFERROR(IF(X237="",0,X237),"0")</f>
        <v>0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0</v>
      </c>
      <c r="W239" s="167">
        <f>IFERROR(SUMPRODUCT(W237:W237*H237:H237),"0")</f>
        <v>0</v>
      </c>
      <c r="X239" s="38"/>
      <c r="Y239" s="168"/>
      <c r="Z239" s="168"/>
    </row>
    <row r="240" spans="1:53" ht="14.25" customHeight="1" x14ac:dyDescent="0.25">
      <c r="A240" s="188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1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0" t="s">
        <v>284</v>
      </c>
      <c r="O241" s="170"/>
      <c r="P241" s="170"/>
      <c r="Q241" s="170"/>
      <c r="R241" s="171"/>
      <c r="S241" s="35"/>
      <c r="T241" s="35"/>
      <c r="U241" s="36" t="s">
        <v>65</v>
      </c>
      <c r="V241" s="165">
        <v>17</v>
      </c>
      <c r="W241" s="166">
        <f>IFERROR(IF(V241="","",V241),"")</f>
        <v>17</v>
      </c>
      <c r="X241" s="37">
        <f>IFERROR(IF(V241="","",V241*0.0155),"")</f>
        <v>0.26350000000000001</v>
      </c>
      <c r="Y241" s="57"/>
      <c r="Z241" s="58"/>
      <c r="AD241" s="62"/>
      <c r="BA241" s="141" t="s">
        <v>74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17</v>
      </c>
      <c r="W242" s="167">
        <f>IFERROR(SUM(W241:W241),"0")</f>
        <v>17</v>
      </c>
      <c r="X242" s="167">
        <f>IFERROR(IF(X241="",0,X241),"0")</f>
        <v>0.26350000000000001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102</v>
      </c>
      <c r="W243" s="167">
        <f>IFERROR(SUMPRODUCT(W241:W241*H241:H241),"0")</f>
        <v>102</v>
      </c>
      <c r="X243" s="38"/>
      <c r="Y243" s="168"/>
      <c r="Z243" s="168"/>
    </row>
    <row r="244" spans="1:53" ht="14.25" customHeight="1" x14ac:dyDescent="0.25">
      <c r="A244" s="188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1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88" t="s">
        <v>287</v>
      </c>
      <c r="O245" s="170"/>
      <c r="P245" s="170"/>
      <c r="Q245" s="170"/>
      <c r="R245" s="171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1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0"/>
      <c r="P246" s="170"/>
      <c r="Q246" s="170"/>
      <c r="R246" s="171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1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0" t="s">
        <v>293</v>
      </c>
      <c r="O247" s="170"/>
      <c r="P247" s="170"/>
      <c r="Q247" s="170"/>
      <c r="R247" s="171"/>
      <c r="S247" s="35"/>
      <c r="T247" s="35"/>
      <c r="U247" s="36" t="s">
        <v>65</v>
      </c>
      <c r="V247" s="165">
        <v>40</v>
      </c>
      <c r="W247" s="166">
        <f>IFERROR(IF(V247="","",V247),"")</f>
        <v>40</v>
      </c>
      <c r="X247" s="37">
        <f>IFERROR(IF(V247="","",V247*0.0155),"")</f>
        <v>0.62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1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0"/>
      <c r="P248" s="170"/>
      <c r="Q248" s="170"/>
      <c r="R248" s="171"/>
      <c r="S248" s="35"/>
      <c r="T248" s="35"/>
      <c r="U248" s="36" t="s">
        <v>65</v>
      </c>
      <c r="V248" s="165">
        <v>45</v>
      </c>
      <c r="W248" s="166">
        <f>IFERROR(IF(V248="","",V248),"")</f>
        <v>45</v>
      </c>
      <c r="X248" s="37">
        <f>IFERROR(IF(V248="","",V248*0.00936),"")</f>
        <v>0.42120000000000002</v>
      </c>
      <c r="Y248" s="57"/>
      <c r="Z248" s="58"/>
      <c r="AD248" s="62"/>
      <c r="BA248" s="145" t="s">
        <v>74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85</v>
      </c>
      <c r="W249" s="167">
        <f>IFERROR(SUM(W245:W248),"0")</f>
        <v>85</v>
      </c>
      <c r="X249" s="167">
        <f>IFERROR(IF(X245="",0,X245),"0")+IFERROR(IF(X246="",0,X246),"0")+IFERROR(IF(X247="",0,X247),"0")+IFERROR(IF(X248="",0,X248),"0")</f>
        <v>1.0411999999999999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300.8</v>
      </c>
      <c r="W250" s="167">
        <f>IFERROR(SUMPRODUCT(W245:W248*H245:H248),"0")</f>
        <v>300.8</v>
      </c>
      <c r="X250" s="38"/>
      <c r="Y250" s="168"/>
      <c r="Z250" s="168"/>
    </row>
    <row r="251" spans="1:53" ht="14.25" customHeight="1" x14ac:dyDescent="0.25">
      <c r="A251" s="188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1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199" t="s">
        <v>299</v>
      </c>
      <c r="O252" s="170"/>
      <c r="P252" s="170"/>
      <c r="Q252" s="170"/>
      <c r="R252" s="171"/>
      <c r="S252" s="35"/>
      <c r="T252" s="35"/>
      <c r="U252" s="36" t="s">
        <v>65</v>
      </c>
      <c r="V252" s="165">
        <v>20</v>
      </c>
      <c r="W252" s="166">
        <f t="shared" ref="W252:W264" si="4">IFERROR(IF(V252="","",V252),"")</f>
        <v>20</v>
      </c>
      <c r="X252" s="37">
        <f>IFERROR(IF(V252="","",V252*0.00936),"")</f>
        <v>0.18720000000000001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1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5" t="s">
        <v>302</v>
      </c>
      <c r="O253" s="170"/>
      <c r="P253" s="170"/>
      <c r="Q253" s="170"/>
      <c r="R253" s="171"/>
      <c r="S253" s="35"/>
      <c r="T253" s="35"/>
      <c r="U253" s="36" t="s">
        <v>65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1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70"/>
      <c r="P254" s="170"/>
      <c r="Q254" s="170"/>
      <c r="R254" s="171"/>
      <c r="S254" s="35"/>
      <c r="T254" s="35"/>
      <c r="U254" s="36" t="s">
        <v>65</v>
      </c>
      <c r="V254" s="165">
        <v>32</v>
      </c>
      <c r="W254" s="166">
        <f t="shared" si="4"/>
        <v>32</v>
      </c>
      <c r="X254" s="37">
        <f>IFERROR(IF(V254="","",V254*0.00936),"")</f>
        <v>0.29952000000000001</v>
      </c>
      <c r="Y254" s="57"/>
      <c r="Z254" s="58"/>
      <c r="AD254" s="62"/>
      <c r="BA254" s="148" t="s">
        <v>74</v>
      </c>
    </row>
    <row r="255" spans="1:53" ht="37.5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1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63" t="s">
        <v>308</v>
      </c>
      <c r="O255" s="170"/>
      <c r="P255" s="170"/>
      <c r="Q255" s="170"/>
      <c r="R255" s="171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1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04" t="s">
        <v>311</v>
      </c>
      <c r="O256" s="170"/>
      <c r="P256" s="170"/>
      <c r="Q256" s="170"/>
      <c r="R256" s="171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1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193" t="s">
        <v>314</v>
      </c>
      <c r="O257" s="170"/>
      <c r="P257" s="170"/>
      <c r="Q257" s="170"/>
      <c r="R257" s="171"/>
      <c r="S257" s="35"/>
      <c r="T257" s="35"/>
      <c r="U257" s="36" t="s">
        <v>65</v>
      </c>
      <c r="V257" s="165">
        <v>17</v>
      </c>
      <c r="W257" s="166">
        <f t="shared" si="4"/>
        <v>17</v>
      </c>
      <c r="X257" s="37">
        <f>IFERROR(IF(V257="","",V257*0.00502),"")</f>
        <v>8.5339999999999999E-2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1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7" t="s">
        <v>317</v>
      </c>
      <c r="O258" s="170"/>
      <c r="P258" s="170"/>
      <c r="Q258" s="170"/>
      <c r="R258" s="171"/>
      <c r="S258" s="35"/>
      <c r="T258" s="35"/>
      <c r="U258" s="36" t="s">
        <v>65</v>
      </c>
      <c r="V258" s="165">
        <v>41</v>
      </c>
      <c r="W258" s="166">
        <f t="shared" si="4"/>
        <v>41</v>
      </c>
      <c r="X258" s="37">
        <f>IFERROR(IF(V258="","",V258*0.00936),"")</f>
        <v>0.38375999999999999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1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1" t="s">
        <v>320</v>
      </c>
      <c r="O259" s="170"/>
      <c r="P259" s="170"/>
      <c r="Q259" s="170"/>
      <c r="R259" s="171"/>
      <c r="S259" s="35"/>
      <c r="T259" s="35"/>
      <c r="U259" s="36" t="s">
        <v>65</v>
      </c>
      <c r="V259" s="165">
        <v>11</v>
      </c>
      <c r="W259" s="166">
        <f t="shared" si="4"/>
        <v>11</v>
      </c>
      <c r="X259" s="37">
        <f>IFERROR(IF(V259="","",V259*0.0155),"")</f>
        <v>0.17049999999999998</v>
      </c>
      <c r="Y259" s="57"/>
      <c r="Z259" s="58"/>
      <c r="AD259" s="62"/>
      <c r="BA259" s="153" t="s">
        <v>74</v>
      </c>
    </row>
    <row r="260" spans="1:53" ht="37.5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1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0" t="s">
        <v>323</v>
      </c>
      <c r="O260" s="170"/>
      <c r="P260" s="170"/>
      <c r="Q260" s="170"/>
      <c r="R260" s="171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1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3" t="s">
        <v>326</v>
      </c>
      <c r="O261" s="170"/>
      <c r="P261" s="170"/>
      <c r="Q261" s="170"/>
      <c r="R261" s="171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1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0"/>
      <c r="P262" s="170"/>
      <c r="Q262" s="170"/>
      <c r="R262" s="171"/>
      <c r="S262" s="35"/>
      <c r="T262" s="35"/>
      <c r="U262" s="36" t="s">
        <v>65</v>
      </c>
      <c r="V262" s="165">
        <v>7.5</v>
      </c>
      <c r="W262" s="166">
        <f t="shared" si="4"/>
        <v>7.5</v>
      </c>
      <c r="X262" s="37">
        <f>IFERROR(IF(V262="","",V262*0.0155),"")</f>
        <v>0.11624999999999999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1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0"/>
      <c r="P263" s="170"/>
      <c r="Q263" s="170"/>
      <c r="R263" s="171"/>
      <c r="S263" s="35"/>
      <c r="T263" s="35"/>
      <c r="U263" s="36" t="s">
        <v>65</v>
      </c>
      <c r="V263" s="165">
        <v>7.5</v>
      </c>
      <c r="W263" s="166">
        <f t="shared" si="4"/>
        <v>7.5</v>
      </c>
      <c r="X263" s="37">
        <f>IFERROR(IF(V263="","",V263*0.0155),"")</f>
        <v>0.11624999999999999</v>
      </c>
      <c r="Y263" s="57"/>
      <c r="Z263" s="58"/>
      <c r="AD263" s="62"/>
      <c r="BA263" s="157" t="s">
        <v>74</v>
      </c>
    </row>
    <row r="264" spans="1:53" ht="27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1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84" t="s">
        <v>333</v>
      </c>
      <c r="O264" s="170"/>
      <c r="P264" s="170"/>
      <c r="Q264" s="170"/>
      <c r="R264" s="171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136</v>
      </c>
      <c r="W265" s="167">
        <f>IFERROR(SUM(W252:W264),"0")</f>
        <v>136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1.3588199999999999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481.20000000000005</v>
      </c>
      <c r="W266" s="167">
        <f>IFERROR(SUMPRODUCT(W252:W264*H252:H264),"0")</f>
        <v>481.20000000000005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334</v>
      </c>
      <c r="O267" s="206"/>
      <c r="P267" s="206"/>
      <c r="Q267" s="206"/>
      <c r="R267" s="206"/>
      <c r="S267" s="206"/>
      <c r="T267" s="207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13042.8</v>
      </c>
      <c r="W267" s="167">
        <f>IFERROR(W24+W33+W41+W47+W57+W63+W68+W74+W84+W91+W100+W106+W111+W119+W124+W130+W135+W141+W146+W154+W159+W166+W171+W176+W183+W190+W197+W205+W210+W216+W222+W228+W233+W239+W243+W250+W266,"0")</f>
        <v>13042.8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335</v>
      </c>
      <c r="O268" s="206"/>
      <c r="P268" s="206"/>
      <c r="Q268" s="206"/>
      <c r="R268" s="206"/>
      <c r="S268" s="206"/>
      <c r="T268" s="207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14169.407000000005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14169.407000000005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336</v>
      </c>
      <c r="O269" s="206"/>
      <c r="P269" s="206"/>
      <c r="Q269" s="206"/>
      <c r="R269" s="206"/>
      <c r="S269" s="206"/>
      <c r="T269" s="207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34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34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338</v>
      </c>
      <c r="O270" s="206"/>
      <c r="P270" s="206"/>
      <c r="Q270" s="206"/>
      <c r="R270" s="206"/>
      <c r="S270" s="206"/>
      <c r="T270" s="207"/>
      <c r="U270" s="38" t="s">
        <v>67</v>
      </c>
      <c r="V270" s="167">
        <f>GrossWeightTotal+PalletQtyTotal*25</f>
        <v>15019.407000000005</v>
      </c>
      <c r="W270" s="167">
        <f>GrossWeightTotalR+PalletQtyTotalR*25</f>
        <v>15019.407000000005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339</v>
      </c>
      <c r="O271" s="206"/>
      <c r="P271" s="206"/>
      <c r="Q271" s="206"/>
      <c r="R271" s="206"/>
      <c r="S271" s="206"/>
      <c r="T271" s="207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2868</v>
      </c>
      <c r="W271" s="167">
        <f>IFERROR(W23+W32+W40+W46+W56+W62+W67+W73+W83+W90+W99+W105+W110+W118+W123+W129+W134+W140+W145+W153+W158+W165+W170+W175+W182+W189+W196+W204+W209+W215+W221+W227+W232+W238+W242+W249+W265,"0")</f>
        <v>2868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340</v>
      </c>
      <c r="O272" s="206"/>
      <c r="P272" s="206"/>
      <c r="Q272" s="206"/>
      <c r="R272" s="206"/>
      <c r="S272" s="206"/>
      <c r="T272" s="207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42.67972000000001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7" t="s">
        <v>68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190</v>
      </c>
      <c r="T274" s="223"/>
      <c r="U274" s="224"/>
      <c r="V274" s="177" t="s">
        <v>215</v>
      </c>
      <c r="W274" s="223"/>
      <c r="X274" s="223"/>
      <c r="Y274" s="224"/>
      <c r="Z274" s="177" t="s">
        <v>236</v>
      </c>
      <c r="AA274" s="223"/>
      <c r="AB274" s="223"/>
      <c r="AC274" s="223"/>
      <c r="AD274" s="224"/>
      <c r="AE274" s="159" t="s">
        <v>266</v>
      </c>
      <c r="AF274" s="177" t="s">
        <v>270</v>
      </c>
      <c r="AG274" s="224"/>
      <c r="AH274" s="159" t="s">
        <v>277</v>
      </c>
    </row>
    <row r="275" spans="1:34" ht="14.25" customHeight="1" thickTop="1" x14ac:dyDescent="0.2">
      <c r="A275" s="270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300</v>
      </c>
      <c r="D277" s="47">
        <f>IFERROR(V36*H36,"0")+IFERROR(V37*H37,"0")+IFERROR(V38*H38,"0")+IFERROR(V39*H39,"0")</f>
        <v>150</v>
      </c>
      <c r="E277" s="47">
        <f>IFERROR(V44*H44,"0")+IFERROR(V45*H45,"0")</f>
        <v>36</v>
      </c>
      <c r="F277" s="47">
        <f>IFERROR(V50*H50,"0")+IFERROR(V51*H51,"0")+IFERROR(V52*H52,"0")+IFERROR(V53*H53,"0")+IFERROR(V54*H54,"0")+IFERROR(V55*H55,"0")</f>
        <v>1023.1999999999999</v>
      </c>
      <c r="G277" s="47">
        <f>IFERROR(V60*H60,"0")+IFERROR(V61*H61,"0")</f>
        <v>800</v>
      </c>
      <c r="H277" s="47">
        <f>IFERROR(V66*H66,"0")</f>
        <v>0</v>
      </c>
      <c r="I277" s="47">
        <f>IFERROR(V71*H71,"0")+IFERROR(V72*H72,"0")</f>
        <v>144</v>
      </c>
      <c r="J277" s="47">
        <f>IFERROR(V77*H77,"0")+IFERROR(V78*H78,"0")+IFERROR(V79*H79,"0")+IFERROR(V80*H80,"0")+IFERROR(V81*H81,"0")+IFERROR(V82*H82,"0")</f>
        <v>798</v>
      </c>
      <c r="K277" s="47">
        <f>IFERROR(V87*H87,"0")+IFERROR(V88*H88,"0")+IFERROR(V89*H89,"0")</f>
        <v>21.6</v>
      </c>
      <c r="L277" s="47">
        <f>IFERROR(V94*H94,"0")+IFERROR(V95*H95,"0")+IFERROR(V96*H96,"0")+IFERROR(V97*H97,"0")+IFERROR(V98*H98,"0")</f>
        <v>3836</v>
      </c>
      <c r="M277" s="47">
        <f>IFERROR(V103*H103,"0")+IFERROR(V104*H104,"0")</f>
        <v>900</v>
      </c>
      <c r="N277" s="47">
        <f>IFERROR(V109*H109,"0")</f>
        <v>300</v>
      </c>
      <c r="O277" s="47">
        <f>IFERROR(V114*H114,"0")+IFERROR(V115*H115,"0")+IFERROR(V116*H116,"0")+IFERROR(V117*H117,"0")</f>
        <v>300</v>
      </c>
      <c r="P277" s="47">
        <f>IFERROR(V122*H122,"0")</f>
        <v>0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500</v>
      </c>
      <c r="V277" s="47">
        <f>IFERROR(V163*H163,"0")+IFERROR(V164*H164,"0")</f>
        <v>750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120</v>
      </c>
      <c r="Z277" s="47">
        <f>IFERROR(V187*H187,"0")+IFERROR(V188*H188,"0")</f>
        <v>0</v>
      </c>
      <c r="AA277" s="47">
        <f>IFERROR(V193*H193,"0")+IFERROR(V194*H194,"0")+IFERROR(V195*H195,"0")</f>
        <v>924</v>
      </c>
      <c r="AB277" s="47">
        <f>IFERROR(V200*H200,"0")+IFERROR(V201*H201,"0")+IFERROR(V202*H202,"0")+IFERROR(V203*H203,"0")</f>
        <v>540</v>
      </c>
      <c r="AC277" s="47">
        <f>IFERROR(V208*H208,"0")</f>
        <v>0</v>
      </c>
      <c r="AD277" s="47">
        <f>IFERROR(V213*H213,"0")+IFERROR(V214*H214,"0")</f>
        <v>216</v>
      </c>
      <c r="AE277" s="47">
        <f>IFERROR(V220*H220,"0")</f>
        <v>0</v>
      </c>
      <c r="AF277" s="47">
        <f>IFERROR(V226*H226,"0")</f>
        <v>500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884.00000000000011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8489.2000000000007</v>
      </c>
      <c r="B280" s="61">
        <f>SUMPRODUCT(--(BA:BA="ПГП"),--(U:U="кор"),H:H,W:W)+SUMPRODUCT(--(BA:BA="ПГП"),--(U:U="кг"),W:W)</f>
        <v>4553.5999999999995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188:E188"/>
    <mergeCell ref="D36:E36"/>
    <mergeCell ref="N170:T170"/>
    <mergeCell ref="D51:E51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D261:E261"/>
    <mergeCell ref="N196:T196"/>
    <mergeCell ref="A25:X25"/>
    <mergeCell ref="N158:T158"/>
    <mergeCell ref="W275:W276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260:E260"/>
    <mergeCell ref="N241:R24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D180:E180"/>
    <mergeCell ref="F9:G9"/>
    <mergeCell ref="N189:T189"/>
    <mergeCell ref="N238:T238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A155:X155"/>
    <mergeCell ref="N68:T68"/>
    <mergeCell ref="A93:X93"/>
    <mergeCell ref="N46:T46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81:R81"/>
    <mergeCell ref="N252:R252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D253:E253"/>
    <mergeCell ref="A224:X224"/>
    <mergeCell ref="A199:X199"/>
    <mergeCell ref="W17:W18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2024-03-29T06:29:39Z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