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3E4A174-174D-41C5-840D-8FF40BA468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W442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93" i="1" l="1"/>
  <c r="X61" i="1"/>
  <c r="L525" i="1"/>
  <c r="X268" i="1"/>
  <c r="X414" i="1"/>
  <c r="X415" i="1" s="1"/>
  <c r="W415" i="1"/>
  <c r="X246" i="1"/>
  <c r="X463" i="1"/>
  <c r="X119" i="1"/>
  <c r="X145" i="1"/>
  <c r="X176" i="1"/>
  <c r="J9" i="1"/>
  <c r="V515" i="1"/>
  <c r="W93" i="1"/>
  <c r="W129" i="1"/>
  <c r="X129" i="1"/>
  <c r="W159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0" i="1"/>
  <c r="X158" i="1" s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94" i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X285" i="1"/>
  <c r="W287" i="1"/>
  <c r="N525" i="1"/>
  <c r="W299" i="1"/>
  <c r="X290" i="1"/>
  <c r="X298" i="1" s="1"/>
  <c r="W298" i="1"/>
  <c r="W304" i="1"/>
  <c r="W314" i="1"/>
  <c r="X311" i="1"/>
  <c r="X314" i="1" s="1"/>
  <c r="W353" i="1"/>
  <c r="X350" i="1"/>
  <c r="X352" i="1" s="1"/>
  <c r="W438" i="1"/>
  <c r="O525" i="1"/>
  <c r="W308" i="1"/>
  <c r="X307" i="1"/>
  <c r="X308" i="1" s="1"/>
  <c r="W309" i="1"/>
  <c r="W441" i="1"/>
  <c r="X440" i="1"/>
  <c r="X441" i="1" s="1"/>
  <c r="W445" i="1"/>
  <c r="X444" i="1"/>
  <c r="X445" i="1" s="1"/>
  <c r="W446" i="1"/>
  <c r="W464" i="1"/>
  <c r="W469" i="1"/>
  <c r="X466" i="1"/>
  <c r="X468" i="1" s="1"/>
  <c r="W468" i="1"/>
  <c r="Q525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<sst xmlns="http://schemas.openxmlformats.org/spreadsheetml/2006/main" count="2225" uniqueCount="748">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</sst>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topLeftCell="A377" zoomScaleNormal="100" zoomScaleSheetLayoutView="100" workbookViewId="0">
      <selection activeCell="W515" sqref="W515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45379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14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Четверг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5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7.4074074074074066</v>
      </c>
      <c r="W53" s="350">
        <f>IFERROR(W51/H51,"0")+IFERROR(W52/H52,"0")</f>
        <v>8</v>
      </c>
      <c r="X53" s="350">
        <f>IFERROR(IF(X51="",0,X51),"0")+IFERROR(IF(X52="",0,X52),"0")</f>
        <v>0.17399999999999999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80</v>
      </c>
      <c r="W54" s="350">
        <f>IFERROR(SUM(W51:W52),"0")</f>
        <v>86.4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30</v>
      </c>
      <c r="W57" s="349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2.7777777777777777</v>
      </c>
      <c r="W61" s="350">
        <f>IFERROR(W57/H57,"0")+IFERROR(W58/H58,"0")+IFERROR(W59/H59,"0")+IFERROR(W60/H60,"0")</f>
        <v>3.0000000000000004</v>
      </c>
      <c r="X61" s="350">
        <f>IFERROR(IF(X57="",0,X57),"0")+IFERROR(IF(X58="",0,X58),"0")+IFERROR(IF(X59="",0,X59),"0")+IFERROR(IF(X60="",0,X60),"0")</f>
        <v>6.5250000000000002E-2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30</v>
      </c>
      <c r="W62" s="350">
        <f>IFERROR(SUM(W57:W60),"0")</f>
        <v>32.400000000000006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50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10</v>
      </c>
      <c r="W69" s="349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5.39021164021164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0.13049999999999998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60</v>
      </c>
      <c r="W87" s="350">
        <f>IFERROR(SUM(W65:W85),"0")</f>
        <v>66.8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70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8.3333333333333321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0.19574999999999998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70</v>
      </c>
      <c r="W120" s="350">
        <f>IFERROR(SUM(W107:W118),"0")</f>
        <v>75.600000000000009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70</v>
      </c>
      <c r="W133" s="349">
        <f>IFERROR(IF(V133="",0,CEILING((V133/$H133),1)*$H133),"")</f>
        <v>75.600000000000009</v>
      </c>
      <c r="X133" s="36">
        <f>IFERROR(IF(W133=0,"",ROUNDUP(W133/H133,0)*0.02175),"")</f>
        <v>0.19574999999999998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8.3333333333333321</v>
      </c>
      <c r="W137" s="350">
        <f>IFERROR(W133/H133,"0")+IFERROR(W134/H134,"0")+IFERROR(W135/H135,"0")+IFERROR(W136/H136,"0")</f>
        <v>9</v>
      </c>
      <c r="X137" s="350">
        <f>IFERROR(IF(X133="",0,X133),"0")+IFERROR(IF(X134="",0,X134),"0")+IFERROR(IF(X135="",0,X135),"0")+IFERROR(IF(X136="",0,X136),"0")</f>
        <v>0.19574999999999998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70</v>
      </c>
      <c r="W138" s="350">
        <f>IFERROR(SUM(W133:W136),"0")</f>
        <v>75.600000000000009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60</v>
      </c>
      <c r="W253" s="349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20</v>
      </c>
      <c r="W254" s="349">
        <f>IFERROR(IF(V254="",0,CEILING((V254/$H254),1)*$H254),"")</f>
        <v>21</v>
      </c>
      <c r="X254" s="36">
        <f>IFERROR(IF(W254=0,"",ROUNDUP(W254/H254,0)*0.00753),"")</f>
        <v>3.7650000000000003E-2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19.047619047619047</v>
      </c>
      <c r="W257" s="350">
        <f>IFERROR(W253/H253,"0")+IFERROR(W254/H254,"0")+IFERROR(W255/H255,"0")+IFERROR(W256/H256,"0")</f>
        <v>20</v>
      </c>
      <c r="X257" s="350">
        <f>IFERROR(IF(X253="",0,X253),"0")+IFERROR(IF(X254="",0,X254),"0")+IFERROR(IF(X255="",0,X255),"0")+IFERROR(IF(X256="",0,X256),"0")</f>
        <v>0.15060000000000001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80</v>
      </c>
      <c r="W258" s="350">
        <f>IFERROR(SUM(W253:W256),"0")</f>
        <v>84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500</v>
      </c>
      <c r="W260" s="349">
        <f t="shared" ref="W260:W267" si="15">IFERROR(IF(V260="",0,CEILING((V260/$H260),1)*$H260),"")</f>
        <v>507</v>
      </c>
      <c r="X260" s="36">
        <f>IFERROR(IF(W260=0,"",ROUNDUP(W260/H260,0)*0.02175),"")</f>
        <v>1.4137499999999998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64.102564102564102</v>
      </c>
      <c r="W268" s="350">
        <f>IFERROR(W260/H260,"0")+IFERROR(W261/H261,"0")+IFERROR(W262/H262,"0")+IFERROR(W263/H263,"0")+IFERROR(W264/H264,"0")+IFERROR(W265/H265,"0")+IFERROR(W266/H266,"0")+IFERROR(W267/H267,"0")</f>
        <v>65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1.4137499999999998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500</v>
      </c>
      <c r="W269" s="350">
        <f>IFERROR(SUM(W260:W267),"0")</f>
        <v>507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10</v>
      </c>
      <c r="W278" s="349">
        <f>IFERROR(IF(V278="",0,CEILING((V278/$H278),1)*$H278),"")</f>
        <v>12.16</v>
      </c>
      <c r="X278" s="36">
        <f>IFERROR(IF(W278=0,"",ROUNDUP(W278/H278,0)*0.00753),"")</f>
        <v>3.0120000000000001E-2</v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3.2894736842105261</v>
      </c>
      <c r="W280" s="350">
        <f>IFERROR(W277/H277,"0")+IFERROR(W278/H278,"0")+IFERROR(W279/H279,"0")</f>
        <v>4</v>
      </c>
      <c r="X280" s="350">
        <f>IFERROR(IF(X277="",0,X277),"0")+IFERROR(IF(X278="",0,X278),"0")+IFERROR(IF(X279="",0,X279),"0")</f>
        <v>3.0120000000000001E-2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10</v>
      </c>
      <c r="W281" s="350">
        <f>IFERROR(SUM(W277:W279),"0")</f>
        <v>12.16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70</v>
      </c>
      <c r="W311" s="349">
        <f>IFERROR(IF(V311="",0,CEILING((V311/$H311),1)*$H311),"")</f>
        <v>72.899999999999991</v>
      </c>
      <c r="X311" s="36">
        <f>IFERROR(IF(W311=0,"",ROUNDUP(W311/H311,0)*0.02175),"")</f>
        <v>0.19574999999999998</v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8.6419753086419764</v>
      </c>
      <c r="W314" s="350">
        <f>IFERROR(W311/H311,"0")+IFERROR(W312/H312,"0")+IFERROR(W313/H313,"0")</f>
        <v>9</v>
      </c>
      <c r="X314" s="350">
        <f>IFERROR(IF(X311="",0,X311),"0")+IFERROR(IF(X312="",0,X312),"0")+IFERROR(IF(X313="",0,X313),"0")</f>
        <v>0.19574999999999998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70</v>
      </c>
      <c r="W315" s="350">
        <f>IFERROR(SUM(W311:W313),"0")</f>
        <v>72.899999999999991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200</v>
      </c>
      <c r="W334" s="349">
        <f t="shared" si="17"/>
        <v>210</v>
      </c>
      <c r="X334" s="36">
        <f>IFERROR(IF(W334=0,"",ROUNDUP(W334/H334,0)*0.02175),"")</f>
        <v>0.30449999999999999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120</v>
      </c>
      <c r="W336" s="349">
        <f t="shared" si="17"/>
        <v>120</v>
      </c>
      <c r="X336" s="36">
        <f>IFERROR(IF(W336=0,"",ROUNDUP(W336/H336,0)*0.02175),"")</f>
        <v>0.17399999999999999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100</v>
      </c>
      <c r="W338" s="349">
        <f t="shared" si="17"/>
        <v>105</v>
      </c>
      <c r="X338" s="36">
        <f>IFERROR(IF(W338=0,"",ROUNDUP(W338/H338,0)*0.02175),"")</f>
        <v>0.15225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28.000000000000004</v>
      </c>
      <c r="W341" s="350">
        <f>IFERROR(W333/H333,"0")+IFERROR(W334/H334,"0")+IFERROR(W335/H335,"0")+IFERROR(W336/H336,"0")+IFERROR(W337/H337,"0")+IFERROR(W338/H338,"0")+IFERROR(W339/H339,"0")+IFERROR(W340/H340,"0")</f>
        <v>29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0.63074999999999992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420</v>
      </c>
      <c r="W342" s="350">
        <f>IFERROR(SUM(W333:W340),"0")</f>
        <v>435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600</v>
      </c>
      <c r="W344" s="349">
        <f>IFERROR(IF(V344="",0,CEILING((V344/$H344),1)*$H344),"")</f>
        <v>600</v>
      </c>
      <c r="X344" s="36">
        <f>IFERROR(IF(W344=0,"",ROUNDUP(W344/H344,0)*0.02175),"")</f>
        <v>0.86999999999999988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40</v>
      </c>
      <c r="W347" s="350">
        <f>IFERROR(W344/H344,"0")+IFERROR(W345/H345,"0")+IFERROR(W346/H346,"0")</f>
        <v>40</v>
      </c>
      <c r="X347" s="350">
        <f>IFERROR(IF(X344="",0,X344),"0")+IFERROR(IF(X345="",0,X345),"0")+IFERROR(IF(X346="",0,X346),"0")</f>
        <v>0.86999999999999988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600</v>
      </c>
      <c r="W348" s="350">
        <f>IFERROR(SUM(W344:W346),"0")</f>
        <v>600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20</v>
      </c>
      <c r="W351" s="349">
        <f>IFERROR(IF(V351="",0,CEILING((V351/$H351),1)*$H351),"")</f>
        <v>23.4</v>
      </c>
      <c r="X351" s="36">
        <f>IFERROR(IF(W351=0,"",ROUNDUP(W351/H351,0)*0.02175),"")</f>
        <v>6.5250000000000002E-2</v>
      </c>
      <c r="Y351" s="56"/>
      <c r="Z351" s="57"/>
      <c r="AD351" s="58"/>
      <c r="BA351" s="253" t="s">
        <v>1</v>
      </c>
    </row>
    <row r="352" spans="1:53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2.5641025641025643</v>
      </c>
      <c r="W352" s="350">
        <f>IFERROR(W350/H350,"0")+IFERROR(W351/H351,"0")</f>
        <v>3</v>
      </c>
      <c r="X352" s="350">
        <f>IFERROR(IF(X350="",0,X350),"0")+IFERROR(IF(X351="",0,X351),"0")</f>
        <v>6.5250000000000002E-2</v>
      </c>
      <c r="Y352" s="351"/>
      <c r="Z352" s="351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20</v>
      </c>
      <c r="W353" s="350">
        <f>IFERROR(SUM(W350:W351),"0")</f>
        <v>23.4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40</v>
      </c>
      <c r="W368" s="349">
        <f>IFERROR(IF(V368="",0,CEILING((V368/$H368),1)*$H368),"")</f>
        <v>43.8</v>
      </c>
      <c r="X368" s="36">
        <f>IFERROR(IF(W368=0,"",ROUNDUP(W368/H368,0)*0.00753),"")</f>
        <v>7.5300000000000006E-2</v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9.1324200913242013</v>
      </c>
      <c r="W370" s="350">
        <f>IFERROR(W368/H368,"0")+IFERROR(W369/H369,"0")</f>
        <v>10</v>
      </c>
      <c r="X370" s="350">
        <f>IFERROR(IF(X368="",0,X368),"0")+IFERROR(IF(X369="",0,X369),"0")</f>
        <v>7.5300000000000006E-2</v>
      </c>
      <c r="Y370" s="351"/>
      <c r="Z370" s="351"/>
    </row>
    <row r="371" spans="1:53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40</v>
      </c>
      <c r="W371" s="350">
        <f>IFERROR(SUM(W368:W369),"0")</f>
        <v>43.8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300</v>
      </c>
      <c r="W373" s="349">
        <f>IFERROR(IF(V373="",0,CEILING((V373/$H373),1)*$H373),"")</f>
        <v>304.2</v>
      </c>
      <c r="X373" s="36">
        <f>IFERROR(IF(W373=0,"",ROUNDUP(W373/H373,0)*0.02175),"")</f>
        <v>0.84824999999999995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38.46153846153846</v>
      </c>
      <c r="W377" s="350">
        <f>IFERROR(W373/H373,"0")+IFERROR(W374/H374,"0")+IFERROR(W375/H375,"0")+IFERROR(W376/H376,"0")</f>
        <v>39</v>
      </c>
      <c r="X377" s="350">
        <f>IFERROR(IF(X373="",0,X373),"0")+IFERROR(IF(X374="",0,X374),"0")+IFERROR(IF(X375="",0,X375),"0")+IFERROR(IF(X376="",0,X376),"0")</f>
        <v>0.84824999999999995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300</v>
      </c>
      <c r="W378" s="350">
        <f>IFERROR(SUM(W373:W376),"0")</f>
        <v>304.2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20</v>
      </c>
      <c r="W392" s="349">
        <f t="shared" si="18"/>
        <v>21</v>
      </c>
      <c r="X392" s="36">
        <f>IFERROR(IF(W392=0,"",ROUNDUP(W392/H392,0)*0.00753),"")</f>
        <v>3.7650000000000003E-2</v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30</v>
      </c>
      <c r="W393" s="349">
        <f t="shared" si="18"/>
        <v>33.6</v>
      </c>
      <c r="X393" s="36">
        <f>IFERROR(IF(W393=0,"",ROUNDUP(W393/H393,0)*0.00753),"")</f>
        <v>6.0240000000000002E-2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14.285714285714285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16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0.12048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60</v>
      </c>
      <c r="W405" s="350">
        <f>IFERROR(SUM(W391:W403),"0")</f>
        <v>67.2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30</v>
      </c>
      <c r="W425" s="349">
        <f>IFERROR(IF(V425="",0,CEILING((V425/$H425),1)*$H425),"")</f>
        <v>31.200000000000003</v>
      </c>
      <c r="X425" s="36">
        <f>IFERROR(IF(W425=0,"",ROUNDUP(W425/H425,0)*0.01196),"")</f>
        <v>7.1760000000000004E-2</v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5.7692307692307692</v>
      </c>
      <c r="W427" s="350">
        <f>IFERROR(W425/H425,"0")+IFERROR(W426/H426,"0")</f>
        <v>6</v>
      </c>
      <c r="X427" s="350">
        <f>IFERROR(IF(X425="",0,X425),"0")+IFERROR(IF(X426="",0,X426),"0")</f>
        <v>7.1760000000000004E-2</v>
      </c>
      <c r="Y427" s="351"/>
      <c r="Z427" s="351"/>
    </row>
    <row r="428" spans="1:53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30</v>
      </c>
      <c r="W428" s="350">
        <f>IFERROR(SUM(W425:W426),"0")</f>
        <v>31.200000000000003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70</v>
      </c>
      <c r="W430" s="349">
        <f t="shared" ref="W430:W436" si="20">IFERROR(IF(V430="",0,CEILING((V430/$H430),1)*$H430),"")</f>
        <v>71.400000000000006</v>
      </c>
      <c r="X430" s="36">
        <f>IFERROR(IF(W430=0,"",ROUNDUP(W430/H430,0)*0.00753),"")</f>
        <v>0.12801000000000001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16.666666666666664</v>
      </c>
      <c r="W437" s="350">
        <f>IFERROR(W430/H430,"0")+IFERROR(W431/H431,"0")+IFERROR(W432/H432,"0")+IFERROR(W433/H433,"0")+IFERROR(W434/H434,"0")+IFERROR(W435/H435,"0")+IFERROR(W436/H436,"0")</f>
        <v>17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0.12801000000000001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70</v>
      </c>
      <c r="W438" s="350">
        <f>IFERROR(SUM(W430:W436),"0")</f>
        <v>71.400000000000006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120</v>
      </c>
      <c r="W455" s="349">
        <f t="shared" si="21"/>
        <v>121.44000000000001</v>
      </c>
      <c r="X455" s="36">
        <f t="shared" si="22"/>
        <v>0.27507999999999999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54.924242424242422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0.66976000000000002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290</v>
      </c>
      <c r="W464" s="350">
        <f>IFERROR(SUM(W450:W462),"0")</f>
        <v>295.68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30</v>
      </c>
      <c r="W473" s="349">
        <f t="shared" si="23"/>
        <v>31.68</v>
      </c>
      <c r="X473" s="36">
        <f>IFERROR(IF(W473=0,"",ROUNDUP(W473/H473,0)*0.01196),"")</f>
        <v>7.1760000000000004E-2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15.15151515151515</v>
      </c>
      <c r="W477" s="350">
        <f>IFERROR(W471/H471,"0")+IFERROR(W472/H472,"0")+IFERROR(W473/H473,"0")+IFERROR(W474/H474,"0")+IFERROR(W475/H475,"0")+IFERROR(W476/H476,"0")</f>
        <v>16</v>
      </c>
      <c r="X477" s="350">
        <f>IFERROR(IF(X471="",0,X471),"0")+IFERROR(IF(X472="",0,X472),"0")+IFERROR(IF(X473="",0,X473),"0")+IFERROR(IF(X474="",0,X474),"0")+IFERROR(IF(X475="",0,X475),"0")+IFERROR(IF(X476="",0,X476),"0")</f>
        <v>0.19136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80</v>
      </c>
      <c r="W478" s="350">
        <f>IFERROR(SUM(W471:W476),"0")</f>
        <v>84.48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80</v>
      </c>
      <c r="W489" s="349">
        <f>IFERROR(IF(V489="",0,CEILING((V489/$H489),1)*$H489),"")</f>
        <v>84</v>
      </c>
      <c r="X489" s="36">
        <f>IFERROR(IF(W489=0,"",ROUNDUP(W489/H489,0)*0.02175),"")</f>
        <v>0.15225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6.666666666666667</v>
      </c>
      <c r="W492" s="350">
        <f>IFERROR(W487/H487,"0")+IFERROR(W488/H488,"0")+IFERROR(W489/H489,"0")+IFERROR(W490/H490,"0")+IFERROR(W491/H491,"0")</f>
        <v>7</v>
      </c>
      <c r="X492" s="350">
        <f>IFERROR(IF(X487="",0,X487),"0")+IFERROR(IF(X488="",0,X488),"0")+IFERROR(IF(X489="",0,X489),"0")+IFERROR(IF(X490="",0,X490),"0")+IFERROR(IF(X491="",0,X491),"0")</f>
        <v>0.15225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80</v>
      </c>
      <c r="W493" s="350">
        <f>IFERROR(SUM(W487:W491),"0")</f>
        <v>84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3080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3174.66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3247.0298591421656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3346.9900000000002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3397.0298591421656</v>
      </c>
      <c r="W518" s="350">
        <f>GrossWeightTotalR+PalletQtyTotalR*25</f>
        <v>3496.9900000000002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381.6730654433731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395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6.6497200000000003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86.4</v>
      </c>
      <c r="D525" s="46">
        <f>IFERROR(W57*1,"0")+IFERROR(W58*1,"0")+IFERROR(W59*1,"0")+IFERROR(W60*1,"0")</f>
        <v>32.400000000000006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142.4</v>
      </c>
      <c r="F525" s="46">
        <f>IFERROR(W133*1,"0")+IFERROR(W134*1,"0")+IFERROR(W135*1,"0")+IFERROR(W136*1,"0")</f>
        <v>75.600000000000009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603.16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72.899999999999991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1058.4000000000001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348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67.2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102.60000000000001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501.6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00"/>
        <filter val="120,00"/>
        <filter val="14,29"/>
        <filter val="15,15"/>
        <filter val="16,67"/>
        <filter val="170,00"/>
        <filter val="19,05"/>
        <filter val="2,56"/>
        <filter val="2,78"/>
        <filter val="20,00"/>
        <filter val="200,00"/>
        <filter val="22,73"/>
        <filter val="28,00"/>
        <filter val="290,00"/>
        <filter val="3 080,00"/>
        <filter val="3 247,03"/>
        <filter val="3 397,03"/>
        <filter val="3,29"/>
        <filter val="30,00"/>
        <filter val="300,00"/>
        <filter val="38,46"/>
        <filter val="381,67"/>
        <filter val="40,00"/>
        <filter val="420,00"/>
        <filter val="5,39"/>
        <filter val="5,77"/>
        <filter val="50,00"/>
        <filter val="500,00"/>
        <filter val="54,92"/>
        <filter val="6"/>
        <filter val="6,67"/>
        <filter val="60,00"/>
        <filter val="600,00"/>
        <filter val="64,10"/>
        <filter val="7,41"/>
        <filter val="70,00"/>
        <filter val="8,33"/>
        <filter val="8,64"/>
        <filter val="80,00"/>
        <filter val="9,13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