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4C38A4-15F5-4B6F-A642-433CC8BF4E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W421" i="1"/>
  <c r="V421" i="1"/>
  <c r="X420" i="1"/>
  <c r="W420" i="1"/>
  <c r="N420" i="1"/>
  <c r="W419" i="1"/>
  <c r="X419" i="1" s="1"/>
  <c r="N419" i="1"/>
  <c r="W418" i="1"/>
  <c r="N418" i="1"/>
  <c r="V416" i="1"/>
  <c r="V415" i="1"/>
  <c r="W414" i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N393" i="1"/>
  <c r="W392" i="1"/>
  <c r="X392" i="1" s="1"/>
  <c r="N392" i="1"/>
  <c r="W391" i="1"/>
  <c r="N391" i="1"/>
  <c r="V389" i="1"/>
  <c r="V388" i="1"/>
  <c r="W387" i="1"/>
  <c r="X387" i="1" s="1"/>
  <c r="N387" i="1"/>
  <c r="W386" i="1"/>
  <c r="X386" i="1" s="1"/>
  <c r="X388" i="1" s="1"/>
  <c r="N386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N312" i="1"/>
  <c r="W311" i="1"/>
  <c r="X311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X283" i="1"/>
  <c r="W283" i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X142" i="1"/>
  <c r="X145" i="1" s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N89" i="1"/>
  <c r="V87" i="1"/>
  <c r="V86" i="1"/>
  <c r="W85" i="1"/>
  <c r="X85" i="1" s="1"/>
  <c r="N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61" i="1" l="1"/>
  <c r="X119" i="1"/>
  <c r="X274" i="1"/>
  <c r="X298" i="1"/>
  <c r="X477" i="1"/>
  <c r="X22" i="1"/>
  <c r="X23" i="1" s="1"/>
  <c r="W34" i="1"/>
  <c r="L525" i="1"/>
  <c r="W227" i="1"/>
  <c r="X221" i="1"/>
  <c r="X227" i="1" s="1"/>
  <c r="W309" i="1"/>
  <c r="W308" i="1"/>
  <c r="X307" i="1"/>
  <c r="X308" i="1" s="1"/>
  <c r="W352" i="1"/>
  <c r="X350" i="1"/>
  <c r="X352" i="1" s="1"/>
  <c r="W463" i="1"/>
  <c r="X450" i="1"/>
  <c r="J9" i="1"/>
  <c r="V515" i="1"/>
  <c r="X246" i="1"/>
  <c r="W251" i="1"/>
  <c r="W250" i="1"/>
  <c r="X249" i="1"/>
  <c r="X250" i="1" s="1"/>
  <c r="W257" i="1"/>
  <c r="X253" i="1"/>
  <c r="X257" i="1" s="1"/>
  <c r="W319" i="1"/>
  <c r="W318" i="1"/>
  <c r="X317" i="1"/>
  <c r="X318" i="1" s="1"/>
  <c r="W323" i="1"/>
  <c r="W322" i="1"/>
  <c r="X321" i="1"/>
  <c r="X322" i="1" s="1"/>
  <c r="P525" i="1"/>
  <c r="W328" i="1"/>
  <c r="X327" i="1"/>
  <c r="X328" i="1" s="1"/>
  <c r="Q525" i="1"/>
  <c r="X333" i="1"/>
  <c r="X341" i="1" s="1"/>
  <c r="W416" i="1"/>
  <c r="W415" i="1"/>
  <c r="X414" i="1"/>
  <c r="X415" i="1" s="1"/>
  <c r="W422" i="1"/>
  <c r="X418" i="1"/>
  <c r="W93" i="1"/>
  <c r="W129" i="1"/>
  <c r="X129" i="1"/>
  <c r="H525" i="1"/>
  <c r="W287" i="1"/>
  <c r="W286" i="1"/>
  <c r="W388" i="1"/>
  <c r="X86" i="1"/>
  <c r="X93" i="1"/>
  <c r="W86" i="1"/>
  <c r="W105" i="1"/>
  <c r="X96" i="1"/>
  <c r="X104" i="1" s="1"/>
  <c r="W104" i="1"/>
  <c r="W138" i="1"/>
  <c r="X133" i="1"/>
  <c r="X137" i="1" s="1"/>
  <c r="F525" i="1"/>
  <c r="W214" i="1"/>
  <c r="W217" i="1"/>
  <c r="X216" i="1"/>
  <c r="X217" i="1" s="1"/>
  <c r="W218" i="1"/>
  <c r="W258" i="1"/>
  <c r="W269" i="1"/>
  <c r="X260" i="1"/>
  <c r="X268" i="1" s="1"/>
  <c r="W268" i="1"/>
  <c r="X312" i="1"/>
  <c r="X314" i="1" s="1"/>
  <c r="O525" i="1"/>
  <c r="W342" i="1"/>
  <c r="W347" i="1"/>
  <c r="X344" i="1"/>
  <c r="X347" i="1" s="1"/>
  <c r="W428" i="1"/>
  <c r="W437" i="1"/>
  <c r="X430" i="1"/>
  <c r="X437" i="1" s="1"/>
  <c r="W438" i="1"/>
  <c r="W478" i="1"/>
  <c r="W483" i="1"/>
  <c r="X480" i="1"/>
  <c r="X482" i="1" s="1"/>
  <c r="W482" i="1"/>
  <c r="W35" i="1"/>
  <c r="W39" i="1"/>
  <c r="W43" i="1"/>
  <c r="W47" i="1"/>
  <c r="W53" i="1"/>
  <c r="W61" i="1"/>
  <c r="W94" i="1"/>
  <c r="W130" i="1"/>
  <c r="W137" i="1"/>
  <c r="H9" i="1"/>
  <c r="W517" i="1"/>
  <c r="W516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W120" i="1"/>
  <c r="W11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J525" i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2" i="1"/>
  <c r="W381" i="1"/>
  <c r="X380" i="1"/>
  <c r="X381" i="1" s="1"/>
  <c r="X393" i="1"/>
  <c r="S525" i="1"/>
  <c r="X463" i="1"/>
  <c r="W506" i="1"/>
  <c r="W513" i="1"/>
  <c r="X508" i="1"/>
  <c r="X513" i="1" s="1"/>
  <c r="W514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V525" i="1"/>
  <c r="W492" i="1"/>
  <c r="X487" i="1"/>
  <c r="X492" i="1" s="1"/>
  <c r="W493" i="1"/>
  <c r="W505" i="1"/>
  <c r="X501" i="1"/>
  <c r="X505" i="1" s="1"/>
  <c r="U525" i="1"/>
  <c r="W427" i="1"/>
  <c r="W519" i="1" l="1"/>
  <c r="X520" i="1"/>
  <c r="W515" i="1"/>
  <c r="W518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<sst xmlns="http://schemas.openxmlformats.org/spreadsheetml/2006/main" count="2225" uniqueCount="748">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</sst>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45379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14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Четверг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5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80</v>
      </c>
      <c r="W51" s="349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22.5</v>
      </c>
      <c r="W52" s="349">
        <f>IFERROR(IF(V52="",0,CEILING((V52/$H52),1)*$H52),"")</f>
        <v>24.3</v>
      </c>
      <c r="X52" s="36">
        <f>IFERROR(IF(W52=0,"",ROUNDUP(W52/H52,0)*0.00753),"")</f>
        <v>6.7769999999999997E-2</v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15.740740740740739</v>
      </c>
      <c r="W53" s="350">
        <f>IFERROR(W51/H51,"0")+IFERROR(W52/H52,"0")</f>
        <v>17</v>
      </c>
      <c r="X53" s="350">
        <f>IFERROR(IF(X51="",0,X51),"0")+IFERROR(IF(X52="",0,X52),"0")</f>
        <v>0.24176999999999998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102.5</v>
      </c>
      <c r="W54" s="350">
        <f>IFERROR(SUM(W51:W52),"0")</f>
        <v>110.7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150</v>
      </c>
      <c r="W57" s="349">
        <f>IFERROR(IF(V57="",0,CEILING((V57/$H57),1)*$H57),"")</f>
        <v>151.20000000000002</v>
      </c>
      <c r="X57" s="36">
        <f>IFERROR(IF(W57=0,"",ROUNDUP(W57/H57,0)*0.02175),"")</f>
        <v>0.30449999999999999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81</v>
      </c>
      <c r="W59" s="349">
        <f>IFERROR(IF(V59="",0,CEILING((V59/$H59),1)*$H59),"")</f>
        <v>81</v>
      </c>
      <c r="X59" s="36">
        <f>IFERROR(IF(W59=0,"",ROUNDUP(W59/H59,0)*0.00937),"")</f>
        <v>0.16866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31.888888888888886</v>
      </c>
      <c r="W61" s="350">
        <f>IFERROR(W57/H57,"0")+IFERROR(W58/H58,"0")+IFERROR(W59/H59,"0")+IFERROR(W60/H60,"0")</f>
        <v>32</v>
      </c>
      <c r="X61" s="350">
        <f>IFERROR(IF(X57="",0,X57),"0")+IFERROR(IF(X58="",0,X58),"0")+IFERROR(IF(X59="",0,X59),"0")+IFERROR(IF(X60="",0,X60),"0")</f>
        <v>0.47316000000000003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231</v>
      </c>
      <c r="W62" s="350">
        <f>IFERROR(SUM(W57:W60),"0")</f>
        <v>232.20000000000002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15</v>
      </c>
      <c r="W65" s="349">
        <f t="shared" ref="W65:W85" si="2">IFERROR(IF(V65="",0,CEILING((V65/$H65),1)*$H65),"")</f>
        <v>22.4</v>
      </c>
      <c r="X65" s="36">
        <f t="shared" ref="X65:X71" si="3"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100</v>
      </c>
      <c r="W67" s="349">
        <f t="shared" si="2"/>
        <v>100.8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50</v>
      </c>
      <c r="W69" s="349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30</v>
      </c>
      <c r="W70" s="349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60</v>
      </c>
      <c r="W73" s="349">
        <f t="shared" si="2"/>
        <v>60</v>
      </c>
      <c r="X73" s="36">
        <f t="shared" ref="X73:X79" si="4">IFERROR(IF(W73=0,"",ROUNDUP(W73/H73,0)*0.00937),"")</f>
        <v>0.14055000000000001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30</v>
      </c>
      <c r="W79" s="349">
        <f t="shared" si="2"/>
        <v>31.5</v>
      </c>
      <c r="X79" s="36">
        <f t="shared" si="4"/>
        <v>6.5589999999999996E-2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39.242724867724867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41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0.61939000000000011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285</v>
      </c>
      <c r="W87" s="350">
        <f>IFERROR(SUM(W65:W85),"0")</f>
        <v>302.29999999999995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12</v>
      </c>
      <c r="W97" s="349">
        <f t="shared" si="5"/>
        <v>12.600000000000001</v>
      </c>
      <c r="X97" s="36">
        <f>IFERROR(IF(W97=0,"",ROUNDUP(W97/H97,0)*0.00937),"")</f>
        <v>2.811E-2</v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2.8571428571428572</v>
      </c>
      <c r="W104" s="350">
        <f>IFERROR(W96/H96,"0")+IFERROR(W97/H97,"0")+IFERROR(W98/H98,"0")+IFERROR(W99/H99,"0")+IFERROR(W100/H100,"0")+IFERROR(W101/H101,"0")+IFERROR(W102/H102,"0")+IFERROR(W103/H103,"0")</f>
        <v>3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2.811E-2</v>
      </c>
      <c r="Y104" s="351"/>
      <c r="Z104" s="351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12</v>
      </c>
      <c r="W105" s="350">
        <f>IFERROR(SUM(W96:W103),"0")</f>
        <v>12.600000000000001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40</v>
      </c>
      <c r="W107" s="349">
        <f t="shared" ref="W107:W118" si="6">IFERROR(IF(V107="",0,CEILING((V107/$H107),1)*$H107),"")</f>
        <v>42</v>
      </c>
      <c r="X107" s="36">
        <f>IFERROR(IF(W107=0,"",ROUNDUP(W107/H107,0)*0.02175),"")</f>
        <v>0.10874999999999999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30</v>
      </c>
      <c r="W109" s="349">
        <f t="shared" si="6"/>
        <v>33.6</v>
      </c>
      <c r="X109" s="36">
        <f>IFERROR(IF(W109=0,"",ROUNDUP(W109/H109,0)*0.02175),"")</f>
        <v>8.6999999999999994E-2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16.5</v>
      </c>
      <c r="W113" s="349">
        <f t="shared" si="6"/>
        <v>18.48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14.583333333333332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16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0.24845999999999999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86.5</v>
      </c>
      <c r="W120" s="350">
        <f>IFERROR(SUM(W107:W118),"0")</f>
        <v>94.08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60</v>
      </c>
      <c r="W133" s="349">
        <f>IFERROR(IF(V133="",0,CEILING((V133/$H133),1)*$H133),"")</f>
        <v>67.2</v>
      </c>
      <c r="X133" s="36">
        <f>IFERROR(IF(W133=0,"",ROUNDUP(W133/H133,0)*0.02175),"")</f>
        <v>0.17399999999999999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7.1428571428571423</v>
      </c>
      <c r="W137" s="350">
        <f>IFERROR(W133/H133,"0")+IFERROR(W134/H134,"0")+IFERROR(W135/H135,"0")+IFERROR(W136/H136,"0")</f>
        <v>8</v>
      </c>
      <c r="X137" s="350">
        <f>IFERROR(IF(X133="",0,X133),"0")+IFERROR(IF(X134="",0,X134),"0")+IFERROR(IF(X135="",0,X135),"0")+IFERROR(IF(X136="",0,X136),"0")</f>
        <v>0.17399999999999999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60</v>
      </c>
      <c r="W138" s="350">
        <f>IFERROR(SUM(W133:W136),"0")</f>
        <v>67.2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17.5</v>
      </c>
      <c r="W152" s="349">
        <f t="shared" si="8"/>
        <v>18.900000000000002</v>
      </c>
      <c r="X152" s="36">
        <f>IFERROR(IF(W152=0,"",ROUNDUP(W152/H152,0)*0.00502),"")</f>
        <v>4.5179999999999998E-2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8.3333333333333321</v>
      </c>
      <c r="W158" s="350">
        <f>IFERROR(W149/H149,"0")+IFERROR(W150/H150,"0")+IFERROR(W151/H151,"0")+IFERROR(W152/H152,"0")+IFERROR(W153/H153,"0")+IFERROR(W154/H154,"0")+IFERROR(W155/H155,"0")+IFERROR(W156/H156,"0")+IFERROR(W157/H157,"0")</f>
        <v>9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4.5179999999999998E-2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17.5</v>
      </c>
      <c r="W159" s="350">
        <f>IFERROR(SUM(W149:W157),"0")</f>
        <v>18.900000000000002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hidden="1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17.5</v>
      </c>
      <c r="W216" s="349">
        <f>IFERROR(IF(V216="",0,CEILING((V216/$H216),1)*$H216),"")</f>
        <v>18.900000000000002</v>
      </c>
      <c r="X216" s="36">
        <f>IFERROR(IF(W216=0,"",ROUNDUP(W216/H216,0)*0.00502),"")</f>
        <v>4.5179999999999998E-2</v>
      </c>
      <c r="Y216" s="56"/>
      <c r="Z216" s="57"/>
      <c r="AD216" s="58"/>
      <c r="BA216" s="180" t="s">
        <v>1</v>
      </c>
    </row>
    <row r="217" spans="1:53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8.3333333333333321</v>
      </c>
      <c r="W217" s="350">
        <f>IFERROR(W216/H216,"0")</f>
        <v>9</v>
      </c>
      <c r="X217" s="350">
        <f>IFERROR(IF(X216="",0,X216),"0")</f>
        <v>4.5179999999999998E-2</v>
      </c>
      <c r="Y217" s="351"/>
      <c r="Z217" s="351"/>
    </row>
    <row r="218" spans="1:53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17.5</v>
      </c>
      <c r="W218" s="350">
        <f>IFERROR(SUM(W216:W216),"0")</f>
        <v>18.900000000000002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30</v>
      </c>
      <c r="W231" s="349">
        <f t="shared" ref="W231:W245" si="13">IFERROR(IF(V231="",0,CEILING((V231/$H231),1)*$H231),"")</f>
        <v>36</v>
      </c>
      <c r="X231" s="36">
        <f>IFERROR(IF(W231=0,"",ROUNDUP(W231/H231,0)*0.02175),"")</f>
        <v>8.6999999999999994E-2</v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3.3333333333333335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4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8.6999999999999994E-2</v>
      </c>
      <c r="Y246" s="351"/>
      <c r="Z246" s="351"/>
    </row>
    <row r="247" spans="1:53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30</v>
      </c>
      <c r="W247" s="350">
        <f>IFERROR(SUM(W231:W245),"0")</f>
        <v>36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8.3999999999999986</v>
      </c>
      <c r="W254" s="349">
        <f>IFERROR(IF(V254="",0,CEILING((V254/$H254),1)*$H254),"")</f>
        <v>8.4</v>
      </c>
      <c r="X254" s="36">
        <f>IFERROR(IF(W254=0,"",ROUNDUP(W254/H254,0)*0.00753),"")</f>
        <v>1.506E-2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10.5</v>
      </c>
      <c r="W255" s="349">
        <f>IFERROR(IF(V255="",0,CEILING((V255/$H255),1)*$H255),"")</f>
        <v>10.5</v>
      </c>
      <c r="X255" s="36">
        <f>IFERROR(IF(W255=0,"",ROUNDUP(W255/H255,0)*0.00502),"")</f>
        <v>2.5100000000000001E-2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7</v>
      </c>
      <c r="W257" s="350">
        <f>IFERROR(W253/H253,"0")+IFERROR(W254/H254,"0")+IFERROR(W255/H255,"0")+IFERROR(W256/H256,"0")</f>
        <v>7</v>
      </c>
      <c r="X257" s="350">
        <f>IFERROR(IF(X253="",0,X253),"0")+IFERROR(IF(X254="",0,X254),"0")+IFERROR(IF(X255="",0,X255),"0")+IFERROR(IF(X256="",0,X256),"0")</f>
        <v>4.0160000000000001E-2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18.899999999999999</v>
      </c>
      <c r="W258" s="350">
        <f>IFERROR(SUM(W253:W256),"0")</f>
        <v>18.899999999999999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150</v>
      </c>
      <c r="W260" s="349">
        <f t="shared" ref="W260:W267" si="15">IFERROR(IF(V260="",0,CEILING((V260/$H260),1)*$H260),"")</f>
        <v>156</v>
      </c>
      <c r="X260" s="36">
        <f>IFERROR(IF(W260=0,"",ROUNDUP(W260/H260,0)*0.02175),"")</f>
        <v>0.43499999999999994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19.23076923076923</v>
      </c>
      <c r="W268" s="350">
        <f>IFERROR(W260/H260,"0")+IFERROR(W261/H261,"0")+IFERROR(W262/H262,"0")+IFERROR(W263/H263,"0")+IFERROR(W264/H264,"0")+IFERROR(W265/H265,"0")+IFERROR(W266/H266,"0")+IFERROR(W267/H267,"0")</f>
        <v>20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0.43499999999999994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150</v>
      </c>
      <c r="W269" s="350">
        <f>IFERROR(SUM(W260:W267),"0")</f>
        <v>156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idden="1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hidden="1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30</v>
      </c>
      <c r="W311" s="349">
        <f>IFERROR(IF(V311="",0,CEILING((V311/$H311),1)*$H311),"")</f>
        <v>32.4</v>
      </c>
      <c r="X311" s="36">
        <f>IFERROR(IF(W311=0,"",ROUNDUP(W311/H311,0)*0.02175),"")</f>
        <v>8.6999999999999994E-2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24.5</v>
      </c>
      <c r="W313" s="349">
        <f>IFERROR(IF(V313="",0,CEILING((V313/$H313),1)*$H313),"")</f>
        <v>25.200000000000003</v>
      </c>
      <c r="X313" s="36">
        <f>IFERROR(IF(W313=0,"",ROUNDUP(W313/H313,0)*0.00753),"")</f>
        <v>9.0359999999999996E-2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15.37037037037037</v>
      </c>
      <c r="W314" s="350">
        <f>IFERROR(W311/H311,"0")+IFERROR(W312/H312,"0")+IFERROR(W313/H313,"0")</f>
        <v>16</v>
      </c>
      <c r="X314" s="350">
        <f>IFERROR(IF(X311="",0,X311),"0")+IFERROR(IF(X312="",0,X312),"0")+IFERROR(IF(X313="",0,X313),"0")</f>
        <v>0.17735999999999999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54.5</v>
      </c>
      <c r="W315" s="350">
        <f>IFERROR(SUM(W311:W313),"0")</f>
        <v>57.6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250</v>
      </c>
      <c r="W334" s="349">
        <f t="shared" si="17"/>
        <v>255</v>
      </c>
      <c r="X334" s="36">
        <f>IFERROR(IF(W334=0,"",ROUNDUP(W334/H334,0)*0.02175),"")</f>
        <v>0.36974999999999997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150</v>
      </c>
      <c r="W336" s="349">
        <f t="shared" si="17"/>
        <v>150</v>
      </c>
      <c r="X336" s="36">
        <f>IFERROR(IF(W336=0,"",ROUNDUP(W336/H336,0)*0.02175),"")</f>
        <v>0.21749999999999997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150</v>
      </c>
      <c r="W338" s="349">
        <f t="shared" si="17"/>
        <v>150</v>
      </c>
      <c r="X338" s="36">
        <f>IFERROR(IF(W338=0,"",ROUNDUP(W338/H338,0)*0.02175),"")</f>
        <v>0.21749999999999997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36.666666666666671</v>
      </c>
      <c r="W341" s="350">
        <f>IFERROR(W333/H333,"0")+IFERROR(W334/H334,"0")+IFERROR(W335/H335,"0")+IFERROR(W336/H336,"0")+IFERROR(W337/H337,"0")+IFERROR(W338/H338,"0")+IFERROR(W339/H339,"0")+IFERROR(W340/H340,"0")</f>
        <v>37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0.80474999999999985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550</v>
      </c>
      <c r="W342" s="350">
        <f>IFERROR(SUM(W333:W340),"0")</f>
        <v>555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300</v>
      </c>
      <c r="W344" s="349">
        <f>IFERROR(IF(V344="",0,CEILING((V344/$H344),1)*$H344),"")</f>
        <v>300</v>
      </c>
      <c r="X344" s="36">
        <f>IFERROR(IF(W344=0,"",ROUNDUP(W344/H344,0)*0.02175),"")</f>
        <v>0.43499999999999994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20</v>
      </c>
      <c r="W347" s="350">
        <f>IFERROR(W344/H344,"0")+IFERROR(W345/H345,"0")+IFERROR(W346/H346,"0")</f>
        <v>20</v>
      </c>
      <c r="X347" s="350">
        <f>IFERROR(IF(X344="",0,X344),"0")+IFERROR(IF(X345="",0,X345),"0")+IFERROR(IF(X346="",0,X346),"0")</f>
        <v>0.43499999999999994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300</v>
      </c>
      <c r="W348" s="350">
        <f>IFERROR(SUM(W344:W346),"0")</f>
        <v>300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250</v>
      </c>
      <c r="W360" s="349">
        <f>IFERROR(IF(V360="",0,CEILING((V360/$H360),1)*$H360),"")</f>
        <v>252</v>
      </c>
      <c r="X360" s="36">
        <f>IFERROR(IF(W360=0,"",ROUNDUP(W360/H360,0)*0.02175),"")</f>
        <v>0.45674999999999999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50</v>
      </c>
      <c r="W361" s="349">
        <f>IFERROR(IF(V361="",0,CEILING((V361/$H361),1)*$H361),"")</f>
        <v>54</v>
      </c>
      <c r="X361" s="36">
        <f>IFERROR(IF(W361=0,"",ROUNDUP(W361/H361,0)*0.02175),"")</f>
        <v>0.10874999999999999</v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80</v>
      </c>
      <c r="W364" s="349">
        <f>IFERROR(IF(V364="",0,CEILING((V364/$H364),1)*$H364),"")</f>
        <v>80</v>
      </c>
      <c r="X364" s="36">
        <f>IFERROR(IF(W364=0,"",ROUNDUP(W364/H364,0)*0.00937),"")</f>
        <v>0.18740000000000001</v>
      </c>
      <c r="Y364" s="56"/>
      <c r="Z364" s="57"/>
      <c r="AD364" s="58"/>
      <c r="BA364" s="259" t="s">
        <v>1</v>
      </c>
    </row>
    <row r="365" spans="1:53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45.462962962962962</v>
      </c>
      <c r="W365" s="350">
        <f>IFERROR(W360/H360,"0")+IFERROR(W361/H361,"0")+IFERROR(W362/H362,"0")+IFERROR(W363/H363,"0")+IFERROR(W364/H364,"0")</f>
        <v>46</v>
      </c>
      <c r="X365" s="350">
        <f>IFERROR(IF(X360="",0,X360),"0")+IFERROR(IF(X361="",0,X361),"0")+IFERROR(IF(X362="",0,X362),"0")+IFERROR(IF(X363="",0,X363),"0")+IFERROR(IF(X364="",0,X364),"0")</f>
        <v>0.75290000000000001</v>
      </c>
      <c r="Y365" s="351"/>
      <c r="Z365" s="351"/>
    </row>
    <row r="366" spans="1:53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380</v>
      </c>
      <c r="W366" s="350">
        <f>IFERROR(SUM(W360:W364),"0")</f>
        <v>386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20</v>
      </c>
      <c r="W368" s="349">
        <f>IFERROR(IF(V368="",0,CEILING((V368/$H368),1)*$H368),"")</f>
        <v>21.9</v>
      </c>
      <c r="X368" s="36">
        <f>IFERROR(IF(W368=0,"",ROUNDUP(W368/H368,0)*0.00753),"")</f>
        <v>3.7650000000000003E-2</v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4.5662100456621006</v>
      </c>
      <c r="W370" s="350">
        <f>IFERROR(W368/H368,"0")+IFERROR(W369/H369,"0")</f>
        <v>5</v>
      </c>
      <c r="X370" s="350">
        <f>IFERROR(IF(X368="",0,X368),"0")+IFERROR(IF(X369="",0,X369),"0")</f>
        <v>3.7650000000000003E-2</v>
      </c>
      <c r="Y370" s="351"/>
      <c r="Z370" s="351"/>
    </row>
    <row r="371" spans="1:53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20</v>
      </c>
      <c r="W371" s="350">
        <f>IFERROR(SUM(W368:W369),"0")</f>
        <v>21.9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250</v>
      </c>
      <c r="W373" s="349">
        <f>IFERROR(IF(V373="",0,CEILING((V373/$H373),1)*$H373),"")</f>
        <v>257.39999999999998</v>
      </c>
      <c r="X373" s="36">
        <f>IFERROR(IF(W373=0,"",ROUNDUP(W373/H373,0)*0.02175),"")</f>
        <v>0.71775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80</v>
      </c>
      <c r="W375" s="349">
        <f>IFERROR(IF(V375="",0,CEILING((V375/$H375),1)*$H375),"")</f>
        <v>81.599999999999994</v>
      </c>
      <c r="X375" s="36">
        <f>IFERROR(IF(W375=0,"",ROUNDUP(W375/H375,0)*0.00753),"")</f>
        <v>0.25602000000000003</v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65.384615384615387</v>
      </c>
      <c r="W377" s="350">
        <f>IFERROR(W373/H373,"0")+IFERROR(W374/H374,"0")+IFERROR(W375/H375,"0")+IFERROR(W376/H376,"0")</f>
        <v>67</v>
      </c>
      <c r="X377" s="350">
        <f>IFERROR(IF(X373="",0,X373),"0")+IFERROR(IF(X374="",0,X374),"0")+IFERROR(IF(X375="",0,X375),"0")+IFERROR(IF(X376="",0,X376),"0")</f>
        <v>0.97377000000000002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330</v>
      </c>
      <c r="W378" s="350">
        <f>IFERROR(SUM(W373:W376),"0")</f>
        <v>339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12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12.6</v>
      </c>
      <c r="W393" s="349">
        <f t="shared" si="18"/>
        <v>12.600000000000001</v>
      </c>
      <c r="X393" s="36">
        <f>IFERROR(IF(W393=0,"",ROUNDUP(W393/H393,0)*0.00753),"")</f>
        <v>2.2589999999999999E-2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14</v>
      </c>
      <c r="W396" s="349">
        <f t="shared" si="18"/>
        <v>14.700000000000001</v>
      </c>
      <c r="X396" s="36">
        <f t="shared" si="19"/>
        <v>3.5140000000000005E-2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12.523809523809524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13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8.0320000000000003E-2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38.6</v>
      </c>
      <c r="W405" s="350">
        <f>IFERROR(SUM(W391:W403),"0")</f>
        <v>39.900000000000006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12</v>
      </c>
      <c r="W430" s="349">
        <f t="shared" ref="W430:W436" si="20">IFERROR(IF(V430="",0,CEILING((V430/$H430),1)*$H430),"")</f>
        <v>12.600000000000001</v>
      </c>
      <c r="X430" s="36">
        <f>IFERROR(IF(W430=0,"",ROUNDUP(W430/H430,0)*0.00753),"")</f>
        <v>2.2589999999999999E-2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2.8571428571428572</v>
      </c>
      <c r="W437" s="350">
        <f>IFERROR(W430/H430,"0")+IFERROR(W431/H431,"0")+IFERROR(W432/H432,"0")+IFERROR(W433/H433,"0")+IFERROR(W434/H434,"0")+IFERROR(W435/H435,"0")+IFERROR(W436/H436,"0")</f>
        <v>3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2.2589999999999999E-2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12</v>
      </c>
      <c r="W438" s="350">
        <f>IFERROR(SUM(W430:W436),"0")</f>
        <v>12.600000000000001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30</v>
      </c>
      <c r="W450" s="349">
        <f t="shared" ref="W450:W462" si="21">IFERROR(IF(V450="",0,CEILING((V450/$H450),1)*$H450),"")</f>
        <v>31.68</v>
      </c>
      <c r="X450" s="36">
        <f t="shared" ref="X450:X456" si="22">IFERROR(IF(W450=0,"",ROUNDUP(W450/H450,0)*0.01196),"")</f>
        <v>7.1760000000000004E-2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30</v>
      </c>
      <c r="W452" s="349">
        <f t="shared" si="21"/>
        <v>31.68</v>
      </c>
      <c r="X452" s="36">
        <f t="shared" si="22"/>
        <v>7.1760000000000004E-2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11.363636363636363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0.14352000000000001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60</v>
      </c>
      <c r="W464" s="350">
        <f>IFERROR(SUM(W450:W462),"0")</f>
        <v>63.36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20</v>
      </c>
      <c r="W466" s="349">
        <f>IFERROR(IF(V466="",0,CEILING((V466/$H466),1)*$H466),"")</f>
        <v>21.12</v>
      </c>
      <c r="X466" s="36">
        <f>IFERROR(IF(W466=0,"",ROUNDUP(W466/H466,0)*0.01196),"")</f>
        <v>4.7840000000000001E-2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3.7878787878787876</v>
      </c>
      <c r="W468" s="350">
        <f>IFERROR(W466/H466,"0")+IFERROR(W467/H467,"0")</f>
        <v>4</v>
      </c>
      <c r="X468" s="350">
        <f>IFERROR(IF(X466="",0,X466),"0")+IFERROR(IF(X467="",0,X467),"0")</f>
        <v>4.7840000000000001E-2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20</v>
      </c>
      <c r="W469" s="350">
        <f>IFERROR(SUM(W466:W467),"0")</f>
        <v>21.12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20</v>
      </c>
      <c r="W471" s="349">
        <f t="shared" ref="W471:W476" si="23">IFERROR(IF(V471="",0,CEILING((V471/$H471),1)*$H471),"")</f>
        <v>21.12</v>
      </c>
      <c r="X471" s="36">
        <f>IFERROR(IF(W471=0,"",ROUNDUP(W471/H471,0)*0.01196),"")</f>
        <v>4.7840000000000001E-2</v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20</v>
      </c>
      <c r="W473" s="349">
        <f t="shared" si="23"/>
        <v>21.12</v>
      </c>
      <c r="X473" s="36">
        <f>IFERROR(IF(W473=0,"",ROUNDUP(W473/H473,0)*0.01196),"")</f>
        <v>4.7840000000000001E-2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7.5757575757575752</v>
      </c>
      <c r="W477" s="350">
        <f>IFERROR(W471/H471,"0")+IFERROR(W472/H472,"0")+IFERROR(W473/H473,"0")+IFERROR(W474/H474,"0")+IFERROR(W475/H475,"0")+IFERROR(W476/H476,"0")</f>
        <v>8</v>
      </c>
      <c r="X477" s="350">
        <f>IFERROR(IF(X471="",0,X471),"0")+IFERROR(IF(X472="",0,X472),"0")+IFERROR(IF(X473="",0,X473),"0")+IFERROR(IF(X474="",0,X474),"0")+IFERROR(IF(X475="",0,X475),"0")+IFERROR(IF(X476="",0,X476),"0")</f>
        <v>9.5680000000000001E-2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40</v>
      </c>
      <c r="W478" s="350">
        <f>IFERROR(SUM(W471:W476),"0")</f>
        <v>42.24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2816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2906.5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2961.1597366256274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3057.05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3086.1597366256274</v>
      </c>
      <c r="W518" s="350">
        <f>GrossWeightTotalR+PalletQtyTotalR*25</f>
        <v>3207.05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383.24550759995969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397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6.0087900000000003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110.7</v>
      </c>
      <c r="D525" s="46">
        <f>IFERROR(W57*1,"0")+IFERROR(W58*1,"0")+IFERROR(W59*1,"0")+IFERROR(W60*1,"0")</f>
        <v>232.20000000000002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408.98</v>
      </c>
      <c r="F525" s="46">
        <f>IFERROR(W133*1,"0")+IFERROR(W134*1,"0")+IFERROR(W135*1,"0")+IFERROR(W136*1,"0")</f>
        <v>67.2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18.900000000000002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18.900000000000002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210.9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57.6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855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746.9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39.900000000000006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12.600000000000001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126.72000000000001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50"/>
        <filter val="100,00"/>
        <filter val="102,50"/>
        <filter val="11,36"/>
        <filter val="12,00"/>
        <filter val="12,52"/>
        <filter val="12,60"/>
        <filter val="14,00"/>
        <filter val="14,58"/>
        <filter val="15,00"/>
        <filter val="15,37"/>
        <filter val="15,74"/>
        <filter val="150,00"/>
        <filter val="16,50"/>
        <filter val="17,50"/>
        <filter val="18,90"/>
        <filter val="19,23"/>
        <filter val="2 816,00"/>
        <filter val="2 961,16"/>
        <filter val="2,86"/>
        <filter val="20,00"/>
        <filter val="22,50"/>
        <filter val="231,00"/>
        <filter val="24,50"/>
        <filter val="250,00"/>
        <filter val="285,00"/>
        <filter val="3 086,16"/>
        <filter val="3,33"/>
        <filter val="3,79"/>
        <filter val="30,00"/>
        <filter val="300,00"/>
        <filter val="31,89"/>
        <filter val="330,00"/>
        <filter val="36,67"/>
        <filter val="38,60"/>
        <filter val="380,00"/>
        <filter val="383,25"/>
        <filter val="39,24"/>
        <filter val="4,57"/>
        <filter val="40,00"/>
        <filter val="45,46"/>
        <filter val="5"/>
        <filter val="50,00"/>
        <filter val="54,50"/>
        <filter val="550,00"/>
        <filter val="60,00"/>
        <filter val="65,38"/>
        <filter val="7,00"/>
        <filter val="7,14"/>
        <filter val="7,58"/>
        <filter val="8,33"/>
        <filter val="8,40"/>
        <filter val="80,00"/>
        <filter val="81,00"/>
        <filter val="86,5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2024-03-26T12:16:38Z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