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1E109C-3F7D-45F0-8439-4655CA50DA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W488" i="2"/>
  <c r="W487" i="2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X221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X227" i="2" l="1"/>
  <c r="W281" i="2"/>
  <c r="X327" i="2"/>
  <c r="X328" i="2" s="1"/>
  <c r="W42" i="2"/>
  <c r="W308" i="2"/>
  <c r="W468" i="2"/>
  <c r="D525" i="2"/>
  <c r="W268" i="2"/>
  <c r="W286" i="2"/>
  <c r="X380" i="2"/>
  <c r="X381" i="2" s="1"/>
  <c r="W405" i="2"/>
  <c r="X440" i="2"/>
  <c r="X441" i="2" s="1"/>
  <c r="W441" i="2"/>
  <c r="X466" i="2"/>
  <c r="X468" i="2" s="1"/>
  <c r="W492" i="2"/>
  <c r="W54" i="2"/>
  <c r="W463" i="2"/>
  <c r="W382" i="2"/>
  <c r="X455" i="2"/>
  <c r="X489" i="2"/>
  <c r="V525" i="2"/>
  <c r="W275" i="2"/>
  <c r="W61" i="2"/>
  <c r="W120" i="2"/>
  <c r="H525" i="2"/>
  <c r="W165" i="2"/>
  <c r="W177" i="2"/>
  <c r="X172" i="2"/>
  <c r="X176" i="2" s="1"/>
  <c r="J525" i="2"/>
  <c r="X207" i="2"/>
  <c r="X213" i="2" s="1"/>
  <c r="M525" i="2"/>
  <c r="X231" i="2"/>
  <c r="X246" i="2" s="1"/>
  <c r="X260" i="2"/>
  <c r="X268" i="2" s="1"/>
  <c r="X271" i="2"/>
  <c r="W315" i="2"/>
  <c r="W314" i="2"/>
  <c r="X311" i="2"/>
  <c r="X314" i="2" s="1"/>
  <c r="W322" i="2"/>
  <c r="W323" i="2"/>
  <c r="X321" i="2"/>
  <c r="X322" i="2" s="1"/>
  <c r="V515" i="2"/>
  <c r="X57" i="2"/>
  <c r="X61" i="2" s="1"/>
  <c r="W87" i="2"/>
  <c r="X67" i="2"/>
  <c r="X86" i="2" s="1"/>
  <c r="W299" i="2"/>
  <c r="X290" i="2"/>
  <c r="W517" i="2"/>
  <c r="W24" i="2"/>
  <c r="X22" i="2"/>
  <c r="X23" i="2" s="1"/>
  <c r="X41" i="2"/>
  <c r="X42" i="2" s="1"/>
  <c r="V519" i="2"/>
  <c r="W47" i="2"/>
  <c r="E525" i="2"/>
  <c r="W93" i="2"/>
  <c r="W104" i="2"/>
  <c r="X107" i="2"/>
  <c r="W130" i="2"/>
  <c r="X149" i="2"/>
  <c r="X158" i="2" s="1"/>
  <c r="W197" i="2"/>
  <c r="W227" i="2"/>
  <c r="W257" i="2"/>
  <c r="X253" i="2"/>
  <c r="X257" i="2" s="1"/>
  <c r="W303" i="2"/>
  <c r="W377" i="2"/>
  <c r="X373" i="2"/>
  <c r="X377" i="2" s="1"/>
  <c r="W483" i="2"/>
  <c r="X480" i="2"/>
  <c r="X482" i="2" s="1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L525" i="2"/>
  <c r="W269" i="2"/>
  <c r="W274" i="2"/>
  <c r="W287" i="2"/>
  <c r="W348" i="2"/>
  <c r="W389" i="2"/>
  <c r="T525" i="2"/>
  <c r="W438" i="2"/>
  <c r="W482" i="2"/>
  <c r="F10" i="2"/>
  <c r="X513" i="2"/>
  <c r="X298" i="2"/>
  <c r="X34" i="2"/>
  <c r="X286" i="2"/>
  <c r="X505" i="2"/>
  <c r="X119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l="1"/>
  <c r="W518" i="2"/>
  <c r="W519" i="2"/>
  <c r="W515" i="2"/>
  <c r="X274" i="2"/>
  <c r="X520" i="2" s="1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<sst xmlns="http://schemas.openxmlformats.org/spreadsheetml/2006/main" count="3426" uniqueCount="752">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</sst>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751</v>
      </c>
      <c r="I5" s="357"/>
      <c r="J5" s="357"/>
      <c r="K5" s="357"/>
      <c r="L5" s="357"/>
      <c r="N5" s="26" t="s">
        <v>4</v>
      </c>
      <c r="O5" s="359">
        <v>45379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hidden="1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hidden="1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hidden="1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hidden="1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hidden="1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hidden="1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hidden="1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hidden="1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hidden="1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hidden="1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hidden="1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hidden="1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hidden="1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hidden="1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hidden="1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hidden="1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hidden="1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hidden="1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hidden="1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421</v>
      </c>
      <c r="W52" s="54">
        <f>IFERROR(IF(V52="",0,CEILING((V52/$H52),1)*$H52),"")</f>
        <v>421.20000000000005</v>
      </c>
      <c r="X52" s="40">
        <f>IFERROR(IF(W52=0,"",ROUNDUP(W52/H52,0)*0.00753),"")</f>
        <v>1.1746799999999999</v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155.92592592592592</v>
      </c>
      <c r="W53" s="42">
        <f>IFERROR(W51/H51,"0")+IFERROR(W52/H52,"0")</f>
        <v>156</v>
      </c>
      <c r="X53" s="42">
        <f>IFERROR(IF(X51="",0,X51),"0")+IFERROR(IF(X52="",0,X52),"0")</f>
        <v>1.1746799999999999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421</v>
      </c>
      <c r="W54" s="42">
        <f>IFERROR(SUM(W51:W52),"0")</f>
        <v>421.20000000000005</v>
      </c>
      <c r="X54" s="41"/>
      <c r="Y54" s="65"/>
      <c r="Z54" s="65"/>
    </row>
    <row r="55" spans="1:53" ht="16.5" hidden="1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hidden="1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130</v>
      </c>
      <c r="W57" s="54">
        <f>IFERROR(IF(V57="",0,CEILING((V57/$H57),1)*$H57),"")</f>
        <v>140.4</v>
      </c>
      <c r="X57" s="40">
        <f>IFERROR(IF(W57=0,"",ROUNDUP(W57/H57,0)*0.02175),"")</f>
        <v>0.28275</v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hidden="1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12.037037037037036</v>
      </c>
      <c r="W61" s="42">
        <f>IFERROR(W57/H57,"0")+IFERROR(W58/H58,"0")+IFERROR(W59/H59,"0")+IFERROR(W60/H60,"0")</f>
        <v>13</v>
      </c>
      <c r="X61" s="42">
        <f>IFERROR(IF(X57="",0,X57),"0")+IFERROR(IF(X58="",0,X58),"0")+IFERROR(IF(X59="",0,X59),"0")+IFERROR(IF(X60="",0,X60),"0")</f>
        <v>0.28275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130</v>
      </c>
      <c r="W62" s="42">
        <f>IFERROR(SUM(W57:W60),"0")</f>
        <v>140.4</v>
      </c>
      <c r="X62" s="41"/>
      <c r="Y62" s="65"/>
      <c r="Z62" s="65"/>
    </row>
    <row r="63" spans="1:53" ht="16.5" hidden="1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hidden="1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hidden="1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hidden="1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hidden="1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hidden="1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hidden="1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hidden="1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hidden="1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hidden="1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hidden="1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hidden="1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hidden="1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hidden="1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5"/>
      <c r="Z119" s="65"/>
    </row>
    <row r="120" spans="1:53" hidden="1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0</v>
      </c>
      <c r="W120" s="42">
        <f>IFERROR(SUM(W107:W118),"0")</f>
        <v>0</v>
      </c>
      <c r="X120" s="41"/>
      <c r="Y120" s="65"/>
      <c r="Z120" s="65"/>
    </row>
    <row r="121" spans="1:53" ht="14.25" hidden="1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hidden="1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23.4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2.5641025641025643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20</v>
      </c>
      <c r="W130" s="42">
        <f>IFERROR(SUM(W122:W128),"0")</f>
        <v>23.4</v>
      </c>
      <c r="X130" s="41"/>
      <c r="Y130" s="65"/>
      <c r="Z130" s="65"/>
    </row>
    <row r="131" spans="1:53" ht="16.5" hidden="1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hidden="1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hidden="1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15</v>
      </c>
      <c r="W134" s="54">
        <f>IFERROR(IF(V134="",0,CEILING((V134/$H134),1)*$H134),"")</f>
        <v>16.2</v>
      </c>
      <c r="X134" s="40">
        <f>IFERROR(IF(W134=0,"",ROUNDUP(W134/H134,0)*0.02175),"")</f>
        <v>4.3499999999999997E-2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1.8518518518518519</v>
      </c>
      <c r="W137" s="42">
        <f>IFERROR(W133/H133,"0")+IFERROR(W134/H134,"0")+IFERROR(W135/H135,"0")+IFERROR(W136/H136,"0")</f>
        <v>2</v>
      </c>
      <c r="X137" s="42">
        <f>IFERROR(IF(X133="",0,X133),"0")+IFERROR(IF(X134="",0,X134),"0")+IFERROR(IF(X135="",0,X135),"0")+IFERROR(IF(X136="",0,X136),"0")</f>
        <v>4.3499999999999997E-2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15</v>
      </c>
      <c r="W138" s="42">
        <f>IFERROR(SUM(W133:W136),"0")</f>
        <v>16.2</v>
      </c>
      <c r="X138" s="41"/>
      <c r="Y138" s="65"/>
      <c r="Z138" s="65"/>
    </row>
    <row r="139" spans="1:53" ht="27.75" hidden="1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hidden="1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hidden="1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hidden="1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hidden="1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hidden="1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idden="1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hidden="1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hidden="1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hidden="1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30</v>
      </c>
      <c r="W149" s="54">
        <f t="shared" ref="W149:W157" si="8">IFERROR(IF(V149="",0,CEILING((V149/$H149),1)*$H149),"")</f>
        <v>33.6</v>
      </c>
      <c r="X149" s="40">
        <f>IFERROR(IF(W149=0,"",ROUNDUP(W149/H149,0)*0.00753),"")</f>
        <v>6.0240000000000002E-2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hidden="1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16.666666666666664</v>
      </c>
      <c r="W158" s="42">
        <f>IFERROR(W149/H149,"0")+IFERROR(W150/H150,"0")+IFERROR(W151/H151,"0")+IFERROR(W152/H152,"0")+IFERROR(W153/H153,"0")+IFERROR(W154/H154,"0")+IFERROR(W155/H155,"0")+IFERROR(W156/H156,"0")+IFERROR(W157/H157,"0")</f>
        <v>18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0.13553999999999999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70</v>
      </c>
      <c r="W159" s="42">
        <f>IFERROR(SUM(W149:W157),"0")</f>
        <v>75.599999999999994</v>
      </c>
      <c r="X159" s="41"/>
      <c r="Y159" s="65"/>
      <c r="Z159" s="65"/>
    </row>
    <row r="160" spans="1:53" ht="16.5" hidden="1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hidden="1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hidden="1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hidden="1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hidden="1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hidden="1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hidden="1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hidden="1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idden="1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hidden="1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300</v>
      </c>
      <c r="W172" s="54">
        <f>IFERROR(IF(V172="",0,CEILING((V172/$H172),1)*$H172),"")</f>
        <v>302.40000000000003</v>
      </c>
      <c r="X172" s="40">
        <f>IFERROR(IF(W172=0,"",ROUNDUP(W172/H172,0)*0.00937),"")</f>
        <v>0.52471999999999996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150</v>
      </c>
      <c r="W173" s="54">
        <f>IFERROR(IF(V173="",0,CEILING((V173/$H173),1)*$H173),"")</f>
        <v>151.20000000000002</v>
      </c>
      <c r="X173" s="40">
        <f>IFERROR(IF(W173=0,"",ROUNDUP(W173/H173,0)*0.00937),"")</f>
        <v>0.26235999999999998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150</v>
      </c>
      <c r="W174" s="54">
        <f>IFERROR(IF(V174="",0,CEILING((V174/$H174),1)*$H174),"")</f>
        <v>151.20000000000002</v>
      </c>
      <c r="X174" s="40">
        <f>IFERROR(IF(W174=0,"",ROUNDUP(W174/H174,0)*0.00937),"")</f>
        <v>0.26235999999999998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150</v>
      </c>
      <c r="W175" s="54">
        <f>IFERROR(IF(V175="",0,CEILING((V175/$H175),1)*$H175),"")</f>
        <v>151.20000000000002</v>
      </c>
      <c r="X175" s="40">
        <f>IFERROR(IF(W175=0,"",ROUNDUP(W175/H175,0)*0.00937),"")</f>
        <v>0.26235999999999998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138.88888888888889</v>
      </c>
      <c r="W176" s="42">
        <f>IFERROR(W172/H172,"0")+IFERROR(W173/H173,"0")+IFERROR(W174/H174,"0")+IFERROR(W175/H175,"0")</f>
        <v>140</v>
      </c>
      <c r="X176" s="42">
        <f>IFERROR(IF(X172="",0,X172),"0")+IFERROR(IF(X173="",0,X173),"0")+IFERROR(IF(X174="",0,X174),"0")+IFERROR(IF(X175="",0,X175),"0")</f>
        <v>1.3117999999999999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750</v>
      </c>
      <c r="W177" s="42">
        <f>IFERROR(SUM(W172:W175),"0")</f>
        <v>756.00000000000011</v>
      </c>
      <c r="X177" s="41"/>
      <c r="Y177" s="65"/>
      <c r="Z177" s="65"/>
    </row>
    <row r="178" spans="1:53" ht="14.25" hidden="1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hidden="1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30</v>
      </c>
      <c r="W181" s="54">
        <f t="shared" si="9"/>
        <v>32.4</v>
      </c>
      <c r="X181" s="40">
        <f>IFERROR(IF(W181=0,"",ROUNDUP(W181/H181,0)*0.02175),"")</f>
        <v>8.6999999999999994E-2</v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60</v>
      </c>
      <c r="W183" s="54">
        <f t="shared" si="9"/>
        <v>62.4</v>
      </c>
      <c r="X183" s="40">
        <f>IFERROR(IF(W183=0,"",ROUNDUP(W183/H183,0)*0.02175),"")</f>
        <v>0.17399999999999999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40</v>
      </c>
      <c r="W184" s="54">
        <f t="shared" si="9"/>
        <v>40.5</v>
      </c>
      <c r="X184" s="40">
        <f>IFERROR(IF(W184=0,"",ROUNDUP(W184/H184,0)*0.02175),"")</f>
        <v>0.10874999999999999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16</v>
      </c>
      <c r="W185" s="54">
        <f t="shared" si="9"/>
        <v>16.8</v>
      </c>
      <c r="X185" s="40">
        <f>IFERROR(IF(W185=0,"",ROUNDUP(W185/H185,0)*0.00753),"")</f>
        <v>5.271E-2</v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2</v>
      </c>
      <c r="W187" s="54">
        <f t="shared" si="9"/>
        <v>2.4</v>
      </c>
      <c r="X187" s="40">
        <f>IFERROR(IF(W187=0,"",ROUNDUP(W187/H187,0)*0.00753),"")</f>
        <v>7.5300000000000002E-3</v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25</v>
      </c>
      <c r="W189" s="54">
        <f t="shared" si="9"/>
        <v>26.4</v>
      </c>
      <c r="X189" s="40">
        <f t="shared" ref="X189:X195" si="10">IFERROR(IF(W189=0,"",ROUNDUP(W189/H189,0)*0.00753),"")</f>
        <v>8.2830000000000001E-2</v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19</v>
      </c>
      <c r="W191" s="54">
        <f t="shared" si="9"/>
        <v>19.2</v>
      </c>
      <c r="X191" s="40">
        <f t="shared" si="10"/>
        <v>6.0240000000000002E-2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19</v>
      </c>
      <c r="W192" s="54">
        <f t="shared" si="9"/>
        <v>19.2</v>
      </c>
      <c r="X192" s="40">
        <f t="shared" si="10"/>
        <v>6.0240000000000002E-2</v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19</v>
      </c>
      <c r="W194" s="54">
        <f t="shared" si="9"/>
        <v>19.2</v>
      </c>
      <c r="X194" s="40">
        <f t="shared" si="10"/>
        <v>6.0240000000000002E-2</v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33</v>
      </c>
      <c r="W195" s="54">
        <f t="shared" si="9"/>
        <v>33.6</v>
      </c>
      <c r="X195" s="40">
        <f t="shared" si="10"/>
        <v>0.10542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71.750949667616339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0.79895999999999978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263</v>
      </c>
      <c r="W197" s="42">
        <f>IFERROR(SUM(W179:W195),"0")</f>
        <v>272.10000000000002</v>
      </c>
      <c r="X197" s="41"/>
      <c r="Y197" s="65"/>
      <c r="Z197" s="65"/>
    </row>
    <row r="198" spans="1:53" ht="14.25" hidden="1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hidden="1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hidden="1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idden="1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hidden="1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hidden="1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hidden="1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hidden="1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idden="1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hidden="1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hidden="1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hidden="1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hidden="1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hidden="1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hidden="1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hidden="1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idden="1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hidden="1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hidden="1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hidden="1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hidden="1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idden="1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hidden="1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hidden="1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hidden="1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hidden="1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hidden="1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hidden="1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hidden="1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20</v>
      </c>
      <c r="W254" s="54">
        <f>IFERROR(IF(V254="",0,CEILING((V254/$H254),1)*$H254),"")</f>
        <v>21</v>
      </c>
      <c r="X254" s="40">
        <f>IFERROR(IF(W254=0,"",ROUNDUP(W254/H254,0)*0.00753),"")</f>
        <v>3.7650000000000003E-2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hidden="1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4.7619047619047619</v>
      </c>
      <c r="W257" s="42">
        <f>IFERROR(W253/H253,"0")+IFERROR(W254/H254,"0")+IFERROR(W255/H255,"0")+IFERROR(W256/H256,"0")</f>
        <v>5</v>
      </c>
      <c r="X257" s="42">
        <f>IFERROR(IF(X253="",0,X253),"0")+IFERROR(IF(X254="",0,X254),"0")+IFERROR(IF(X255="",0,X255),"0")+IFERROR(IF(X256="",0,X256),"0")</f>
        <v>3.7650000000000003E-2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20</v>
      </c>
      <c r="W258" s="42">
        <f>IFERROR(SUM(W253:W256),"0")</f>
        <v>21</v>
      </c>
      <c r="X258" s="41"/>
      <c r="Y258" s="65"/>
      <c r="Z258" s="65"/>
    </row>
    <row r="259" spans="1:53" ht="14.25" hidden="1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30</v>
      </c>
      <c r="W260" s="54">
        <f t="shared" ref="W260:W267" si="15">IFERROR(IF(V260="",0,CEILING((V260/$H260),1)*$H260),"")</f>
        <v>31.2</v>
      </c>
      <c r="X260" s="40">
        <f>IFERROR(IF(W260=0,"",ROUNDUP(W260/H260,0)*0.02175),"")</f>
        <v>8.6999999999999994E-2</v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3.8461538461538463</v>
      </c>
      <c r="W268" s="42">
        <f>IFERROR(W260/H260,"0")+IFERROR(W261/H261,"0")+IFERROR(W262/H262,"0")+IFERROR(W263/H263,"0")+IFERROR(W264/H264,"0")+IFERROR(W265/H265,"0")+IFERROR(W266/H266,"0")+IFERROR(W267/H267,"0")</f>
        <v>4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8.6999999999999994E-2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30</v>
      </c>
      <c r="W269" s="42">
        <f>IFERROR(SUM(W260:W267),"0")</f>
        <v>31.2</v>
      </c>
      <c r="X269" s="41"/>
      <c r="Y269" s="65"/>
      <c r="Z269" s="65"/>
    </row>
    <row r="270" spans="1:53" ht="14.25" hidden="1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40</v>
      </c>
      <c r="W271" s="54">
        <f>IFERROR(IF(V271="",0,CEILING((V271/$H271),1)*$H271),"")</f>
        <v>42</v>
      </c>
      <c r="X271" s="40">
        <f>IFERROR(IF(W271=0,"",ROUNDUP(W271/H271,0)*0.02175),"")</f>
        <v>0.10874999999999999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760</v>
      </c>
      <c r="W272" s="54">
        <f>IFERROR(IF(V272="",0,CEILING((V272/$H272),1)*$H272),"")</f>
        <v>764.4</v>
      </c>
      <c r="X272" s="40">
        <f>IFERROR(IF(W272=0,"",ROUNDUP(W272/H272,0)*0.02175),"")</f>
        <v>2.1315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hidden="1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102.1978021978022</v>
      </c>
      <c r="W274" s="42">
        <f>IFERROR(W271/H271,"0")+IFERROR(W272/H272,"0")+IFERROR(W273/H273,"0")</f>
        <v>103</v>
      </c>
      <c r="X274" s="42">
        <f>IFERROR(IF(X271="",0,X271),"0")+IFERROR(IF(X272="",0,X272),"0")+IFERROR(IF(X273="",0,X273),"0")</f>
        <v>2.2402500000000001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800</v>
      </c>
      <c r="W275" s="42">
        <f>IFERROR(SUM(W271:W273),"0")</f>
        <v>806.4</v>
      </c>
      <c r="X275" s="41"/>
      <c r="Y275" s="65"/>
      <c r="Z275" s="65"/>
    </row>
    <row r="276" spans="1:53" ht="14.25" hidden="1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hidden="1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20</v>
      </c>
      <c r="W295" s="54">
        <f t="shared" si="16"/>
        <v>21.6</v>
      </c>
      <c r="X295" s="40">
        <f>IFERROR(IF(W295=0,"",ROUNDUP(W295/H295,0)*0.02175),"")</f>
        <v>4.3499999999999997E-2</v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3.7037037037037033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8.6999999999999994E-2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40</v>
      </c>
      <c r="W299" s="42">
        <f>IFERROR(SUM(W290:W297),"0")</f>
        <v>43.2</v>
      </c>
      <c r="X299" s="41"/>
      <c r="Y299" s="65"/>
      <c r="Z299" s="65"/>
    </row>
    <row r="300" spans="1:53" ht="14.25" hidden="1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hidden="1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556</v>
      </c>
      <c r="W311" s="54">
        <f>IFERROR(IF(V311="",0,CEILING((V311/$H311),1)*$H311),"")</f>
        <v>558.9</v>
      </c>
      <c r="X311" s="40">
        <f>IFERROR(IF(W311=0,"",ROUNDUP(W311/H311,0)*0.02175),"")</f>
        <v>1.5007499999999998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hidden="1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68.641975308641975</v>
      </c>
      <c r="W314" s="42">
        <f>IFERROR(W311/H311,"0")+IFERROR(W312/H312,"0")+IFERROR(W313/H313,"0")</f>
        <v>69</v>
      </c>
      <c r="X314" s="42">
        <f>IFERROR(IF(X311="",0,X311),"0")+IFERROR(IF(X312="",0,X312),"0")+IFERROR(IF(X313="",0,X313),"0")</f>
        <v>1.5007499999999998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556</v>
      </c>
      <c r="W315" s="42">
        <f>IFERROR(SUM(W311:W313),"0")</f>
        <v>558.9</v>
      </c>
      <c r="X315" s="41"/>
      <c r="Y315" s="65"/>
      <c r="Z315" s="65"/>
    </row>
    <row r="316" spans="1:53" ht="14.25" hidden="1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hidden="1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hidden="1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hidden="1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hidden="1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hidden="1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hidden="1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hidden="1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idden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hidden="1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hidden="1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hidden="1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hidden="1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2000</v>
      </c>
      <c r="W333" s="54">
        <f t="shared" ref="W333:W340" si="17">IFERROR(IF(V333="",0,CEILING((V333/$H333),1)*$H333),"")</f>
        <v>2010</v>
      </c>
      <c r="X333" s="40">
        <f>IFERROR(IF(W333=0,"",ROUNDUP(W333/H333,0)*0.02039),"")</f>
        <v>2.7322599999999997</v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750</v>
      </c>
      <c r="W335" s="54">
        <f t="shared" si="17"/>
        <v>750</v>
      </c>
      <c r="X335" s="40">
        <f>IFERROR(IF(W335=0,"",ROUNDUP(W335/H335,0)*0.02039),"")</f>
        <v>1.0194999999999999</v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4500</v>
      </c>
      <c r="W337" s="54">
        <f t="shared" si="17"/>
        <v>4500</v>
      </c>
      <c r="X337" s="40">
        <f>IFERROR(IF(W337=0,"",ROUNDUP(W337/H337,0)*0.02039),"")</f>
        <v>6.1169999999999991</v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hidden="1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483.33333333333337</v>
      </c>
      <c r="W341" s="42">
        <f>IFERROR(W333/H333,"0")+IFERROR(W334/H334,"0")+IFERROR(W335/H335,"0")+IFERROR(W336/H336,"0")+IFERROR(W337/H337,"0")+IFERROR(W338/H338,"0")+IFERROR(W339/H339,"0")+IFERROR(W340/H340,"0")</f>
        <v>484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9.8687599999999982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7250</v>
      </c>
      <c r="W342" s="42">
        <f>IFERROR(SUM(W333:W340),"0")</f>
        <v>7260</v>
      </c>
      <c r="X342" s="41"/>
      <c r="Y342" s="65"/>
      <c r="Z342" s="65"/>
    </row>
    <row r="343" spans="1:53" ht="14.25" hidden="1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3600</v>
      </c>
      <c r="W344" s="54">
        <f>IFERROR(IF(V344="",0,CEILING((V344/$H344),1)*$H344),"")</f>
        <v>3600</v>
      </c>
      <c r="X344" s="40">
        <f>IFERROR(IF(W344=0,"",ROUNDUP(W344/H344,0)*0.02175),"")</f>
        <v>5.22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hidden="1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hidden="1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240</v>
      </c>
      <c r="W347" s="42">
        <f>IFERROR(W344/H344,"0")+IFERROR(W345/H345,"0")+IFERROR(W346/H346,"0")</f>
        <v>240</v>
      </c>
      <c r="X347" s="42">
        <f>IFERROR(IF(X344="",0,X344),"0")+IFERROR(IF(X345="",0,X345),"0")+IFERROR(IF(X346="",0,X346),"0")</f>
        <v>5.22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3600</v>
      </c>
      <c r="W348" s="42">
        <f>IFERROR(SUM(W344:W346),"0")</f>
        <v>3600</v>
      </c>
      <c r="X348" s="41"/>
      <c r="Y348" s="65"/>
      <c r="Z348" s="65"/>
    </row>
    <row r="349" spans="1:53" ht="14.25" hidden="1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1960</v>
      </c>
      <c r="W350" s="54">
        <f>IFERROR(IF(V350="",0,CEILING((V350/$H350),1)*$H350),"")</f>
        <v>1965.6</v>
      </c>
      <c r="X350" s="40">
        <f>IFERROR(IF(W350=0,"",ROUNDUP(W350/H350,0)*0.02175),"")</f>
        <v>5.4809999999999999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200</v>
      </c>
      <c r="W351" s="54">
        <f>IFERROR(IF(V351="",0,CEILING((V351/$H351),1)*$H351),"")</f>
        <v>202.79999999999998</v>
      </c>
      <c r="X351" s="40">
        <f>IFERROR(IF(W351=0,"",ROUNDUP(W351/H351,0)*0.02175),"")</f>
        <v>0.5655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276.92307692307696</v>
      </c>
      <c r="W352" s="42">
        <f>IFERROR(W350/H350,"0")+IFERROR(W351/H351,"0")</f>
        <v>278</v>
      </c>
      <c r="X352" s="42">
        <f>IFERROR(IF(X350="",0,X350),"0")+IFERROR(IF(X351="",0,X351),"0")</f>
        <v>6.0465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2160</v>
      </c>
      <c r="W353" s="42">
        <f>IFERROR(SUM(W350:W351),"0")</f>
        <v>2168.4</v>
      </c>
      <c r="X353" s="41"/>
      <c r="Y353" s="65"/>
      <c r="Z353" s="65"/>
    </row>
    <row r="354" spans="1:53" ht="14.25" hidden="1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50</v>
      </c>
      <c r="W355" s="54">
        <f>IFERROR(IF(V355="",0,CEILING((V355/$H355),1)*$H355),"")</f>
        <v>54.6</v>
      </c>
      <c r="X355" s="40">
        <f>IFERROR(IF(W355=0,"",ROUNDUP(W355/H355,0)*0.02175),"")</f>
        <v>0.15225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6.4102564102564106</v>
      </c>
      <c r="W356" s="42">
        <f>IFERROR(W355/H355,"0")</f>
        <v>7</v>
      </c>
      <c r="X356" s="42">
        <f>IFERROR(IF(X355="",0,X355),"0")</f>
        <v>0.15225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50</v>
      </c>
      <c r="W357" s="42">
        <f>IFERROR(SUM(W355:W355),"0")</f>
        <v>54.6</v>
      </c>
      <c r="X357" s="41"/>
      <c r="Y357" s="65"/>
      <c r="Z357" s="65"/>
    </row>
    <row r="358" spans="1:53" ht="16.5" hidden="1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hidden="1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hidden="1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hidden="1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hidden="1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hidden="1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hidden="1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hidden="1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hidden="1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50</v>
      </c>
      <c r="W368" s="54">
        <f>IFERROR(IF(V368="",0,CEILING((V368/$H368),1)*$H368),"")</f>
        <v>52.56</v>
      </c>
      <c r="X368" s="40">
        <f>IFERROR(IF(W368=0,"",ROUNDUP(W368/H368,0)*0.00753),"")</f>
        <v>9.0359999999999996E-2</v>
      </c>
      <c r="Y368" s="66" t="s">
        <v>48</v>
      </c>
      <c r="Z368" s="67" t="s">
        <v>48</v>
      </c>
      <c r="AD368" s="68"/>
      <c r="BA368" s="271" t="s">
        <v>66</v>
      </c>
    </row>
    <row r="369" spans="1:53" ht="27" hidden="1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11.415525114155251</v>
      </c>
      <c r="W370" s="42">
        <f>IFERROR(W368/H368,"0")+IFERROR(W369/H369,"0")</f>
        <v>12</v>
      </c>
      <c r="X370" s="42">
        <f>IFERROR(IF(X368="",0,X368),"0")+IFERROR(IF(X369="",0,X369),"0")</f>
        <v>9.0359999999999996E-2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50</v>
      </c>
      <c r="W371" s="42">
        <f>IFERROR(SUM(W368:W369),"0")</f>
        <v>52.56</v>
      </c>
      <c r="X371" s="41"/>
      <c r="Y371" s="65"/>
      <c r="Z371" s="65"/>
    </row>
    <row r="372" spans="1:53" ht="14.25" hidden="1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hidden="1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16.666666666666668</v>
      </c>
      <c r="W377" s="42">
        <f>IFERROR(W373/H373,"0")+IFERROR(W374/H374,"0")+IFERROR(W375/H375,"0")+IFERROR(W376/H376,"0")</f>
        <v>17</v>
      </c>
      <c r="X377" s="42">
        <f>IFERROR(IF(X373="",0,X373),"0")+IFERROR(IF(X374="",0,X374),"0")+IFERROR(IF(X375="",0,X375),"0")+IFERROR(IF(X376="",0,X376),"0")</f>
        <v>0.36974999999999997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130</v>
      </c>
      <c r="W378" s="42">
        <f>IFERROR(SUM(W373:W376),"0")</f>
        <v>132.6</v>
      </c>
      <c r="X378" s="41"/>
      <c r="Y378" s="65"/>
      <c r="Z378" s="65"/>
    </row>
    <row r="379" spans="1:53" ht="14.25" hidden="1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40</v>
      </c>
      <c r="W380" s="54">
        <f>IFERROR(IF(V380="",0,CEILING((V380/$H380),1)*$H380),"")</f>
        <v>46.8</v>
      </c>
      <c r="X380" s="40">
        <f>IFERROR(IF(W380=0,"",ROUNDUP(W380/H380,0)*0.02175),"")</f>
        <v>0.1305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5.1282051282051286</v>
      </c>
      <c r="W381" s="42">
        <f>IFERROR(W380/H380,"0")</f>
        <v>6</v>
      </c>
      <c r="X381" s="42">
        <f>IFERROR(IF(X380="",0,X380),"0")</f>
        <v>0.1305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40</v>
      </c>
      <c r="W382" s="42">
        <f>IFERROR(SUM(W380:W380),"0")</f>
        <v>46.8</v>
      </c>
      <c r="X382" s="41"/>
      <c r="Y382" s="65"/>
      <c r="Z382" s="65"/>
    </row>
    <row r="383" spans="1:53" ht="27.75" hidden="1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hidden="1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hidden="1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hidden="1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hidden="1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hidden="1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hidden="1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hidden="1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hidden="1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ref="W391:W403" si="18">IFERROR(IF(V391="",0,CEILING((V391/$H391),1)*$H391),"")</f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hidden="1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hidden="1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hidden="1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hidden="1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hidden="1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hidden="1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0</v>
      </c>
      <c r="W405" s="42">
        <f>IFERROR(SUM(W391:W403),"0")</f>
        <v>0</v>
      </c>
      <c r="X405" s="41"/>
      <c r="Y405" s="65"/>
      <c r="Z405" s="65"/>
    </row>
    <row r="406" spans="1:53" ht="14.25" hidden="1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15</v>
      </c>
      <c r="W407" s="54">
        <f>IFERROR(IF(V407="",0,CEILING((V407/$H407),1)*$H407),"")</f>
        <v>15.6</v>
      </c>
      <c r="X407" s="40">
        <f>IFERROR(IF(W407=0,"",ROUNDUP(W407/H407,0)*0.02175),"")</f>
        <v>4.3499999999999997E-2</v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hidden="1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1.9230769230769231</v>
      </c>
      <c r="W411" s="42">
        <f>IFERROR(W407/H407,"0")+IFERROR(W408/H408,"0")+IFERROR(W409/H409,"0")+IFERROR(W410/H410,"0")</f>
        <v>2</v>
      </c>
      <c r="X411" s="42">
        <f>IFERROR(IF(X407="",0,X407),"0")+IFERROR(IF(X408="",0,X408),"0")+IFERROR(IF(X409="",0,X409),"0")+IFERROR(IF(X410="",0,X410),"0")</f>
        <v>4.3499999999999997E-2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15</v>
      </c>
      <c r="W412" s="42">
        <f>IFERROR(SUM(W407:W410),"0")</f>
        <v>15.6</v>
      </c>
      <c r="X412" s="41"/>
      <c r="Y412" s="65"/>
      <c r="Z412" s="65"/>
    </row>
    <row r="413" spans="1:53" ht="14.25" hidden="1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hidden="1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hidden="1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hidden="1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hidden="1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hidden="1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hidden="1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25</v>
      </c>
      <c r="W425" s="54">
        <f>IFERROR(IF(V425="",0,CEILING((V425/$H425),1)*$H425),"")</f>
        <v>26</v>
      </c>
      <c r="X425" s="40">
        <f>IFERROR(IF(W425=0,"",ROUNDUP(W425/H425,0)*0.01196),"")</f>
        <v>5.9799999999999999E-2</v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4.8076923076923075</v>
      </c>
      <c r="W427" s="42">
        <f>IFERROR(W425/H425,"0")+IFERROR(W426/H426,"0")</f>
        <v>5</v>
      </c>
      <c r="X427" s="42">
        <f>IFERROR(IF(X425="",0,X425),"0")+IFERROR(IF(X426="",0,X426),"0")</f>
        <v>5.9799999999999999E-2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25</v>
      </c>
      <c r="W428" s="42">
        <f>IFERROR(SUM(W425:W426),"0")</f>
        <v>26</v>
      </c>
      <c r="X428" s="41"/>
      <c r="Y428" s="65"/>
      <c r="Z428" s="65"/>
    </row>
    <row r="429" spans="1:53" ht="14.25" hidden="1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hidden="1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hidden="1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hidden="1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hidden="1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hidden="1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hidden="1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hidden="1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hidden="1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hidden="1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560</v>
      </c>
      <c r="W452" s="54">
        <f t="shared" si="21"/>
        <v>564.96</v>
      </c>
      <c r="X452" s="40">
        <f t="shared" si="22"/>
        <v>1.27972</v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30</v>
      </c>
      <c r="W455" s="54">
        <f t="shared" si="21"/>
        <v>31.68</v>
      </c>
      <c r="X455" s="40">
        <f t="shared" si="22"/>
        <v>7.1760000000000004E-2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hidden="1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111.74242424242425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113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1.35148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590</v>
      </c>
      <c r="W464" s="42">
        <f>IFERROR(SUM(W450:W462),"0")</f>
        <v>596.64</v>
      </c>
      <c r="X464" s="41"/>
      <c r="Y464" s="65"/>
      <c r="Z464" s="65"/>
    </row>
    <row r="465" spans="1:53" ht="14.25" hidden="1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hidden="1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hidden="1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hidden="1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hidden="1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hidden="1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110</v>
      </c>
      <c r="W471" s="54">
        <f t="shared" ref="W471:W476" si="23">IFERROR(IF(V471="",0,CEILING((V471/$H471),1)*$H471),"")</f>
        <v>110.88000000000001</v>
      </c>
      <c r="X471" s="40">
        <f>IFERROR(IF(W471=0,"",ROUNDUP(W471/H471,0)*0.01196),"")</f>
        <v>0.25115999999999999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60</v>
      </c>
      <c r="W472" s="54">
        <f t="shared" si="23"/>
        <v>63.36</v>
      </c>
      <c r="X472" s="40">
        <f>IFERROR(IF(W472=0,"",ROUNDUP(W472/H472,0)*0.01196),"")</f>
        <v>0.14352000000000001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60</v>
      </c>
      <c r="W473" s="54">
        <f t="shared" si="23"/>
        <v>63.36</v>
      </c>
      <c r="X473" s="40">
        <f>IFERROR(IF(W473=0,"",ROUNDUP(W473/H473,0)*0.01196),"")</f>
        <v>0.14352000000000001</v>
      </c>
      <c r="Y473" s="66" t="s">
        <v>48</v>
      </c>
      <c r="Z473" s="67" t="s">
        <v>48</v>
      </c>
      <c r="AD473" s="68"/>
      <c r="BA473" s="329" t="s">
        <v>66</v>
      </c>
    </row>
    <row r="474" spans="1:53" ht="27" hidden="1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hidden="1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43.560606060606062</v>
      </c>
      <c r="W477" s="42">
        <f>IFERROR(W471/H471,"0")+IFERROR(W472/H472,"0")+IFERROR(W473/H473,"0")+IFERROR(W474/H474,"0")+IFERROR(W475/H475,"0")+IFERROR(W476/H476,"0")</f>
        <v>45</v>
      </c>
      <c r="X477" s="42">
        <f>IFERROR(IF(X471="",0,X471),"0")+IFERROR(IF(X472="",0,X472),"0")+IFERROR(IF(X473="",0,X473),"0")+IFERROR(IF(X474="",0,X474),"0")+IFERROR(IF(X475="",0,X475),"0")+IFERROR(IF(X476="",0,X476),"0")</f>
        <v>0.53820000000000001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230</v>
      </c>
      <c r="W478" s="42">
        <f>IFERROR(SUM(W471:W476),"0")</f>
        <v>237.60000000000002</v>
      </c>
      <c r="X478" s="41"/>
      <c r="Y478" s="65"/>
      <c r="Z478" s="65"/>
    </row>
    <row r="479" spans="1:53" ht="14.25" hidden="1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hidden="1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hidden="1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hidden="1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hidden="1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hidden="1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hidden="1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hidden="1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hidden="1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hidden="1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hidden="1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hidden="1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hidden="1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hidden="1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hidden="1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hidden="1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hidden="1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hidden="1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720</v>
      </c>
      <c r="W502" s="54">
        <f>IFERROR(IF(V502="",0,CEILING((V502/$H502),1)*$H502),"")</f>
        <v>722.4</v>
      </c>
      <c r="X502" s="40">
        <f>IFERROR(IF(W502=0,"",ROUNDUP(W502/H502,0)*0.00753),"")</f>
        <v>1.2951600000000001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hidden="1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hidden="1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171.42857142857142</v>
      </c>
      <c r="W505" s="42">
        <f>IFERROR(W501/H501,"0")+IFERROR(W502/H502,"0")+IFERROR(W503/H503,"0")+IFERROR(W504/H504,"0")</f>
        <v>172</v>
      </c>
      <c r="X505" s="42">
        <f>IFERROR(IF(X501="",0,X501),"0")+IFERROR(IF(X502="",0,X502),"0")+IFERROR(IF(X503="",0,X503),"0")+IFERROR(IF(X504="",0,X504),"0")</f>
        <v>1.2951600000000001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720</v>
      </c>
      <c r="W506" s="42">
        <f>IFERROR(SUM(W501:W504),"0")</f>
        <v>722.4</v>
      </c>
      <c r="X506" s="41"/>
      <c r="Y506" s="65"/>
      <c r="Z506" s="65"/>
    </row>
    <row r="507" spans="1:53" ht="14.25" hidden="1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hidden="1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hidden="1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hidden="1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hidden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18075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18186.799999999996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18903.2226721224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19021.639999999996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30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19653.2226721224</v>
      </c>
      <c r="W518" s="42">
        <f>GrossWeightTotalR+PalletQtyTotalR*25</f>
        <v>19796.639999999996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1964.5097302916936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1981</v>
      </c>
      <c r="X519" s="41"/>
      <c r="Y519" s="65"/>
      <c r="Z519" s="65"/>
    </row>
    <row r="520" spans="1:29" ht="14.25" hidden="1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33.127139999999997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421.20000000000005</v>
      </c>
      <c r="D525" s="51">
        <f>IFERROR(W57*1,"0")+IFERROR(W58*1,"0")+IFERROR(W59*1,"0")+IFERROR(W60*1,"0")</f>
        <v>140.4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23.4</v>
      </c>
      <c r="F525" s="51">
        <f>IFERROR(W133*1,"0")+IFERROR(W134*1,"0")+IFERROR(W135*1,"0")+IFERROR(W136*1,"0")</f>
        <v>16.2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75.599999999999994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1028.1000000000001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858.6</v>
      </c>
      <c r="N525" s="51">
        <f>IFERROR(W290*1,"0")+IFERROR(W291*1,"0")+IFERROR(W292*1,"0")+IFERROR(W293*1,"0")+IFERROR(W294*1,"0")+IFERROR(W295*1,"0")+IFERROR(W296*1,"0")+IFERROR(W297*1,"0")+IFERROR(W301*1,"0")+IFERROR(W302*1,"0")</f>
        <v>43.2</v>
      </c>
      <c r="O525" s="51">
        <f>IFERROR(W307*1,"0")+IFERROR(W311*1,"0")+IFERROR(W312*1,"0")+IFERROR(W313*1,"0")+IFERROR(W317*1,"0")+IFERROR(W321*1,"0")</f>
        <v>558.9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13083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231.95999999999998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15.6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26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834.24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830.4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60,00"/>
        <filter val="1 964,51"/>
        <filter val="1,85"/>
        <filter val="1,92"/>
        <filter val="100,00"/>
        <filter val="102,20"/>
        <filter val="11,42"/>
        <filter val="110,00"/>
        <filter val="111,74"/>
        <filter val="12,04"/>
        <filter val="130,00"/>
        <filter val="138,89"/>
        <filter val="15,00"/>
        <filter val="150,00"/>
        <filter val="155,93"/>
        <filter val="16,00"/>
        <filter val="16,67"/>
        <filter val="171,43"/>
        <filter val="18 075,00"/>
        <filter val="18 903,22"/>
        <filter val="19 653,22"/>
        <filter val="19,00"/>
        <filter val="2 000,00"/>
        <filter val="2 160,00"/>
        <filter val="2,00"/>
        <filter val="2,56"/>
        <filter val="20,00"/>
        <filter val="200,00"/>
        <filter val="230,00"/>
        <filter val="240,00"/>
        <filter val="25,00"/>
        <filter val="263,00"/>
        <filter val="276,92"/>
        <filter val="3 600,00"/>
        <filter val="3,70"/>
        <filter val="3,85"/>
        <filter val="30"/>
        <filter val="30,00"/>
        <filter val="300,00"/>
        <filter val="33,00"/>
        <filter val="4 500,00"/>
        <filter val="4,76"/>
        <filter val="4,81"/>
        <filter val="40,00"/>
        <filter val="421,00"/>
        <filter val="43,56"/>
        <filter val="483,33"/>
        <filter val="5,13"/>
        <filter val="50,00"/>
        <filter val="556,00"/>
        <filter val="560,00"/>
        <filter val="590,00"/>
        <filter val="6,41"/>
        <filter val="60,00"/>
        <filter val="68,64"/>
        <filter val="7 250,00"/>
        <filter val="70,00"/>
        <filter val="71,75"/>
        <filter val="720,00"/>
        <filter val="750,00"/>
        <filter val="760,00"/>
        <filter val="8,33"/>
        <filter val="800,00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