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645EBA-CD42-4D99-B35B-1F89C1BBD0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X489" i="2" s="1"/>
  <c r="W488" i="2"/>
  <c r="W487" i="2"/>
  <c r="V483" i="2"/>
  <c r="V482" i="2"/>
  <c r="W481" i="2"/>
  <c r="X481" i="2" s="1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X430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X223" i="2"/>
  <c r="W223" i="2"/>
  <c r="W222" i="2"/>
  <c r="X222" i="2" s="1"/>
  <c r="W221" i="2"/>
  <c r="X221" i="2" s="1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V146" i="2"/>
  <c r="V145" i="2"/>
  <c r="W144" i="2"/>
  <c r="X144" i="2" s="1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N90" i="2"/>
  <c r="W89" i="2"/>
  <c r="X89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W51" i="2"/>
  <c r="N51" i="2"/>
  <c r="V47" i="2"/>
  <c r="V46" i="2"/>
  <c r="W45" i="2"/>
  <c r="N45" i="2"/>
  <c r="V43" i="2"/>
  <c r="V42" i="2"/>
  <c r="W41" i="2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W23" i="2" s="1"/>
  <c r="N22" i="2"/>
  <c r="H10" i="2"/>
  <c r="A9" i="2"/>
  <c r="A10" i="2" s="1"/>
  <c r="D7" i="2"/>
  <c r="O6" i="2"/>
  <c r="N2" i="2"/>
  <c r="X327" i="2" l="1"/>
  <c r="X328" i="2" s="1"/>
  <c r="X380" i="2"/>
  <c r="X381" i="2" s="1"/>
  <c r="W463" i="2"/>
  <c r="X61" i="2"/>
  <c r="W281" i="2"/>
  <c r="W492" i="2"/>
  <c r="W165" i="2"/>
  <c r="W308" i="2"/>
  <c r="W468" i="2"/>
  <c r="W286" i="2"/>
  <c r="W382" i="2"/>
  <c r="X440" i="2"/>
  <c r="X441" i="2" s="1"/>
  <c r="W441" i="2"/>
  <c r="X466" i="2"/>
  <c r="X468" i="2" s="1"/>
  <c r="V525" i="2"/>
  <c r="W54" i="2"/>
  <c r="W405" i="2"/>
  <c r="V519" i="2"/>
  <c r="W87" i="2"/>
  <c r="X67" i="2"/>
  <c r="W322" i="2"/>
  <c r="W323" i="2"/>
  <c r="X321" i="2"/>
  <c r="X322" i="2" s="1"/>
  <c r="V515" i="2"/>
  <c r="W42" i="2"/>
  <c r="W43" i="2"/>
  <c r="W130" i="2"/>
  <c r="X163" i="2"/>
  <c r="W197" i="2"/>
  <c r="W227" i="2"/>
  <c r="W315" i="2"/>
  <c r="W314" i="2"/>
  <c r="X311" i="2"/>
  <c r="X314" i="2" s="1"/>
  <c r="X45" i="2"/>
  <c r="X46" i="2" s="1"/>
  <c r="W47" i="2"/>
  <c r="W177" i="2"/>
  <c r="X172" i="2"/>
  <c r="X176" i="2" s="1"/>
  <c r="J525" i="2"/>
  <c r="X207" i="2"/>
  <c r="X213" i="2" s="1"/>
  <c r="W268" i="2"/>
  <c r="X260" i="2"/>
  <c r="X268" i="2" s="1"/>
  <c r="W517" i="2"/>
  <c r="W24" i="2"/>
  <c r="X22" i="2"/>
  <c r="X23" i="2" s="1"/>
  <c r="X41" i="2"/>
  <c r="X42" i="2" s="1"/>
  <c r="D525" i="2"/>
  <c r="W61" i="2"/>
  <c r="X86" i="2"/>
  <c r="X227" i="2"/>
  <c r="W275" i="2"/>
  <c r="X271" i="2"/>
  <c r="W303" i="2"/>
  <c r="W377" i="2"/>
  <c r="X373" i="2"/>
  <c r="X377" i="2" s="1"/>
  <c r="W483" i="2"/>
  <c r="X480" i="2"/>
  <c r="X482" i="2" s="1"/>
  <c r="W257" i="2"/>
  <c r="W299" i="2"/>
  <c r="M525" i="2"/>
  <c r="W304" i="2"/>
  <c r="W342" i="2"/>
  <c r="W365" i="2"/>
  <c r="W411" i="2"/>
  <c r="W428" i="2"/>
  <c r="U525" i="2"/>
  <c r="W478" i="2"/>
  <c r="W493" i="2"/>
  <c r="W514" i="2"/>
  <c r="W34" i="2"/>
  <c r="W94" i="2"/>
  <c r="F525" i="2"/>
  <c r="G525" i="2"/>
  <c r="I525" i="2"/>
  <c r="X169" i="2"/>
  <c r="W169" i="2"/>
  <c r="W196" i="2"/>
  <c r="X231" i="2"/>
  <c r="X246" i="2" s="1"/>
  <c r="X253" i="2"/>
  <c r="X257" i="2" s="1"/>
  <c r="X290" i="2"/>
  <c r="X301" i="2"/>
  <c r="X303" i="2" s="1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X488" i="2"/>
  <c r="W499" i="2"/>
  <c r="W505" i="2"/>
  <c r="V518" i="2"/>
  <c r="E525" i="2"/>
  <c r="W93" i="2"/>
  <c r="W104" i="2"/>
  <c r="W120" i="2"/>
  <c r="H525" i="2"/>
  <c r="L525" i="2"/>
  <c r="W269" i="2"/>
  <c r="W274" i="2"/>
  <c r="W287" i="2"/>
  <c r="W348" i="2"/>
  <c r="W389" i="2"/>
  <c r="T525" i="2"/>
  <c r="W438" i="2"/>
  <c r="W482" i="2"/>
  <c r="F10" i="2"/>
  <c r="X513" i="2"/>
  <c r="X298" i="2"/>
  <c r="X34" i="2"/>
  <c r="X286" i="2"/>
  <c r="X505" i="2"/>
  <c r="X119" i="2"/>
  <c r="X158" i="2"/>
  <c r="X20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164" i="2" l="1"/>
  <c r="X492" i="2"/>
  <c r="W518" i="2"/>
  <c r="W519" i="2"/>
  <c r="W515" i="2"/>
  <c r="X520" i="2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<sst xmlns="http://schemas.openxmlformats.org/spreadsheetml/2006/main" count="3426" uniqueCount="752">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</sst>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65" sqref="Z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751</v>
      </c>
      <c r="I5" s="357"/>
      <c r="J5" s="357"/>
      <c r="K5" s="357"/>
      <c r="L5" s="357"/>
      <c r="N5" s="26" t="s">
        <v>4</v>
      </c>
      <c r="O5" s="359">
        <v>45379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Четверг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0.45833333333333331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hidden="1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hidden="1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hidden="1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hidden="1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hidden="1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hidden="1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hidden="1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hidden="1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hidden="1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hidden="1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hidden="1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hidden="1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hidden="1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hidden="1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hidden="1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hidden="1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hidden="1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hidden="1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hidden="1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hidden="1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hidden="1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hidden="1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hidden="1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hidden="1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hidden="1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hidden="1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hidden="1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hidden="1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hidden="1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hidden="1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hidden="1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hidden="1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hidden="1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80</v>
      </c>
      <c r="W65" s="54">
        <f t="shared" ref="W65:W85" si="2">IFERROR(IF(V65="",0,CEILING((V65/$H65),1)*$H65),"")</f>
        <v>89.6</v>
      </c>
      <c r="X65" s="40">
        <f t="shared" ref="X65:X71" si="3">IFERROR(IF(W65=0,"",ROUNDUP(W65/H65,0)*0.02175),"")</f>
        <v>0.17399999999999999</v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80</v>
      </c>
      <c r="W66" s="54">
        <f t="shared" si="2"/>
        <v>86.4</v>
      </c>
      <c r="X66" s="40">
        <f t="shared" si="3"/>
        <v>0.17399999999999999</v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hidden="1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hidden="1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50</v>
      </c>
      <c r="W72" s="54">
        <f t="shared" si="2"/>
        <v>51</v>
      </c>
      <c r="X72" s="40">
        <f>IFERROR(IF(W72=0,"",ROUNDUP(W72/H72,0)*0.00753),"")</f>
        <v>0.12801000000000001</v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70</v>
      </c>
      <c r="W73" s="54">
        <f t="shared" si="2"/>
        <v>72</v>
      </c>
      <c r="X73" s="40">
        <f t="shared" ref="X73:X79" si="4">IFERROR(IF(W73=0,"",ROUNDUP(W73/H73,0)*0.00937),"")</f>
        <v>0.16866</v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hidden="1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90</v>
      </c>
      <c r="W79" s="54">
        <f t="shared" si="2"/>
        <v>90</v>
      </c>
      <c r="X79" s="40">
        <f t="shared" si="4"/>
        <v>0.18740000000000001</v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hidden="1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hidden="1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68.716931216931215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71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0.83206999999999998</v>
      </c>
      <c r="Y86" s="65"/>
      <c r="Z86" s="65"/>
    </row>
    <row r="87" spans="1:53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370</v>
      </c>
      <c r="W87" s="42">
        <f>IFERROR(SUM(W65:W85),"0")</f>
        <v>389</v>
      </c>
      <c r="X87" s="41"/>
      <c r="Y87" s="65"/>
      <c r="Z87" s="65"/>
    </row>
    <row r="88" spans="1:53" ht="14.25" hidden="1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hidden="1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hidden="1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hidden="1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21</v>
      </c>
      <c r="W97" s="54">
        <f t="shared" si="5"/>
        <v>21</v>
      </c>
      <c r="X97" s="40">
        <f>IFERROR(IF(W97=0,"",ROUNDUP(W97/H97,0)*0.00937),"")</f>
        <v>4.6850000000000003E-2</v>
      </c>
      <c r="Y97" s="66" t="s">
        <v>48</v>
      </c>
      <c r="Z97" s="67" t="s">
        <v>48</v>
      </c>
      <c r="AD97" s="68"/>
      <c r="BA97" s="114" t="s">
        <v>66</v>
      </c>
    </row>
    <row r="98" spans="1:53" ht="16.5" hidden="1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5</v>
      </c>
      <c r="W104" s="42">
        <f>IFERROR(W96/H96,"0")+IFERROR(W97/H97,"0")+IFERROR(W98/H98,"0")+IFERROR(W99/H99,"0")+IFERROR(W100/H100,"0")+IFERROR(W101/H101,"0")+IFERROR(W102/H102,"0")+IFERROR(W103/H103,"0")</f>
        <v>5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4.6850000000000003E-2</v>
      </c>
      <c r="Y104" s="65"/>
      <c r="Z104" s="65"/>
    </row>
    <row r="105" spans="1:53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21</v>
      </c>
      <c r="W105" s="42">
        <f>IFERROR(SUM(W96:W103),"0")</f>
        <v>21</v>
      </c>
      <c r="X105" s="41"/>
      <c r="Y105" s="65"/>
      <c r="Z105" s="65"/>
    </row>
    <row r="106" spans="1:53" ht="14.25" hidden="1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120</v>
      </c>
      <c r="W107" s="54">
        <f t="shared" ref="W107:W118" si="6">IFERROR(IF(V107="",0,CEILING((V107/$H107),1)*$H107),"")</f>
        <v>126</v>
      </c>
      <c r="X107" s="40">
        <f>IFERROR(IF(W107=0,"",ROUNDUP(W107/H107,0)*0.02175),"")</f>
        <v>0.32624999999999998</v>
      </c>
      <c r="Y107" s="66" t="s">
        <v>48</v>
      </c>
      <c r="Z107" s="67" t="s">
        <v>48</v>
      </c>
      <c r="AD107" s="68"/>
      <c r="BA107" s="121" t="s">
        <v>66</v>
      </c>
    </row>
    <row r="108" spans="1:53" ht="27" hidden="1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120</v>
      </c>
      <c r="W109" s="54">
        <f t="shared" si="6"/>
        <v>126</v>
      </c>
      <c r="X109" s="40">
        <f>IFERROR(IF(W109=0,"",ROUNDUP(W109/H109,0)*0.02175),"")</f>
        <v>0.32624999999999998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30</v>
      </c>
      <c r="X110" s="40">
        <f>IFERROR(IF(W110=0,"",ROUNDUP(W110/H110,0)*0.00753),"")</f>
        <v>7.5300000000000006E-2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hidden="1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hidden="1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hidden="1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38.571428571428569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40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0.7278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270</v>
      </c>
      <c r="W120" s="42">
        <f>IFERROR(SUM(W107:W118),"0")</f>
        <v>282</v>
      </c>
      <c r="X120" s="41"/>
      <c r="Y120" s="65"/>
      <c r="Z120" s="65"/>
    </row>
    <row r="121" spans="1:53" ht="14.25" hidden="1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hidden="1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hidden="1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hidden="1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hidden="1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hidden="1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hidden="1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hidden="1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hidden="1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hidden="1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hidden="1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IFERROR(IF(W134=0,"",ROUNDUP(W134/H134,0)*0.02175),"")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hidden="1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idden="1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0</v>
      </c>
      <c r="W137" s="42">
        <f>IFERROR(W133/H133,"0")+IFERROR(W134/H134,"0")+IFERROR(W135/H135,"0")+IFERROR(W136/H136,"0")</f>
        <v>0</v>
      </c>
      <c r="X137" s="42">
        <f>IFERROR(IF(X133="",0,X133),"0")+IFERROR(IF(X134="",0,X134),"0")+IFERROR(IF(X135="",0,X135),"0")+IFERROR(IF(X136="",0,X136),"0")</f>
        <v>0</v>
      </c>
      <c r="Y137" s="65"/>
      <c r="Z137" s="65"/>
    </row>
    <row r="138" spans="1:53" hidden="1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0</v>
      </c>
      <c r="W138" s="42">
        <f>IFERROR(SUM(W133:W136),"0")</f>
        <v>0</v>
      </c>
      <c r="X138" s="41"/>
      <c r="Y138" s="65"/>
      <c r="Z138" s="65"/>
    </row>
    <row r="139" spans="1:53" ht="27.75" hidden="1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hidden="1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hidden="1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hidden="1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hidden="1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hidden="1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idden="1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hidden="1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hidden="1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hidden="1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hidden="1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ref="W149:W157" si="8">IFERROR(IF(V149="",0,CEILING((V149/$H149),1)*$H149),"")</f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hidden="1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hidden="1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idden="1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0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5"/>
      <c r="Z158" s="65"/>
    </row>
    <row r="159" spans="1:53" hidden="1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0</v>
      </c>
      <c r="W159" s="42">
        <f>IFERROR(SUM(W149:W157),"0")</f>
        <v>0</v>
      </c>
      <c r="X159" s="41"/>
      <c r="Y159" s="65"/>
      <c r="Z159" s="65"/>
    </row>
    <row r="160" spans="1:53" ht="16.5" hidden="1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hidden="1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hidden="1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hidden="1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idden="1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hidden="1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hidden="1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hidden="1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hidden="1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idden="1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hidden="1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hidden="1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90</v>
      </c>
      <c r="W172" s="54">
        <f>IFERROR(IF(V172="",0,CEILING((V172/$H172),1)*$H172),"")</f>
        <v>91.800000000000011</v>
      </c>
      <c r="X172" s="40">
        <f>IFERROR(IF(W172=0,"",ROUNDUP(W172/H172,0)*0.00937),"")</f>
        <v>0.15928999999999999</v>
      </c>
      <c r="Y172" s="66" t="s">
        <v>48</v>
      </c>
      <c r="Z172" s="67" t="s">
        <v>48</v>
      </c>
      <c r="AD172" s="68"/>
      <c r="BA172" s="160" t="s">
        <v>66</v>
      </c>
    </row>
    <row r="173" spans="1:53" ht="27" hidden="1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100</v>
      </c>
      <c r="W174" s="54">
        <f>IFERROR(IF(V174="",0,CEILING((V174/$H174),1)*$H174),"")</f>
        <v>102.60000000000001</v>
      </c>
      <c r="X174" s="40">
        <f>IFERROR(IF(W174=0,"",ROUNDUP(W174/H174,0)*0.00937),"")</f>
        <v>0.17802999999999999</v>
      </c>
      <c r="Y174" s="66" t="s">
        <v>48</v>
      </c>
      <c r="Z174" s="67" t="s">
        <v>48</v>
      </c>
      <c r="AD174" s="68"/>
      <c r="BA174" s="162" t="s">
        <v>66</v>
      </c>
    </row>
    <row r="175" spans="1:53" ht="27" hidden="1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0</v>
      </c>
      <c r="W175" s="54">
        <f>IFERROR(IF(V175="",0,CEILING((V175/$H175),1)*$H175),"")</f>
        <v>0</v>
      </c>
      <c r="X175" s="40" t="str">
        <f>IFERROR(IF(W175=0,"",ROUNDUP(W175/H175,0)*0.00937),"")</f>
        <v/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35.185185185185183</v>
      </c>
      <c r="W176" s="42">
        <f>IFERROR(W172/H172,"0")+IFERROR(W173/H173,"0")+IFERROR(W174/H174,"0")+IFERROR(W175/H175,"0")</f>
        <v>36</v>
      </c>
      <c r="X176" s="42">
        <f>IFERROR(IF(X172="",0,X172),"0")+IFERROR(IF(X173="",0,X173),"0")+IFERROR(IF(X174="",0,X174),"0")+IFERROR(IF(X175="",0,X175),"0")</f>
        <v>0.33731999999999995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190</v>
      </c>
      <c r="W177" s="42">
        <f>IFERROR(SUM(W172:W175),"0")</f>
        <v>194.40000000000003</v>
      </c>
      <c r="X177" s="41"/>
      <c r="Y177" s="65"/>
      <c r="Z177" s="65"/>
    </row>
    <row r="178" spans="1:53" ht="14.25" hidden="1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hidden="1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hidden="1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hidden="1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hidden="1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hidden="1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hidden="1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5"/>
      <c r="Z196" s="65"/>
    </row>
    <row r="197" spans="1:53" hidden="1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0</v>
      </c>
      <c r="W197" s="42">
        <f>IFERROR(SUM(W179:W195),"0")</f>
        <v>0</v>
      </c>
      <c r="X197" s="41"/>
      <c r="Y197" s="65"/>
      <c r="Z197" s="65"/>
    </row>
    <row r="198" spans="1:53" ht="14.25" hidden="1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hidden="1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hidden="1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hidden="1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idden="1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hidden="1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hidden="1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hidden="1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hidden="1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hidden="1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idden="1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hidden="1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hidden="1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hidden="1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hidden="1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hidden="1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hidden="1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hidden="1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hidden="1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idden="1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hidden="1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hidden="1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hidden="1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hidden="1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80</v>
      </c>
      <c r="W235" s="54">
        <f t="shared" si="13"/>
        <v>86.4</v>
      </c>
      <c r="X235" s="40">
        <f>IFERROR(IF(W235=0,"",ROUNDUP(W235/H235,0)*0.02175),"")</f>
        <v>0.17399999999999999</v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220</v>
      </c>
      <c r="W237" s="54">
        <f t="shared" si="13"/>
        <v>226.8</v>
      </c>
      <c r="X237" s="40">
        <f>IFERROR(IF(W237=0,"",ROUNDUP(W237/H237,0)*0.02175),"")</f>
        <v>0.45674999999999999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130</v>
      </c>
      <c r="W238" s="54">
        <f t="shared" si="13"/>
        <v>140.4</v>
      </c>
      <c r="X238" s="40">
        <f>IFERROR(IF(W238=0,"",ROUNDUP(W238/H238,0)*0.02175),"")</f>
        <v>0.28275</v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220</v>
      </c>
      <c r="W239" s="54">
        <f t="shared" si="13"/>
        <v>220</v>
      </c>
      <c r="X239" s="40">
        <f t="shared" ref="X239:X245" si="14">IFERROR(IF(W239=0,"",ROUNDUP(W239/H239,0)*0.00937),"")</f>
        <v>0.41227999999999998</v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80</v>
      </c>
      <c r="W241" s="54">
        <f t="shared" si="13"/>
        <v>80</v>
      </c>
      <c r="X241" s="40">
        <f t="shared" si="14"/>
        <v>0.14992</v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40</v>
      </c>
      <c r="W244" s="54">
        <f t="shared" si="13"/>
        <v>40</v>
      </c>
      <c r="X244" s="40">
        <f t="shared" si="14"/>
        <v>9.3700000000000006E-2</v>
      </c>
      <c r="Y244" s="66" t="s">
        <v>48</v>
      </c>
      <c r="Z244" s="67" t="s">
        <v>48</v>
      </c>
      <c r="AD244" s="68"/>
      <c r="BA244" s="211" t="s">
        <v>66</v>
      </c>
    </row>
    <row r="245" spans="1:53" ht="27" hidden="1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109.81481481481481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112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1.5693999999999999</v>
      </c>
      <c r="Y246" s="65"/>
      <c r="Z246" s="65"/>
    </row>
    <row r="247" spans="1:53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770</v>
      </c>
      <c r="W247" s="42">
        <f>IFERROR(SUM(W231:W245),"0")</f>
        <v>793.6</v>
      </c>
      <c r="X247" s="41"/>
      <c r="Y247" s="65"/>
      <c r="Z247" s="65"/>
    </row>
    <row r="248" spans="1:53" ht="14.25" hidden="1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hidden="1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hidden="1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hidden="1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hidden="1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100</v>
      </c>
      <c r="W253" s="54">
        <f>IFERROR(IF(V253="",0,CEILING((V253/$H253),1)*$H253),"")</f>
        <v>100.80000000000001</v>
      </c>
      <c r="X253" s="40">
        <f>IFERROR(IF(W253=0,"",ROUNDUP(W253/H253,0)*0.00753),"")</f>
        <v>0.18071999999999999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130</v>
      </c>
      <c r="W254" s="54">
        <f>IFERROR(IF(V254="",0,CEILING((V254/$H254),1)*$H254),"")</f>
        <v>130.20000000000002</v>
      </c>
      <c r="X254" s="40">
        <f>IFERROR(IF(W254=0,"",ROUNDUP(W254/H254,0)*0.00753),"")</f>
        <v>0.23343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60</v>
      </c>
      <c r="W255" s="54">
        <f>IFERROR(IF(V255="",0,CEILING((V255/$H255),1)*$H255),"")</f>
        <v>60.900000000000006</v>
      </c>
      <c r="X255" s="40">
        <f>IFERROR(IF(W255=0,"",ROUNDUP(W255/H255,0)*0.00502),"")</f>
        <v>0.14558000000000001</v>
      </c>
      <c r="Y255" s="66" t="s">
        <v>48</v>
      </c>
      <c r="Z255" s="67" t="s">
        <v>48</v>
      </c>
      <c r="AD255" s="68"/>
      <c r="BA255" s="216" t="s">
        <v>66</v>
      </c>
    </row>
    <row r="256" spans="1:53" ht="27" hidden="1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83.333333333333329</v>
      </c>
      <c r="W257" s="42">
        <f>IFERROR(W253/H253,"0")+IFERROR(W254/H254,"0")+IFERROR(W255/H255,"0")+IFERROR(W256/H256,"0")</f>
        <v>84</v>
      </c>
      <c r="X257" s="42">
        <f>IFERROR(IF(X253="",0,X253),"0")+IFERROR(IF(X254="",0,X254),"0")+IFERROR(IF(X255="",0,X255),"0")+IFERROR(IF(X256="",0,X256),"0")</f>
        <v>0.55973000000000006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290</v>
      </c>
      <c r="W258" s="42">
        <f>IFERROR(SUM(W253:W256),"0")</f>
        <v>291.90000000000003</v>
      </c>
      <c r="X258" s="41"/>
      <c r="Y258" s="65"/>
      <c r="Z258" s="65"/>
    </row>
    <row r="259" spans="1:53" ht="14.25" hidden="1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hidden="1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ref="W260:W267" si="15">IFERROR(IF(V260="",0,CEILING((V260/$H260),1)*$H260),"")</f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120</v>
      </c>
      <c r="W263" s="54">
        <f t="shared" si="15"/>
        <v>122.4</v>
      </c>
      <c r="X263" s="40">
        <f>IFERROR(IF(W263=0,"",ROUNDUP(W263/H263,0)*0.00937),"")</f>
        <v>0.31857999999999997</v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33.333333333333336</v>
      </c>
      <c r="W268" s="42">
        <f>IFERROR(W260/H260,"0")+IFERROR(W261/H261,"0")+IFERROR(W262/H262,"0")+IFERROR(W263/H263,"0")+IFERROR(W264/H264,"0")+IFERROR(W265/H265,"0")+IFERROR(W266/H266,"0")+IFERROR(W267/H267,"0")</f>
        <v>34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0.31857999999999997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120</v>
      </c>
      <c r="W269" s="42">
        <f>IFERROR(SUM(W260:W267),"0")</f>
        <v>122.4</v>
      </c>
      <c r="X269" s="41"/>
      <c r="Y269" s="65"/>
      <c r="Z269" s="65"/>
    </row>
    <row r="270" spans="1:53" ht="14.25" hidden="1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80</v>
      </c>
      <c r="W271" s="54">
        <f>IFERROR(IF(V271="",0,CEILING((V271/$H271),1)*$H271),"")</f>
        <v>84</v>
      </c>
      <c r="X271" s="40">
        <f>IFERROR(IF(W271=0,"",ROUNDUP(W271/H271,0)*0.02175),"")</f>
        <v>0.21749999999999997</v>
      </c>
      <c r="Y271" s="66" t="s">
        <v>48</v>
      </c>
      <c r="Z271" s="67" t="s">
        <v>48</v>
      </c>
      <c r="AD271" s="68"/>
      <c r="BA271" s="226" t="s">
        <v>66</v>
      </c>
    </row>
    <row r="272" spans="1:53" ht="27" hidden="1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70</v>
      </c>
      <c r="W273" s="54">
        <f>IFERROR(IF(V273="",0,CEILING((V273/$H273),1)*$H273),"")</f>
        <v>75.600000000000009</v>
      </c>
      <c r="X273" s="40">
        <f>IFERROR(IF(W273=0,"",ROUNDUP(W273/H273,0)*0.02175),"")</f>
        <v>0.19574999999999998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17.857142857142854</v>
      </c>
      <c r="W274" s="42">
        <f>IFERROR(W271/H271,"0")+IFERROR(W272/H272,"0")+IFERROR(W273/H273,"0")</f>
        <v>19</v>
      </c>
      <c r="X274" s="42">
        <f>IFERROR(IF(X271="",0,X271),"0")+IFERROR(IF(X272="",0,X272),"0")+IFERROR(IF(X273="",0,X273),"0")</f>
        <v>0.41324999999999995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150</v>
      </c>
      <c r="W275" s="42">
        <f>IFERROR(SUM(W271:W273),"0")</f>
        <v>159.60000000000002</v>
      </c>
      <c r="X275" s="41"/>
      <c r="Y275" s="65"/>
      <c r="Z275" s="65"/>
    </row>
    <row r="276" spans="1:53" ht="14.25" hidden="1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hidden="1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idden="1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hidden="1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hidden="1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hidden="1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hidden="1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hidden="1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hidden="1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hidden="1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80</v>
      </c>
      <c r="W292" s="54">
        <f t="shared" si="16"/>
        <v>81.2</v>
      </c>
      <c r="X292" s="40">
        <f>IFERROR(IF(W292=0,"",ROUNDUP(W292/H292,0)*0.02175),"")</f>
        <v>0.15225</v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80</v>
      </c>
      <c r="W295" s="54">
        <f t="shared" si="16"/>
        <v>86.4</v>
      </c>
      <c r="X295" s="40">
        <f>IFERROR(IF(W295=0,"",ROUNDUP(W295/H295,0)*0.02175),"")</f>
        <v>0.17399999999999999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100</v>
      </c>
      <c r="W296" s="54">
        <f t="shared" si="16"/>
        <v>100</v>
      </c>
      <c r="X296" s="40">
        <f>IFERROR(IF(W296=0,"",ROUNDUP(W296/H296,0)*0.00937),"")</f>
        <v>0.18740000000000001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34.303959131545341</v>
      </c>
      <c r="W298" s="42">
        <f>IFERROR(W290/H290,"0")+IFERROR(W291/H291,"0")+IFERROR(W292/H292,"0")+IFERROR(W293/H293,"0")+IFERROR(W294/H294,"0")+IFERROR(W295/H295,"0")+IFERROR(W296/H296,"0")+IFERROR(W297/H297,"0")</f>
        <v>35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0.51364999999999994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260</v>
      </c>
      <c r="W299" s="42">
        <f>IFERROR(SUM(W290:W297),"0")</f>
        <v>267.60000000000002</v>
      </c>
      <c r="X299" s="41"/>
      <c r="Y299" s="65"/>
      <c r="Z299" s="65"/>
    </row>
    <row r="300" spans="1:53" ht="14.25" hidden="1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hidden="1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hidden="1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hidden="1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hidden="1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hidden="1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hidden="1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hidden="1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hidden="1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hidden="1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hidden="1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hidden="1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0</v>
      </c>
      <c r="W314" s="42">
        <f>IFERROR(W311/H311,"0")+IFERROR(W312/H312,"0")+IFERROR(W313/H313,"0")</f>
        <v>0</v>
      </c>
      <c r="X314" s="42">
        <f>IFERROR(IF(X311="",0,X311),"0")+IFERROR(IF(X312="",0,X312),"0")+IFERROR(IF(X313="",0,X313),"0")</f>
        <v>0</v>
      </c>
      <c r="Y314" s="65"/>
      <c r="Z314" s="65"/>
    </row>
    <row r="315" spans="1:53" hidden="1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0</v>
      </c>
      <c r="W315" s="42">
        <f>IFERROR(SUM(W311:W313),"0")</f>
        <v>0</v>
      </c>
      <c r="X315" s="41"/>
      <c r="Y315" s="65"/>
      <c r="Z315" s="65"/>
    </row>
    <row r="316" spans="1:53" ht="14.25" hidden="1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hidden="1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hidden="1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hidden="1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hidden="1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hidden="1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hidden="1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hidden="1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hidden="1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hidden="1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idden="1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hidden="1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hidden="1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hidden="1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hidden="1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hidden="1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ref="W333:W340" si="17">IFERROR(IF(V333="",0,CEILING((V333/$H333),1)*$H333),"")</f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hidden="1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hidden="1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hidden="1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hidden="1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70</v>
      </c>
      <c r="W339" s="54">
        <f t="shared" si="17"/>
        <v>70</v>
      </c>
      <c r="X339" s="40">
        <f>IFERROR(IF(W339=0,"",ROUNDUP(W339/H339,0)*0.00937),"")</f>
        <v>0.13117999999999999</v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70</v>
      </c>
      <c r="W340" s="54">
        <f t="shared" si="17"/>
        <v>70</v>
      </c>
      <c r="X340" s="40">
        <f>IFERROR(IF(W340=0,"",ROUNDUP(W340/H340,0)*0.00937),"")</f>
        <v>0.13117999999999999</v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28</v>
      </c>
      <c r="W341" s="42">
        <f>IFERROR(W333/H333,"0")+IFERROR(W334/H334,"0")+IFERROR(W335/H335,"0")+IFERROR(W336/H336,"0")+IFERROR(W337/H337,"0")+IFERROR(W338/H338,"0")+IFERROR(W339/H339,"0")+IFERROR(W340/H340,"0")</f>
        <v>28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0.26235999999999998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140</v>
      </c>
      <c r="W342" s="42">
        <f>IFERROR(SUM(W333:W340),"0")</f>
        <v>140</v>
      </c>
      <c r="X342" s="41"/>
      <c r="Y342" s="65"/>
      <c r="Z342" s="65"/>
    </row>
    <row r="343" spans="1:53" ht="14.25" hidden="1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hidden="1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16.5" hidden="1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hidden="1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hidden="1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0</v>
      </c>
      <c r="W347" s="42">
        <f>IFERROR(W344/H344,"0")+IFERROR(W345/H345,"0")+IFERROR(W346/H346,"0")</f>
        <v>0</v>
      </c>
      <c r="X347" s="42">
        <f>IFERROR(IF(X344="",0,X344),"0")+IFERROR(IF(X345="",0,X345),"0")+IFERROR(IF(X346="",0,X346),"0")</f>
        <v>0</v>
      </c>
      <c r="Y347" s="65"/>
      <c r="Z347" s="65"/>
    </row>
    <row r="348" spans="1:53" hidden="1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0</v>
      </c>
      <c r="W348" s="42">
        <f>IFERROR(SUM(W344:W346),"0")</f>
        <v>0</v>
      </c>
      <c r="X348" s="41"/>
      <c r="Y348" s="65"/>
      <c r="Z348" s="65"/>
    </row>
    <row r="349" spans="1:53" ht="14.25" hidden="1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hidden="1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70</v>
      </c>
      <c r="W351" s="54">
        <f>IFERROR(IF(V351="",0,CEILING((V351/$H351),1)*$H351),"")</f>
        <v>70.2</v>
      </c>
      <c r="X351" s="40">
        <f>IFERROR(IF(W351=0,"",ROUNDUP(W351/H351,0)*0.02175),"")</f>
        <v>0.19574999999999998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8.9743589743589745</v>
      </c>
      <c r="W352" s="42">
        <f>IFERROR(W350/H350,"0")+IFERROR(W351/H351,"0")</f>
        <v>9</v>
      </c>
      <c r="X352" s="42">
        <f>IFERROR(IF(X350="",0,X350),"0")+IFERROR(IF(X351="",0,X351),"0")</f>
        <v>0.19574999999999998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70</v>
      </c>
      <c r="W353" s="42">
        <f>IFERROR(SUM(W350:W351),"0")</f>
        <v>70.2</v>
      </c>
      <c r="X353" s="41"/>
      <c r="Y353" s="65"/>
      <c r="Z353" s="65"/>
    </row>
    <row r="354" spans="1:53" ht="14.25" hidden="1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hidden="1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5" t="s">
        <v>66</v>
      </c>
    </row>
    <row r="356" spans="1:53" hidden="1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0</v>
      </c>
      <c r="W356" s="42">
        <f>IFERROR(W355/H355,"0")</f>
        <v>0</v>
      </c>
      <c r="X356" s="42">
        <f>IFERROR(IF(X355="",0,X355),"0")</f>
        <v>0</v>
      </c>
      <c r="Y356" s="65"/>
      <c r="Z356" s="65"/>
    </row>
    <row r="357" spans="1:53" hidden="1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0</v>
      </c>
      <c r="W357" s="42">
        <f>IFERROR(SUM(W355:W355),"0")</f>
        <v>0</v>
      </c>
      <c r="X357" s="41"/>
      <c r="Y357" s="65"/>
      <c r="Z357" s="65"/>
    </row>
    <row r="358" spans="1:53" ht="16.5" hidden="1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hidden="1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hidden="1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hidden="1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hidden="1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hidden="1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hidden="1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hidden="1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hidden="1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hidden="1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t="27" hidden="1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hidden="1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0</v>
      </c>
      <c r="W370" s="42">
        <f>IFERROR(W368/H368,"0")+IFERROR(W369/H369,"0")</f>
        <v>0</v>
      </c>
      <c r="X370" s="42">
        <f>IFERROR(IF(X368="",0,X368),"0")+IFERROR(IF(X369="",0,X369),"0")</f>
        <v>0</v>
      </c>
      <c r="Y370" s="65"/>
      <c r="Z370" s="65"/>
    </row>
    <row r="371" spans="1:53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0</v>
      </c>
      <c r="W371" s="42">
        <f>IFERROR(SUM(W368:W369),"0")</f>
        <v>0</v>
      </c>
      <c r="X371" s="41"/>
      <c r="Y371" s="65"/>
      <c r="Z371" s="65"/>
    </row>
    <row r="372" spans="1:53" ht="14.25" hidden="1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30</v>
      </c>
      <c r="W373" s="54">
        <f>IFERROR(IF(V373="",0,CEILING((V373/$H373),1)*$H373),"")</f>
        <v>31.2</v>
      </c>
      <c r="X373" s="40">
        <f>IFERROR(IF(W373=0,"",ROUNDUP(W373/H373,0)*0.02175),"")</f>
        <v>8.6999999999999994E-2</v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hidden="1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3.8461538461538463</v>
      </c>
      <c r="W377" s="42">
        <f>IFERROR(W373/H373,"0")+IFERROR(W374/H374,"0")+IFERROR(W375/H375,"0")+IFERROR(W376/H376,"0")</f>
        <v>4</v>
      </c>
      <c r="X377" s="42">
        <f>IFERROR(IF(X373="",0,X373),"0")+IFERROR(IF(X374="",0,X374),"0")+IFERROR(IF(X375="",0,X375),"0")+IFERROR(IF(X376="",0,X376),"0")</f>
        <v>8.6999999999999994E-2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30</v>
      </c>
      <c r="W378" s="42">
        <f>IFERROR(SUM(W373:W376),"0")</f>
        <v>31.2</v>
      </c>
      <c r="X378" s="41"/>
      <c r="Y378" s="65"/>
      <c r="Z378" s="65"/>
    </row>
    <row r="379" spans="1:53" ht="14.25" hidden="1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hidden="1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IFERROR(IF(W380=0,"",ROUNDUP(W380/H380,0)*0.02175),"")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hidden="1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0</v>
      </c>
      <c r="W381" s="42">
        <f>IFERROR(W380/H380,"0")</f>
        <v>0</v>
      </c>
      <c r="X381" s="42">
        <f>IFERROR(IF(X380="",0,X380),"0")</f>
        <v>0</v>
      </c>
      <c r="Y381" s="65"/>
      <c r="Z381" s="65"/>
    </row>
    <row r="382" spans="1:53" hidden="1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0</v>
      </c>
      <c r="W382" s="42">
        <f>IFERROR(SUM(W380:W380),"0")</f>
        <v>0</v>
      </c>
      <c r="X382" s="41"/>
      <c r="Y382" s="65"/>
      <c r="Z382" s="65"/>
    </row>
    <row r="383" spans="1:53" ht="27.75" hidden="1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hidden="1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hidden="1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hidden="1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hidden="1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hidden="1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hidden="1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hidden="1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120</v>
      </c>
      <c r="W391" s="54">
        <f t="shared" ref="W391:W403" si="18">IFERROR(IF(V391="",0,CEILING((V391/$H391),1)*$H391),"")</f>
        <v>121.80000000000001</v>
      </c>
      <c r="X391" s="40">
        <f>IFERROR(IF(W391=0,"",ROUNDUP(W391/H391,0)*0.00753),"")</f>
        <v>0.21837000000000001</v>
      </c>
      <c r="Y391" s="66" t="s">
        <v>48</v>
      </c>
      <c r="Z391" s="67" t="s">
        <v>48</v>
      </c>
      <c r="AD391" s="68"/>
      <c r="BA391" s="280" t="s">
        <v>66</v>
      </c>
    </row>
    <row r="392" spans="1:53" ht="27" hidden="1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100</v>
      </c>
      <c r="W393" s="54">
        <f t="shared" si="18"/>
        <v>100.80000000000001</v>
      </c>
      <c r="X393" s="40">
        <f>IFERROR(IF(W393=0,"",ROUNDUP(W393/H393,0)*0.00753),"")</f>
        <v>0.18071999999999999</v>
      </c>
      <c r="Y393" s="66" t="s">
        <v>48</v>
      </c>
      <c r="Z393" s="67" t="s">
        <v>48</v>
      </c>
      <c r="AD393" s="68"/>
      <c r="BA393" s="282" t="s">
        <v>66</v>
      </c>
    </row>
    <row r="394" spans="1:53" ht="37.5" hidden="1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hidden="1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hidden="1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hidden="1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52.38095238095238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53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0.39909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220</v>
      </c>
      <c r="W405" s="42">
        <f>IFERROR(SUM(W391:W403),"0")</f>
        <v>222.60000000000002</v>
      </c>
      <c r="X405" s="41"/>
      <c r="Y405" s="65"/>
      <c r="Z405" s="65"/>
    </row>
    <row r="406" spans="1:53" ht="14.25" hidden="1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hidden="1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hidden="1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hidden="1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hidden="1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hidden="1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hidden="1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hidden="1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hidden="1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hidden="1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hidden="1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hidden="1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hidden="1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hidden="1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hidden="1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hidden="1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hidden="1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hidden="1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hidden="1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hidden="1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hidden="1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hidden="1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hidden="1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hidden="1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hidden="1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hidden="1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hidden="1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hidden="1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hidden="1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hidden="1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hidden="1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hidden="1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hidden="1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hidden="1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hidden="1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hidden="1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hidden="1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hidden="1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hidden="1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hidden="1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16.5" hidden="1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hidden="1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hidden="1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idden="1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5"/>
      <c r="Z463" s="65"/>
    </row>
    <row r="464" spans="1:53" hidden="1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0</v>
      </c>
      <c r="W464" s="42">
        <f>IFERROR(SUM(W450:W462),"0")</f>
        <v>0</v>
      </c>
      <c r="X464" s="41"/>
      <c r="Y464" s="65"/>
      <c r="Z464" s="65"/>
    </row>
    <row r="465" spans="1:53" ht="14.25" hidden="1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hidden="1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hidden="1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hidden="1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hidden="1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hidden="1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hidden="1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hidden="1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hidden="1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IFERROR(IF(W473=0,"",ROUNDUP(W473/H473,0)*0.01196),"")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hidden="1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hidden="1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hidden="1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idden="1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0</v>
      </c>
      <c r="W477" s="42">
        <f>IFERROR(W471/H471,"0")+IFERROR(W472/H472,"0")+IFERROR(W473/H473,"0")+IFERROR(W474/H474,"0")+IFERROR(W475/H475,"0")+IFERROR(W476/H476,"0")</f>
        <v>0</v>
      </c>
      <c r="X477" s="42">
        <f>IFERROR(IF(X471="",0,X471),"0")+IFERROR(IF(X472="",0,X472),"0")+IFERROR(IF(X473="",0,X473),"0")+IFERROR(IF(X474="",0,X474),"0")+IFERROR(IF(X475="",0,X475),"0")+IFERROR(IF(X476="",0,X476),"0")</f>
        <v>0</v>
      </c>
      <c r="Y477" s="65"/>
      <c r="Z477" s="65"/>
    </row>
    <row r="478" spans="1:53" hidden="1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0</v>
      </c>
      <c r="W478" s="42">
        <f>IFERROR(SUM(W471:W476),"0")</f>
        <v>0</v>
      </c>
      <c r="X478" s="41"/>
      <c r="Y478" s="65"/>
      <c r="Z478" s="65"/>
    </row>
    <row r="479" spans="1:53" ht="14.25" hidden="1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hidden="1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hidden="1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hidden="1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hidden="1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hidden="1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hidden="1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hidden="1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hidden="1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hidden="1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hidden="1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hidden="1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idden="1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0</v>
      </c>
      <c r="W492" s="42">
        <f>IFERROR(W487/H487,"0")+IFERROR(W488/H488,"0")+IFERROR(W489/H489,"0")+IFERROR(W490/H490,"0")+IFERROR(W491/H491,"0")</f>
        <v>0</v>
      </c>
      <c r="X492" s="42">
        <f>IFERROR(IF(X487="",0,X487),"0")+IFERROR(IF(X488="",0,X488),"0")+IFERROR(IF(X489="",0,X489),"0")+IFERROR(IF(X490="",0,X490),"0")+IFERROR(IF(X491="",0,X491),"0")</f>
        <v>0</v>
      </c>
      <c r="Y492" s="65"/>
      <c r="Z492" s="65"/>
    </row>
    <row r="493" spans="1:53" hidden="1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0</v>
      </c>
      <c r="W493" s="42">
        <f>IFERROR(SUM(W487:W491),"0")</f>
        <v>0</v>
      </c>
      <c r="X493" s="41"/>
      <c r="Y493" s="65"/>
      <c r="Z493" s="65"/>
    </row>
    <row r="494" spans="1:53" ht="14.25" hidden="1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hidden="1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hidden="1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hidden="1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hidden="1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hidden="1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hidden="1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hidden="1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hidden="1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4" t="s">
        <v>66</v>
      </c>
    </row>
    <row r="503" spans="1:53" ht="27" hidden="1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hidden="1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hidden="1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0</v>
      </c>
      <c r="W505" s="42">
        <f>IFERROR(W501/H501,"0")+IFERROR(W502/H502,"0")+IFERROR(W503/H503,"0")+IFERROR(W504/H504,"0")</f>
        <v>0</v>
      </c>
      <c r="X505" s="42">
        <f>IFERROR(IF(X501="",0,X501),"0")+IFERROR(IF(X502="",0,X502),"0")+IFERROR(IF(X503="",0,X503),"0")+IFERROR(IF(X504="",0,X504),"0")</f>
        <v>0</v>
      </c>
      <c r="Y505" s="65"/>
      <c r="Z505" s="65"/>
    </row>
    <row r="506" spans="1:53" hidden="1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0</v>
      </c>
      <c r="W506" s="42">
        <f>IFERROR(SUM(W501:W504),"0")</f>
        <v>0</v>
      </c>
      <c r="X506" s="41"/>
      <c r="Y506" s="65"/>
      <c r="Z506" s="65"/>
    </row>
    <row r="507" spans="1:53" ht="14.25" hidden="1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hidden="1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hidden="1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hidden="1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hidden="1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hidden="1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hidden="1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hidden="1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2901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2985.4999999999995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3056.1398442170853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3145.0719999999997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3206.1398442170853</v>
      </c>
      <c r="W518" s="42">
        <f>GrossWeightTotalR+PalletQtyTotalR*25</f>
        <v>3295.0719999999997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519.31759364517984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530</v>
      </c>
      <c r="X519" s="41"/>
      <c r="Y519" s="65"/>
      <c r="Z519" s="65"/>
    </row>
    <row r="520" spans="1:29" ht="14.25" hidden="1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6.2628499999999994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692</v>
      </c>
      <c r="F525" s="51">
        <f>IFERROR(W133*1,"0")+IFERROR(W134*1,"0")+IFERROR(W135*1,"0")+IFERROR(W136*1,"0")</f>
        <v>0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0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194.40000000000003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1367.5000000000002</v>
      </c>
      <c r="N525" s="51">
        <f>IFERROR(W290*1,"0")+IFERROR(W291*1,"0")+IFERROR(W292*1,"0")+IFERROR(W293*1,"0")+IFERROR(W294*1,"0")+IFERROR(W295*1,"0")+IFERROR(W296*1,"0")+IFERROR(W297*1,"0")+IFERROR(W301*1,"0")+IFERROR(W302*1,"0")</f>
        <v>267.60000000000002</v>
      </c>
      <c r="O525" s="51">
        <f>IFERROR(W307*1,"0")+IFERROR(W311*1,"0")+IFERROR(W312*1,"0")+IFERROR(W313*1,"0")+IFERROR(W317*1,"0")+IFERROR(W321*1,"0")</f>
        <v>0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210.2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31.2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222.60000000000002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09,81"/>
        <filter val="120,00"/>
        <filter val="130,00"/>
        <filter val="140,00"/>
        <filter val="150,00"/>
        <filter val="17,86"/>
        <filter val="190,00"/>
        <filter val="2 901,00"/>
        <filter val="21,00"/>
        <filter val="220,00"/>
        <filter val="260,00"/>
        <filter val="270,00"/>
        <filter val="28,00"/>
        <filter val="290,00"/>
        <filter val="3 056,14"/>
        <filter val="3 206,14"/>
        <filter val="3,85"/>
        <filter val="30,00"/>
        <filter val="33,33"/>
        <filter val="34,30"/>
        <filter val="35,19"/>
        <filter val="370,00"/>
        <filter val="38,57"/>
        <filter val="40,00"/>
        <filter val="5,00"/>
        <filter val="50,00"/>
        <filter val="519,32"/>
        <filter val="52,38"/>
        <filter val="6"/>
        <filter val="60,00"/>
        <filter val="68,72"/>
        <filter val="70,00"/>
        <filter val="770,00"/>
        <filter val="8,97"/>
        <filter val="80,00"/>
        <filter val="83,33"/>
        <filter val="90,00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lastPrinted>2024-03-26T07:42:09Z</cp:lastPrinted>
  <dcterms:created xsi:type="dcterms:W3CDTF">2021-11-12T12:13:19Z</dcterms:created>
  <dcterms:modified xsi:type="dcterms:W3CDTF">2024-03-26T12:17:27Z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