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78293B4-CB33-43F4-8811-2079E259F3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X425" i="1"/>
  <c r="W425" i="1"/>
  <c r="N425" i="1"/>
  <c r="V422" i="1"/>
  <c r="V421" i="1"/>
  <c r="W420" i="1"/>
  <c r="X420" i="1" s="1"/>
  <c r="N420" i="1"/>
  <c r="W419" i="1"/>
  <c r="N419" i="1"/>
  <c r="W418" i="1"/>
  <c r="X418" i="1" s="1"/>
  <c r="N418" i="1"/>
  <c r="V416" i="1"/>
  <c r="V415" i="1"/>
  <c r="W414" i="1"/>
  <c r="W416" i="1" s="1"/>
  <c r="N414" i="1"/>
  <c r="V412" i="1"/>
  <c r="V411" i="1"/>
  <c r="W410" i="1"/>
  <c r="X410" i="1" s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N387" i="1"/>
  <c r="W386" i="1"/>
  <c r="X386" i="1" s="1"/>
  <c r="N386" i="1"/>
  <c r="V382" i="1"/>
  <c r="V381" i="1"/>
  <c r="W380" i="1"/>
  <c r="W382" i="1" s="1"/>
  <c r="N380" i="1"/>
  <c r="V378" i="1"/>
  <c r="V377" i="1"/>
  <c r="X376" i="1"/>
  <c r="W376" i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X368" i="1" s="1"/>
  <c r="X370" i="1" s="1"/>
  <c r="N368" i="1"/>
  <c r="V366" i="1"/>
  <c r="V365" i="1"/>
  <c r="W364" i="1"/>
  <c r="X364" i="1" s="1"/>
  <c r="N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V357" i="1"/>
  <c r="V356" i="1"/>
  <c r="W355" i="1"/>
  <c r="W357" i="1" s="1"/>
  <c r="N355" i="1"/>
  <c r="V353" i="1"/>
  <c r="V352" i="1"/>
  <c r="W351" i="1"/>
  <c r="X351" i="1" s="1"/>
  <c r="N351" i="1"/>
  <c r="W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X339" i="1" s="1"/>
  <c r="N339" i="1"/>
  <c r="X338" i="1"/>
  <c r="W338" i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W312" i="1"/>
  <c r="X312" i="1" s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X280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V258" i="1"/>
  <c r="V257" i="1"/>
  <c r="W256" i="1"/>
  <c r="X256" i="1" s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W170" i="1" s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N149" i="1"/>
  <c r="V146" i="1"/>
  <c r="V145" i="1"/>
  <c r="W144" i="1"/>
  <c r="X144" i="1" s="1"/>
  <c r="N144" i="1"/>
  <c r="W143" i="1"/>
  <c r="X143" i="1" s="1"/>
  <c r="N143" i="1"/>
  <c r="W142" i="1"/>
  <c r="X142" i="1" s="1"/>
  <c r="N142" i="1"/>
  <c r="V138" i="1"/>
  <c r="V137" i="1"/>
  <c r="X136" i="1"/>
  <c r="W136" i="1"/>
  <c r="N136" i="1"/>
  <c r="W135" i="1"/>
  <c r="X135" i="1" s="1"/>
  <c r="N135" i="1"/>
  <c r="W134" i="1"/>
  <c r="X134" i="1" s="1"/>
  <c r="N134" i="1"/>
  <c r="W133" i="1"/>
  <c r="F525" i="1" s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W120" i="1" s="1"/>
  <c r="N107" i="1"/>
  <c r="V105" i="1"/>
  <c r="V104" i="1"/>
  <c r="X103" i="1"/>
  <c r="W103" i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W105" i="1" s="1"/>
  <c r="N96" i="1"/>
  <c r="V94" i="1"/>
  <c r="V93" i="1"/>
  <c r="W92" i="1"/>
  <c r="X92" i="1" s="1"/>
  <c r="N92" i="1"/>
  <c r="X91" i="1"/>
  <c r="W91" i="1"/>
  <c r="N91" i="1"/>
  <c r="W90" i="1"/>
  <c r="X90" i="1" s="1"/>
  <c r="N90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X57" i="1"/>
  <c r="W57" i="1"/>
  <c r="N57" i="1"/>
  <c r="V54" i="1"/>
  <c r="V53" i="1"/>
  <c r="W52" i="1"/>
  <c r="X52" i="1" s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4" i="1" s="1"/>
  <c r="V24" i="1"/>
  <c r="W23" i="1"/>
  <c r="V23" i="1"/>
  <c r="X22" i="1"/>
  <c r="X23" i="1" s="1"/>
  <c r="W22" i="1"/>
  <c r="N22" i="1"/>
  <c r="H10" i="1"/>
  <c r="A9" i="1"/>
  <c r="A10" i="1" s="1"/>
  <c r="D7" i="1"/>
  <c r="O6" i="1"/>
  <c r="N2" i="1"/>
  <c r="X145" i="1" l="1"/>
  <c r="W93" i="1"/>
  <c r="W129" i="1"/>
  <c r="W159" i="1"/>
  <c r="J525" i="1"/>
  <c r="L525" i="1"/>
  <c r="X268" i="1"/>
  <c r="X414" i="1"/>
  <c r="X415" i="1" s="1"/>
  <c r="W415" i="1"/>
  <c r="X246" i="1"/>
  <c r="X463" i="1"/>
  <c r="X303" i="1"/>
  <c r="X427" i="1"/>
  <c r="X61" i="1"/>
  <c r="V515" i="1"/>
  <c r="D525" i="1"/>
  <c r="X89" i="1"/>
  <c r="X93" i="1" s="1"/>
  <c r="X107" i="1"/>
  <c r="X122" i="1"/>
  <c r="X129" i="1" s="1"/>
  <c r="X149" i="1"/>
  <c r="X158" i="1" s="1"/>
  <c r="W176" i="1"/>
  <c r="W196" i="1"/>
  <c r="W204" i="1"/>
  <c r="X221" i="1"/>
  <c r="X227" i="1" s="1"/>
  <c r="W227" i="1"/>
  <c r="W268" i="1"/>
  <c r="W280" i="1"/>
  <c r="Q525" i="1"/>
  <c r="W348" i="1"/>
  <c r="W347" i="1"/>
  <c r="X355" i="1"/>
  <c r="X356" i="1" s="1"/>
  <c r="W356" i="1"/>
  <c r="W370" i="1"/>
  <c r="X380" i="1"/>
  <c r="X381" i="1" s="1"/>
  <c r="W381" i="1"/>
  <c r="T525" i="1"/>
  <c r="X471" i="1"/>
  <c r="X477" i="1" s="1"/>
  <c r="X119" i="1"/>
  <c r="X86" i="1"/>
  <c r="X176" i="1"/>
  <c r="F9" i="1"/>
  <c r="J9" i="1"/>
  <c r="F10" i="1"/>
  <c r="W35" i="1"/>
  <c r="W39" i="1"/>
  <c r="W43" i="1"/>
  <c r="W47" i="1"/>
  <c r="W53" i="1"/>
  <c r="W61" i="1"/>
  <c r="W86" i="1"/>
  <c r="W94" i="1"/>
  <c r="W104" i="1"/>
  <c r="W119" i="1"/>
  <c r="W130" i="1"/>
  <c r="W137" i="1"/>
  <c r="W145" i="1"/>
  <c r="W158" i="1"/>
  <c r="W165" i="1"/>
  <c r="W169" i="1"/>
  <c r="W177" i="1"/>
  <c r="W197" i="1"/>
  <c r="W203" i="1"/>
  <c r="W214" i="1"/>
  <c r="W218" i="1"/>
  <c r="W269" i="1"/>
  <c r="W274" i="1"/>
  <c r="X271" i="1"/>
  <c r="X274" i="1" s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53" i="1"/>
  <c r="X350" i="1"/>
  <c r="X352" i="1" s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525" i="1"/>
  <c r="H9" i="1"/>
  <c r="B525" i="1"/>
  <c r="V519" i="1"/>
  <c r="W24" i="1"/>
  <c r="X26" i="1"/>
  <c r="X34" i="1" s="1"/>
  <c r="X37" i="1"/>
  <c r="X38" i="1" s="1"/>
  <c r="X41" i="1"/>
  <c r="X42" i="1" s="1"/>
  <c r="X45" i="1"/>
  <c r="X46" i="1" s="1"/>
  <c r="X51" i="1"/>
  <c r="X53" i="1" s="1"/>
  <c r="W54" i="1"/>
  <c r="W62" i="1"/>
  <c r="E525" i="1"/>
  <c r="W87" i="1"/>
  <c r="X96" i="1"/>
  <c r="X104" i="1" s="1"/>
  <c r="X133" i="1"/>
  <c r="X137" i="1" s="1"/>
  <c r="W138" i="1"/>
  <c r="G525" i="1"/>
  <c r="W146" i="1"/>
  <c r="I525" i="1"/>
  <c r="W164" i="1"/>
  <c r="X167" i="1"/>
  <c r="X169" i="1" s="1"/>
  <c r="X179" i="1"/>
  <c r="X196" i="1" s="1"/>
  <c r="X199" i="1"/>
  <c r="X203" i="1" s="1"/>
  <c r="X207" i="1"/>
  <c r="X213" i="1" s="1"/>
  <c r="W213" i="1"/>
  <c r="X216" i="1"/>
  <c r="X217" i="1" s="1"/>
  <c r="W228" i="1"/>
  <c r="W246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03" i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W352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X520" i="1" l="1"/>
  <c r="W519" i="1"/>
  <c r="W518" i="1"/>
  <c r="W515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<sst xmlns="http://schemas.openxmlformats.org/spreadsheetml/2006/main" count="2225" uniqueCount="748">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</sst>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45380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716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Пятница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2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0.33333333333333331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60</v>
      </c>
      <c r="W51" s="349">
        <f>IFERROR(IF(V51="",0,CEILING((V51/$H51),1)*$H51),"")</f>
        <v>64.800000000000011</v>
      </c>
      <c r="X51" s="36">
        <f>IFERROR(IF(W51=0,"",ROUNDUP(W51/H51,0)*0.02175),"")</f>
        <v>0.1305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5.5555555555555554</v>
      </c>
      <c r="W53" s="350">
        <f>IFERROR(W51/H51,"0")+IFERROR(W52/H52,"0")</f>
        <v>6.0000000000000009</v>
      </c>
      <c r="X53" s="350">
        <f>IFERROR(IF(X51="",0,X51),"0")+IFERROR(IF(X52="",0,X52),"0")</f>
        <v>0.1305</v>
      </c>
      <c r="Y53" s="351"/>
      <c r="Z53" s="351"/>
    </row>
    <row r="54" spans="1:53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60</v>
      </c>
      <c r="W54" s="350">
        <f>IFERROR(SUM(W51:W52),"0")</f>
        <v>64.800000000000011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400</v>
      </c>
      <c r="W57" s="349">
        <f>IFERROR(IF(V57="",0,CEILING((V57/$H57),1)*$H57),"")</f>
        <v>410.40000000000003</v>
      </c>
      <c r="X57" s="36">
        <f>IFERROR(IF(W57=0,"",ROUNDUP(W57/H57,0)*0.02175),"")</f>
        <v>0.8264999999999999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2160</v>
      </c>
      <c r="W59" s="349">
        <f>IFERROR(IF(V59="",0,CEILING((V59/$H59),1)*$H59),"")</f>
        <v>2160</v>
      </c>
      <c r="X59" s="36">
        <f>IFERROR(IF(W59=0,"",ROUNDUP(W59/H59,0)*0.00937),"")</f>
        <v>4.4976000000000003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517.03703703703707</v>
      </c>
      <c r="W61" s="350">
        <f>IFERROR(W57/H57,"0")+IFERROR(W58/H58,"0")+IFERROR(W59/H59,"0")+IFERROR(W60/H60,"0")</f>
        <v>518</v>
      </c>
      <c r="X61" s="350">
        <f>IFERROR(IF(X57="",0,X57),"0")+IFERROR(IF(X58="",0,X58),"0")+IFERROR(IF(X59="",0,X59),"0")+IFERROR(IF(X60="",0,X60),"0")</f>
        <v>5.3241000000000005</v>
      </c>
      <c r="Y61" s="351"/>
      <c r="Z61" s="351"/>
    </row>
    <row r="62" spans="1:53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2560</v>
      </c>
      <c r="W62" s="350">
        <f>IFERROR(SUM(W57:W60),"0")</f>
        <v>2570.4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300</v>
      </c>
      <c r="W67" s="349">
        <f t="shared" si="2"/>
        <v>302.39999999999998</v>
      </c>
      <c r="X67" s="36">
        <f t="shared" si="3"/>
        <v>0.58724999999999994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15</v>
      </c>
      <c r="W72" s="349">
        <f t="shared" si="2"/>
        <v>15</v>
      </c>
      <c r="X72" s="36">
        <f>IFERROR(IF(W72=0,"",ROUNDUP(W72/H72,0)*0.00753),"")</f>
        <v>3.7650000000000003E-2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268</v>
      </c>
      <c r="W73" s="349">
        <f t="shared" si="2"/>
        <v>268</v>
      </c>
      <c r="X73" s="36">
        <f t="shared" ref="X73:X79" si="4">IFERROR(IF(W73=0,"",ROUNDUP(W73/H73,0)*0.00937),"")</f>
        <v>0.62778999999999996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1233</v>
      </c>
      <c r="W79" s="349">
        <f t="shared" si="2"/>
        <v>1233</v>
      </c>
      <c r="X79" s="36">
        <f t="shared" si="4"/>
        <v>2.56738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535.5</v>
      </c>
      <c r="W84" s="349">
        <f t="shared" si="2"/>
        <v>535.5</v>
      </c>
      <c r="X84" s="36">
        <f>IFERROR(IF(W84=0,"",ROUNDUP(W84/H84,0)*0.00937),"")</f>
        <v>1.11503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491.78571428571428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492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4.9351000000000003</v>
      </c>
      <c r="Y86" s="351"/>
      <c r="Z86" s="351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2351.5</v>
      </c>
      <c r="W87" s="350">
        <f>IFERROR(SUM(W65:W85),"0")</f>
        <v>2353.9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hidden="1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170</v>
      </c>
      <c r="W107" s="349">
        <f t="shared" ref="W107:W118" si="6">IFERROR(IF(V107="",0,CEILING((V107/$H107),1)*$H107),"")</f>
        <v>176.4</v>
      </c>
      <c r="X107" s="36">
        <f>IFERROR(IF(W107=0,"",ROUNDUP(W107/H107,0)*0.02175),"")</f>
        <v>0.45674999999999999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50</v>
      </c>
      <c r="W109" s="349">
        <f t="shared" si="6"/>
        <v>50.400000000000006</v>
      </c>
      <c r="X109" s="36">
        <f>IFERROR(IF(W109=0,"",ROUNDUP(W109/H109,0)*0.02175),"")</f>
        <v>0.1305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29.7</v>
      </c>
      <c r="W113" s="349">
        <f t="shared" si="6"/>
        <v>31.68</v>
      </c>
      <c r="X113" s="36">
        <f>IFERROR(IF(W113=0,"",ROUNDUP(W113/H113,0)*0.00753),"")</f>
        <v>9.0359999999999996E-2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958.5</v>
      </c>
      <c r="W114" s="349">
        <f t="shared" si="6"/>
        <v>958.50000000000011</v>
      </c>
      <c r="X114" s="36">
        <f>IFERROR(IF(W114=0,"",ROUNDUP(W114/H114,0)*0.00753),"")</f>
        <v>2.6731500000000001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392.4404761904762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394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3.3507600000000002</v>
      </c>
      <c r="Y119" s="351"/>
      <c r="Z119" s="351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1208.2</v>
      </c>
      <c r="W120" s="350">
        <f>IFERROR(SUM(W107:W118),"0")</f>
        <v>1216.98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hidden="1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500</v>
      </c>
      <c r="W133" s="349">
        <f>IFERROR(IF(V133="",0,CEILING((V133/$H133),1)*$H133),"")</f>
        <v>504</v>
      </c>
      <c r="X133" s="36">
        <f>IFERROR(IF(W133=0,"",ROUNDUP(W133/H133,0)*0.02175),"")</f>
        <v>1.3049999999999999</v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508.5</v>
      </c>
      <c r="W136" s="349">
        <f>IFERROR(IF(V136="",0,CEILING((V136/$H136),1)*$H136),"")</f>
        <v>510.3</v>
      </c>
      <c r="X136" s="36">
        <f>IFERROR(IF(W136=0,"",ROUNDUP(W136/H136,0)*0.00753),"")</f>
        <v>1.42317</v>
      </c>
      <c r="Y136" s="56"/>
      <c r="Z136" s="57"/>
      <c r="AD136" s="58"/>
      <c r="BA136" s="132" t="s">
        <v>1</v>
      </c>
    </row>
    <row r="137" spans="1:53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247.85714285714283</v>
      </c>
      <c r="W137" s="350">
        <f>IFERROR(W133/H133,"0")+IFERROR(W134/H134,"0")+IFERROR(W135/H135,"0")+IFERROR(W136/H136,"0")</f>
        <v>249</v>
      </c>
      <c r="X137" s="350">
        <f>IFERROR(IF(X133="",0,X133),"0")+IFERROR(IF(X134="",0,X134),"0")+IFERROR(IF(X135="",0,X135),"0")+IFERROR(IF(X136="",0,X136),"0")</f>
        <v>2.72817</v>
      </c>
      <c r="Y137" s="351"/>
      <c r="Z137" s="351"/>
    </row>
    <row r="138" spans="1:53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1008.5</v>
      </c>
      <c r="W138" s="350">
        <f>IFERROR(SUM(W133:W136),"0")</f>
        <v>1014.3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hidden="1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150</v>
      </c>
      <c r="W151" s="349">
        <f t="shared" si="8"/>
        <v>151.20000000000002</v>
      </c>
      <c r="X151" s="36">
        <f>IFERROR(IF(W151=0,"",ROUNDUP(W151/H151,0)*0.00753),"")</f>
        <v>0.27107999999999999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70</v>
      </c>
      <c r="W154" s="349">
        <f t="shared" si="8"/>
        <v>71.400000000000006</v>
      </c>
      <c r="X154" s="36">
        <f>IFERROR(IF(W154=0,"",ROUNDUP(W154/H154,0)*0.00502),"")</f>
        <v>0.17068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69.047619047619037</v>
      </c>
      <c r="W158" s="350">
        <f>IFERROR(W149/H149,"0")+IFERROR(W150/H150,"0")+IFERROR(W151/H151,"0")+IFERROR(W152/H152,"0")+IFERROR(W153/H153,"0")+IFERROR(W154/H154,"0")+IFERROR(W155/H155,"0")+IFERROR(W156/H156,"0")+IFERROR(W157/H157,"0")</f>
        <v>70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0.44175999999999999</v>
      </c>
      <c r="Y158" s="351"/>
      <c r="Z158" s="351"/>
    </row>
    <row r="159" spans="1:53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220</v>
      </c>
      <c r="W159" s="350">
        <f>IFERROR(SUM(W149:W157),"0")</f>
        <v>222.60000000000002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50</v>
      </c>
      <c r="W172" s="349">
        <f>IFERROR(IF(V172="",0,CEILING((V172/$H172),1)*$H172),"")</f>
        <v>54</v>
      </c>
      <c r="X172" s="36">
        <f>IFERROR(IF(W172=0,"",ROUNDUP(W172/H172,0)*0.00937),"")</f>
        <v>9.3700000000000006E-2</v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150</v>
      </c>
      <c r="W174" s="349">
        <f>IFERROR(IF(V174="",0,CEILING((V174/$H174),1)*$H174),"")</f>
        <v>151.20000000000002</v>
      </c>
      <c r="X174" s="36">
        <f>IFERROR(IF(W174=0,"",ROUNDUP(W174/H174,0)*0.00937),"")</f>
        <v>0.26235999999999998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150</v>
      </c>
      <c r="W175" s="349">
        <f>IFERROR(IF(V175="",0,CEILING((V175/$H175),1)*$H175),"")</f>
        <v>151.20000000000002</v>
      </c>
      <c r="X175" s="36">
        <f>IFERROR(IF(W175=0,"",ROUNDUP(W175/H175,0)*0.00937),"")</f>
        <v>0.26235999999999998</v>
      </c>
      <c r="Y175" s="56"/>
      <c r="Z175" s="57"/>
      <c r="AD175" s="58"/>
      <c r="BA175" s="152" t="s">
        <v>1</v>
      </c>
    </row>
    <row r="176" spans="1:53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64.81481481481481</v>
      </c>
      <c r="W176" s="350">
        <f>IFERROR(W172/H172,"0")+IFERROR(W173/H173,"0")+IFERROR(W174/H174,"0")+IFERROR(W175/H175,"0")</f>
        <v>66</v>
      </c>
      <c r="X176" s="350">
        <f>IFERROR(IF(X172="",0,X172),"0")+IFERROR(IF(X173="",0,X173),"0")+IFERROR(IF(X174="",0,X174),"0")+IFERROR(IF(X175="",0,X175),"0")</f>
        <v>0.61841999999999997</v>
      </c>
      <c r="Y176" s="351"/>
      <c r="Z176" s="351"/>
    </row>
    <row r="177" spans="1:53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350</v>
      </c>
      <c r="W177" s="350">
        <f>IFERROR(SUM(W172:W175),"0")</f>
        <v>356.40000000000003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350</v>
      </c>
      <c r="W180" s="349">
        <f t="shared" si="9"/>
        <v>356.7</v>
      </c>
      <c r="X180" s="36">
        <f>IFERROR(IF(W180=0,"",ROUNDUP(W180/H180,0)*0.02175),"")</f>
        <v>0.89174999999999993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240</v>
      </c>
      <c r="W185" s="349">
        <f t="shared" si="9"/>
        <v>240</v>
      </c>
      <c r="X185" s="36">
        <f>IFERROR(IF(W185=0,"",ROUNDUP(W185/H185,0)*0.00753),"")</f>
        <v>0.753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360</v>
      </c>
      <c r="W187" s="349">
        <f t="shared" si="9"/>
        <v>360</v>
      </c>
      <c r="X187" s="36">
        <f>IFERROR(IF(W187=0,"",ROUNDUP(W187/H187,0)*0.00753),"")</f>
        <v>1.1294999999999999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621.6</v>
      </c>
      <c r="W189" s="349">
        <f t="shared" si="9"/>
        <v>621.6</v>
      </c>
      <c r="X189" s="36">
        <f t="shared" ref="X189:X195" si="10">IFERROR(IF(W189=0,"",ROUNDUP(W189/H189,0)*0.00753),"")</f>
        <v>1.9502700000000002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700.80000000000007</v>
      </c>
      <c r="W191" s="349">
        <f t="shared" si="9"/>
        <v>700.8</v>
      </c>
      <c r="X191" s="36">
        <f t="shared" si="10"/>
        <v>2.19876</v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120</v>
      </c>
      <c r="W194" s="349">
        <f t="shared" si="9"/>
        <v>120</v>
      </c>
      <c r="X194" s="36">
        <f t="shared" si="10"/>
        <v>0.3765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160</v>
      </c>
      <c r="W195" s="349">
        <f t="shared" si="9"/>
        <v>160.79999999999998</v>
      </c>
      <c r="X195" s="36">
        <f t="shared" si="10"/>
        <v>0.50451000000000001</v>
      </c>
      <c r="Y195" s="56"/>
      <c r="Z195" s="57"/>
      <c r="AD195" s="58"/>
      <c r="BA195" s="169" t="s">
        <v>1</v>
      </c>
    </row>
    <row r="196" spans="1:53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957.89655172413802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959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7.8042899999999999</v>
      </c>
      <c r="Y196" s="351"/>
      <c r="Z196" s="351"/>
    </row>
    <row r="197" spans="1:53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2552.4</v>
      </c>
      <c r="W197" s="350">
        <f>IFERROR(SUM(W179:W195),"0")</f>
        <v>2559.9000000000005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32</v>
      </c>
      <c r="W202" s="349">
        <f>IFERROR(IF(V202="",0,CEILING((V202/$H202),1)*$H202),"")</f>
        <v>33.6</v>
      </c>
      <c r="X202" s="36">
        <f>IFERROR(IF(W202=0,"",ROUNDUP(W202/H202,0)*0.00753),"")</f>
        <v>0.10542</v>
      </c>
      <c r="Y202" s="56"/>
      <c r="Z202" s="57"/>
      <c r="AD202" s="58"/>
      <c r="BA202" s="173" t="s">
        <v>1</v>
      </c>
    </row>
    <row r="203" spans="1:53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13.333333333333334</v>
      </c>
      <c r="W203" s="350">
        <f>IFERROR(W199/H199,"0")+IFERROR(W200/H200,"0")+IFERROR(W201/H201,"0")+IFERROR(W202/H202,"0")</f>
        <v>14.000000000000002</v>
      </c>
      <c r="X203" s="350">
        <f>IFERROR(IF(X199="",0,X199),"0")+IFERROR(IF(X200="",0,X200),"0")+IFERROR(IF(X201="",0,X201),"0")+IFERROR(IF(X202="",0,X202),"0")</f>
        <v>0.10542</v>
      </c>
      <c r="Y203" s="351"/>
      <c r="Z203" s="351"/>
    </row>
    <row r="204" spans="1:53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32</v>
      </c>
      <c r="W204" s="350">
        <f>IFERROR(SUM(W199:W202),"0")</f>
        <v>33.6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100</v>
      </c>
      <c r="W209" s="349">
        <f t="shared" si="11"/>
        <v>104.39999999999999</v>
      </c>
      <c r="X209" s="36">
        <f>IFERROR(IF(W209=0,"",ROUNDUP(W209/H209,0)*0.02175),"")</f>
        <v>0.19574999999999998</v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60</v>
      </c>
      <c r="W212" s="349">
        <f t="shared" si="11"/>
        <v>60</v>
      </c>
      <c r="X212" s="36">
        <f>IFERROR(IF(W212=0,"",ROUNDUP(W212/H212,0)*0.00937),"")</f>
        <v>0.14055000000000001</v>
      </c>
      <c r="Y212" s="56"/>
      <c r="Z212" s="57"/>
      <c r="AD212" s="58"/>
      <c r="BA212" s="179" t="s">
        <v>1</v>
      </c>
    </row>
    <row r="213" spans="1:53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23.620689655172413</v>
      </c>
      <c r="W213" s="350">
        <f>IFERROR(W207/H207,"0")+IFERROR(W208/H208,"0")+IFERROR(W209/H209,"0")+IFERROR(W210/H210,"0")+IFERROR(W211/H211,"0")+IFERROR(W212/H212,"0")</f>
        <v>24</v>
      </c>
      <c r="X213" s="350">
        <f>IFERROR(IF(X207="",0,X207),"0")+IFERROR(IF(X208="",0,X208),"0")+IFERROR(IF(X209="",0,X209),"0")+IFERROR(IF(X210="",0,X210),"0")+IFERROR(IF(X211="",0,X211),"0")+IFERROR(IF(X212="",0,X212),"0")</f>
        <v>0.33629999999999999</v>
      </c>
      <c r="Y213" s="351"/>
      <c r="Z213" s="351"/>
    </row>
    <row r="214" spans="1:53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160</v>
      </c>
      <c r="W214" s="350">
        <f>IFERROR(SUM(W207:W212),"0")</f>
        <v>164.39999999999998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175</v>
      </c>
      <c r="W216" s="349">
        <f>IFERROR(IF(V216="",0,CEILING((V216/$H216),1)*$H216),"")</f>
        <v>176.4</v>
      </c>
      <c r="X216" s="36">
        <f>IFERROR(IF(W216=0,"",ROUNDUP(W216/H216,0)*0.00502),"")</f>
        <v>0.42168</v>
      </c>
      <c r="Y216" s="56"/>
      <c r="Z216" s="57"/>
      <c r="AD216" s="58"/>
      <c r="BA216" s="180" t="s">
        <v>1</v>
      </c>
    </row>
    <row r="217" spans="1:53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83.333333333333329</v>
      </c>
      <c r="W217" s="350">
        <f>IFERROR(W216/H216,"0")</f>
        <v>84</v>
      </c>
      <c r="X217" s="350">
        <f>IFERROR(IF(X216="",0,X216),"0")</f>
        <v>0.42168</v>
      </c>
      <c r="Y217" s="351"/>
      <c r="Z217" s="351"/>
    </row>
    <row r="218" spans="1:53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175</v>
      </c>
      <c r="W218" s="350">
        <f>IFERROR(SUM(W216:W216),"0")</f>
        <v>176.4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hidden="1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idden="1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hidden="1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hidden="1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16.8</v>
      </c>
      <c r="W256" s="349">
        <f>IFERROR(IF(V256="",0,CEILING((V256/$H256),1)*$H256),"")</f>
        <v>16.8</v>
      </c>
      <c r="X256" s="36">
        <f>IFERROR(IF(W256=0,"",ROUNDUP(W256/H256,0)*0.00502),"")</f>
        <v>5.0200000000000002E-2</v>
      </c>
      <c r="Y256" s="56"/>
      <c r="Z256" s="57"/>
      <c r="AD256" s="58"/>
      <c r="BA256" s="206" t="s">
        <v>1</v>
      </c>
    </row>
    <row r="257" spans="1:53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10</v>
      </c>
      <c r="W257" s="350">
        <f>IFERROR(W253/H253,"0")+IFERROR(W254/H254,"0")+IFERROR(W255/H255,"0")+IFERROR(W256/H256,"0")</f>
        <v>10</v>
      </c>
      <c r="X257" s="350">
        <f>IFERROR(IF(X253="",0,X253),"0")+IFERROR(IF(X254="",0,X254),"0")+IFERROR(IF(X255="",0,X255),"0")+IFERROR(IF(X256="",0,X256),"0")</f>
        <v>5.0200000000000002E-2</v>
      </c>
      <c r="Y257" s="351"/>
      <c r="Z257" s="351"/>
    </row>
    <row r="258" spans="1:53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16.8</v>
      </c>
      <c r="W258" s="350">
        <f>IFERROR(SUM(W253:W256),"0")</f>
        <v>16.8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hidden="1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16.5</v>
      </c>
      <c r="W267" s="349">
        <f t="shared" si="15"/>
        <v>17.82</v>
      </c>
      <c r="X267" s="36">
        <f>IFERROR(IF(W267=0,"",ROUNDUP(W267/H267,0)*0.00753),"")</f>
        <v>6.7769999999999997E-2</v>
      </c>
      <c r="Y267" s="56"/>
      <c r="Z267" s="57"/>
      <c r="AD267" s="58"/>
      <c r="BA267" s="214" t="s">
        <v>1</v>
      </c>
    </row>
    <row r="268" spans="1:53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8.3333333333333339</v>
      </c>
      <c r="W268" s="350">
        <f>IFERROR(W260/H260,"0")+IFERROR(W261/H261,"0")+IFERROR(W262/H262,"0")+IFERROR(W263/H263,"0")+IFERROR(W264/H264,"0")+IFERROR(W265/H265,"0")+IFERROR(W266/H266,"0")+IFERROR(W267/H267,"0")</f>
        <v>9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6.7769999999999997E-2</v>
      </c>
      <c r="Y268" s="351"/>
      <c r="Z268" s="351"/>
    </row>
    <row r="269" spans="1:53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16.5</v>
      </c>
      <c r="W269" s="350">
        <f>IFERROR(SUM(W260:W267),"0")</f>
        <v>17.82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30</v>
      </c>
      <c r="W271" s="349">
        <f>IFERROR(IF(V271="",0,CEILING((V271/$H271),1)*$H271),"")</f>
        <v>33.6</v>
      </c>
      <c r="X271" s="36">
        <f>IFERROR(IF(W271=0,"",ROUNDUP(W271/H271,0)*0.02175),"")</f>
        <v>8.6999999999999994E-2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350</v>
      </c>
      <c r="W272" s="349">
        <f>IFERROR(IF(V272="",0,CEILING((V272/$H272),1)*$H272),"")</f>
        <v>351</v>
      </c>
      <c r="X272" s="36">
        <f>IFERROR(IF(W272=0,"",ROUNDUP(W272/H272,0)*0.02175),"")</f>
        <v>0.9787499999999999</v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48.443223443223445</v>
      </c>
      <c r="W274" s="350">
        <f>IFERROR(W271/H271,"0")+IFERROR(W272/H272,"0")+IFERROR(W273/H273,"0")</f>
        <v>49</v>
      </c>
      <c r="X274" s="350">
        <f>IFERROR(IF(X271="",0,X271),"0")+IFERROR(IF(X272="",0,X272),"0")+IFERROR(IF(X273="",0,X273),"0")</f>
        <v>1.06575</v>
      </c>
      <c r="Y274" s="351"/>
      <c r="Z274" s="351"/>
    </row>
    <row r="275" spans="1:53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380</v>
      </c>
      <c r="W275" s="350">
        <f>IFERROR(SUM(W271:W273),"0")</f>
        <v>384.6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hidden="1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hidden="1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573.29999999999995</v>
      </c>
      <c r="W312" s="349">
        <f>IFERROR(IF(V312="",0,CEILING((V312/$H312),1)*$H312),"")</f>
        <v>573.30000000000007</v>
      </c>
      <c r="X312" s="36">
        <f>IFERROR(IF(W312=0,"",ROUNDUP(W312/H312,0)*0.00753),"")</f>
        <v>2.0556900000000002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570.5</v>
      </c>
      <c r="W313" s="349">
        <f>IFERROR(IF(V313="",0,CEILING((V313/$H313),1)*$H313),"")</f>
        <v>571.20000000000005</v>
      </c>
      <c r="X313" s="36">
        <f>IFERROR(IF(W313=0,"",ROUNDUP(W313/H313,0)*0.00753),"")</f>
        <v>2.0481600000000002</v>
      </c>
      <c r="Y313" s="56"/>
      <c r="Z313" s="57"/>
      <c r="AD313" s="58"/>
      <c r="BA313" s="237" t="s">
        <v>1</v>
      </c>
    </row>
    <row r="314" spans="1:53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544.66666666666652</v>
      </c>
      <c r="W314" s="350">
        <f>IFERROR(W311/H311,"0")+IFERROR(W312/H312,"0")+IFERROR(W313/H313,"0")</f>
        <v>545</v>
      </c>
      <c r="X314" s="350">
        <f>IFERROR(IF(X311="",0,X311),"0")+IFERROR(IF(X312="",0,X312),"0")+IFERROR(IF(X313="",0,X313),"0")</f>
        <v>4.1038500000000004</v>
      </c>
      <c r="Y314" s="351"/>
      <c r="Z314" s="351"/>
    </row>
    <row r="315" spans="1:53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1143.8</v>
      </c>
      <c r="W315" s="350">
        <f>IFERROR(SUM(W311:W313),"0")</f>
        <v>1144.5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0</v>
      </c>
      <c r="W334" s="349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1000</v>
      </c>
      <c r="W336" s="349">
        <f t="shared" si="17"/>
        <v>1005</v>
      </c>
      <c r="X336" s="36">
        <f>IFERROR(IF(W336=0,"",ROUNDUP(W336/H336,0)*0.02175),"")</f>
        <v>1.4572499999999999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1200</v>
      </c>
      <c r="W338" s="349">
        <f t="shared" si="17"/>
        <v>1200</v>
      </c>
      <c r="X338" s="36">
        <f>IFERROR(IF(W338=0,"",ROUNDUP(W338/H338,0)*0.02175),"")</f>
        <v>1.7399999999999998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50</v>
      </c>
      <c r="W339" s="349">
        <f t="shared" si="17"/>
        <v>50</v>
      </c>
      <c r="X339" s="36">
        <f>IFERROR(IF(W339=0,"",ROUNDUP(W339/H339,0)*0.00937),"")</f>
        <v>9.3700000000000006E-2</v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156.66666666666669</v>
      </c>
      <c r="W341" s="350">
        <f>IFERROR(W333/H333,"0")+IFERROR(W334/H334,"0")+IFERROR(W335/H335,"0")+IFERROR(W336/H336,"0")+IFERROR(W337/H337,"0")+IFERROR(W338/H338,"0")+IFERROR(W339/H339,"0")+IFERROR(W340/H340,"0")</f>
        <v>157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3.2909499999999996</v>
      </c>
      <c r="Y341" s="351"/>
      <c r="Z341" s="351"/>
    </row>
    <row r="342" spans="1:53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2250</v>
      </c>
      <c r="W342" s="350">
        <f>IFERROR(SUM(W333:W340),"0")</f>
        <v>2255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hidden="1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16</v>
      </c>
      <c r="W346" s="349">
        <f>IFERROR(IF(V346="",0,CEILING((V346/$H346),1)*$H346),"")</f>
        <v>16</v>
      </c>
      <c r="X346" s="36">
        <f>IFERROR(IF(W346=0,"",ROUNDUP(W346/H346,0)*0.00937),"")</f>
        <v>3.7479999999999999E-2</v>
      </c>
      <c r="Y346" s="56"/>
      <c r="Z346" s="57"/>
      <c r="AD346" s="58"/>
      <c r="BA346" s="251" t="s">
        <v>1</v>
      </c>
    </row>
    <row r="347" spans="1:53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4</v>
      </c>
      <c r="W347" s="350">
        <f>IFERROR(W344/H344,"0")+IFERROR(W345/H345,"0")+IFERROR(W346/H346,"0")</f>
        <v>4</v>
      </c>
      <c r="X347" s="350">
        <f>IFERROR(IF(X344="",0,X344),"0")+IFERROR(IF(X345="",0,X345),"0")+IFERROR(IF(X346="",0,X346),"0")</f>
        <v>3.7479999999999999E-2</v>
      </c>
      <c r="Y347" s="351"/>
      <c r="Z347" s="351"/>
    </row>
    <row r="348" spans="1:53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16</v>
      </c>
      <c r="W348" s="350">
        <f>IFERROR(SUM(W344:W346),"0")</f>
        <v>16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30</v>
      </c>
      <c r="W355" s="349">
        <f>IFERROR(IF(V355="",0,CEILING((V355/$H355),1)*$H355),"")</f>
        <v>31.2</v>
      </c>
      <c r="X355" s="36">
        <f>IFERROR(IF(W355=0,"",ROUNDUP(W355/H355,0)*0.02175),"")</f>
        <v>8.6999999999999994E-2</v>
      </c>
      <c r="Y355" s="56"/>
      <c r="Z355" s="57"/>
      <c r="AD355" s="58"/>
      <c r="BA355" s="254" t="s">
        <v>1</v>
      </c>
    </row>
    <row r="356" spans="1:53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3.8461538461538463</v>
      </c>
      <c r="W356" s="350">
        <f>IFERROR(W355/H355,"0")</f>
        <v>4</v>
      </c>
      <c r="X356" s="350">
        <f>IFERROR(IF(X355="",0,X355),"0")</f>
        <v>8.6999999999999994E-2</v>
      </c>
      <c r="Y356" s="351"/>
      <c r="Z356" s="351"/>
    </row>
    <row r="357" spans="1:53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30</v>
      </c>
      <c r="W357" s="350">
        <f>IFERROR(SUM(W355:W355),"0")</f>
        <v>31.2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50</v>
      </c>
      <c r="W360" s="349">
        <f>IFERROR(IF(V360="",0,CEILING((V360/$H360),1)*$H360),"")</f>
        <v>60</v>
      </c>
      <c r="X360" s="36">
        <f>IFERROR(IF(W360=0,"",ROUNDUP(W360/H360,0)*0.02175),"")</f>
        <v>0.10874999999999999</v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4.166666666666667</v>
      </c>
      <c r="W365" s="350">
        <f>IFERROR(W360/H360,"0")+IFERROR(W361/H361,"0")+IFERROR(W362/H362,"0")+IFERROR(W363/H363,"0")+IFERROR(W364/H364,"0")</f>
        <v>5</v>
      </c>
      <c r="X365" s="350">
        <f>IFERROR(IF(X360="",0,X360),"0")+IFERROR(IF(X361="",0,X361),"0")+IFERROR(IF(X362="",0,X362),"0")+IFERROR(IF(X363="",0,X363),"0")+IFERROR(IF(X364="",0,X364),"0")</f>
        <v>0.10874999999999999</v>
      </c>
      <c r="Y365" s="351"/>
      <c r="Z365" s="351"/>
    </row>
    <row r="366" spans="1:53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50</v>
      </c>
      <c r="W366" s="350">
        <f>IFERROR(SUM(W360:W364),"0")</f>
        <v>60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hidden="1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hidden="1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0</v>
      </c>
      <c r="W377" s="350">
        <f>IFERROR(W373/H373,"0")+IFERROR(W374/H374,"0")+IFERROR(W375/H375,"0")+IFERROR(W376/H376,"0")</f>
        <v>0</v>
      </c>
      <c r="X377" s="350">
        <f>IFERROR(IF(X373="",0,X373),"0")+IFERROR(IF(X374="",0,X374),"0")+IFERROR(IF(X375="",0,X375),"0")+IFERROR(IF(X376="",0,X376),"0")</f>
        <v>0</v>
      </c>
      <c r="Y377" s="351"/>
      <c r="Z377" s="351"/>
    </row>
    <row r="378" spans="1:53" hidden="1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0</v>
      </c>
      <c r="W378" s="350">
        <f>IFERROR(SUM(W373:W376),"0")</f>
        <v>0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60</v>
      </c>
      <c r="W391" s="349">
        <f t="shared" ref="W391:W403" si="18">IFERROR(IF(V391="",0,CEILING((V391/$H391),1)*$H391),"")</f>
        <v>63</v>
      </c>
      <c r="X391" s="36">
        <f>IFERROR(IF(W391=0,"",ROUNDUP(W391/H391,0)*0.00753),"")</f>
        <v>0.11295000000000001</v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112</v>
      </c>
      <c r="W394" s="349">
        <f t="shared" si="18"/>
        <v>112.56</v>
      </c>
      <c r="X394" s="36">
        <f>IFERROR(IF(W394=0,"",ROUNDUP(W394/H394,0)*0.00753),"")</f>
        <v>0.50451000000000001</v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hidden="1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80.952380952380963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82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0.61746000000000001</v>
      </c>
      <c r="Y404" s="351"/>
      <c r="Z404" s="351"/>
    </row>
    <row r="405" spans="1:53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172</v>
      </c>
      <c r="W405" s="350">
        <f>IFERROR(SUM(W391:W403),"0")</f>
        <v>175.56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12</v>
      </c>
      <c r="W419" s="349">
        <f>IFERROR(IF(V419="",0,CEILING((V419/$H419),1)*$H419),"")</f>
        <v>12</v>
      </c>
      <c r="X419" s="36">
        <f>IFERROR(IF(W419=0,"",ROUNDUP(W419/H419,0)*0.00627),"")</f>
        <v>6.2700000000000006E-2</v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10</v>
      </c>
      <c r="W421" s="350">
        <f>IFERROR(W418/H418,"0")+IFERROR(W419/H419,"0")+IFERROR(W420/H420,"0")</f>
        <v>10</v>
      </c>
      <c r="X421" s="350">
        <f>IFERROR(IF(X418="",0,X418),"0")+IFERROR(IF(X419="",0,X419),"0")+IFERROR(IF(X420="",0,X420),"0")</f>
        <v>6.2700000000000006E-2</v>
      </c>
      <c r="Y421" s="351"/>
      <c r="Z421" s="351"/>
    </row>
    <row r="422" spans="1:53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12</v>
      </c>
      <c r="W422" s="350">
        <f>IFERROR(SUM(W418:W420),"0")</f>
        <v>12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60</v>
      </c>
      <c r="W430" s="349">
        <f t="shared" ref="W430:W436" si="20">IFERROR(IF(V430="",0,CEILING((V430/$H430),1)*$H430),"")</f>
        <v>63</v>
      </c>
      <c r="X430" s="36">
        <f>IFERROR(IF(W430=0,"",ROUNDUP(W430/H430,0)*0.00753),"")</f>
        <v>0.11295000000000001</v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92.399999999999991</v>
      </c>
      <c r="W435" s="349">
        <f t="shared" si="20"/>
        <v>92.4</v>
      </c>
      <c r="X435" s="36">
        <f>IFERROR(IF(W435=0,"",ROUNDUP(W435/H435,0)*0.00502),"")</f>
        <v>0.22088000000000002</v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58.285714285714278</v>
      </c>
      <c r="W437" s="350">
        <f>IFERROR(W430/H430,"0")+IFERROR(W431/H431,"0")+IFERROR(W432/H432,"0")+IFERROR(W433/H433,"0")+IFERROR(W434/H434,"0")+IFERROR(W435/H435,"0")+IFERROR(W436/H436,"0")</f>
        <v>59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0.33383000000000002</v>
      </c>
      <c r="Y437" s="351"/>
      <c r="Z437" s="351"/>
    </row>
    <row r="438" spans="1:53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152.39999999999998</v>
      </c>
      <c r="W438" s="350">
        <f>IFERROR(SUM(W430:W436),"0")</f>
        <v>155.4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150</v>
      </c>
      <c r="W450" s="349">
        <f t="shared" ref="W450:W462" si="21">IFERROR(IF(V450="",0,CEILING((V450/$H450),1)*$H450),"")</f>
        <v>153.12</v>
      </c>
      <c r="X450" s="36">
        <f t="shared" ref="X450:X456" si="22">IFERROR(IF(W450=0,"",ROUNDUP(W450/H450,0)*0.01196),"")</f>
        <v>0.34683999999999998</v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100</v>
      </c>
      <c r="W452" s="349">
        <f t="shared" si="21"/>
        <v>100.32000000000001</v>
      </c>
      <c r="X452" s="36">
        <f t="shared" si="22"/>
        <v>0.22724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120</v>
      </c>
      <c r="W455" s="349">
        <f t="shared" si="21"/>
        <v>121.44000000000001</v>
      </c>
      <c r="X455" s="36">
        <f t="shared" si="22"/>
        <v>0.27507999999999999</v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96</v>
      </c>
      <c r="W457" s="349">
        <f t="shared" si="21"/>
        <v>97.2</v>
      </c>
      <c r="X457" s="36">
        <f>IFERROR(IF(W457=0,"",ROUNDUP(W457/H457,0)*0.00937),"")</f>
        <v>0.25298999999999999</v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120</v>
      </c>
      <c r="W462" s="349">
        <f t="shared" si="21"/>
        <v>122.4</v>
      </c>
      <c r="X462" s="36">
        <f>IFERROR(IF(W462=0,"",ROUNDUP(W462/H462,0)*0.00937),"")</f>
        <v>0.31857999999999997</v>
      </c>
      <c r="Y462" s="56"/>
      <c r="Z462" s="57"/>
      <c r="AD462" s="58"/>
      <c r="BA462" s="313" t="s">
        <v>1</v>
      </c>
    </row>
    <row r="463" spans="1:53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130.07575757575756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132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1.4207299999999998</v>
      </c>
      <c r="Y463" s="351"/>
      <c r="Z463" s="351"/>
    </row>
    <row r="464" spans="1:53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586</v>
      </c>
      <c r="W464" s="350">
        <f>IFERROR(SUM(W450:W462),"0")</f>
        <v>594.48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140</v>
      </c>
      <c r="W466" s="349">
        <f>IFERROR(IF(V466="",0,CEILING((V466/$H466),1)*$H466),"")</f>
        <v>142.56</v>
      </c>
      <c r="X466" s="36">
        <f>IFERROR(IF(W466=0,"",ROUNDUP(W466/H466,0)*0.01196),"")</f>
        <v>0.32291999999999998</v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26.515151515151516</v>
      </c>
      <c r="W468" s="350">
        <f>IFERROR(W466/H466,"0")+IFERROR(W467/H467,"0")</f>
        <v>27</v>
      </c>
      <c r="X468" s="350">
        <f>IFERROR(IF(X466="",0,X466),"0")+IFERROR(IF(X467="",0,X467),"0")</f>
        <v>0.32291999999999998</v>
      </c>
      <c r="Y468" s="351"/>
      <c r="Z468" s="351"/>
    </row>
    <row r="469" spans="1:53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140</v>
      </c>
      <c r="W469" s="350">
        <f>IFERROR(SUM(W466:W467),"0")</f>
        <v>142.56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50</v>
      </c>
      <c r="W471" s="349">
        <f t="shared" ref="W471:W476" si="23">IFERROR(IF(V471="",0,CEILING((V471/$H471),1)*$H471),"")</f>
        <v>52.800000000000004</v>
      </c>
      <c r="X471" s="36">
        <f>IFERROR(IF(W471=0,"",ROUNDUP(W471/H471,0)*0.01196),"")</f>
        <v>0.1196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100</v>
      </c>
      <c r="W472" s="349">
        <f t="shared" si="23"/>
        <v>100.32000000000001</v>
      </c>
      <c r="X472" s="36">
        <f>IFERROR(IF(W472=0,"",ROUNDUP(W472/H472,0)*0.01196),"")</f>
        <v>0.22724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200</v>
      </c>
      <c r="W473" s="349">
        <f t="shared" si="23"/>
        <v>200.64000000000001</v>
      </c>
      <c r="X473" s="36">
        <f>IFERROR(IF(W473=0,"",ROUNDUP(W473/H473,0)*0.01196),"")</f>
        <v>0.45448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48</v>
      </c>
      <c r="W474" s="349">
        <f t="shared" si="23"/>
        <v>50.4</v>
      </c>
      <c r="X474" s="36">
        <f>IFERROR(IF(W474=0,"",ROUNDUP(W474/H474,0)*0.00937),"")</f>
        <v>0.13117999999999999</v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12</v>
      </c>
      <c r="W475" s="349">
        <f t="shared" si="23"/>
        <v>14.4</v>
      </c>
      <c r="X475" s="36">
        <f>IFERROR(IF(W475=0,"",ROUNDUP(W475/H475,0)*0.00937),"")</f>
        <v>3.7479999999999999E-2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54</v>
      </c>
      <c r="W476" s="349">
        <f t="shared" si="23"/>
        <v>54</v>
      </c>
      <c r="X476" s="36">
        <f>IFERROR(IF(W476=0,"",ROUNDUP(W476/H476,0)*0.00937),"")</f>
        <v>0.14055000000000001</v>
      </c>
      <c r="Y476" s="56"/>
      <c r="Z476" s="57"/>
      <c r="AD476" s="58"/>
      <c r="BA476" s="321" t="s">
        <v>1</v>
      </c>
    </row>
    <row r="477" spans="1:53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97.954545454545439</v>
      </c>
      <c r="W477" s="350">
        <f>IFERROR(W471/H471,"0")+IFERROR(W472/H472,"0")+IFERROR(W473/H473,"0")+IFERROR(W474/H474,"0")+IFERROR(W475/H475,"0")+IFERROR(W476/H476,"0")</f>
        <v>100</v>
      </c>
      <c r="X477" s="350">
        <f>IFERROR(IF(X471="",0,X471),"0")+IFERROR(IF(X472="",0,X472),"0")+IFERROR(IF(X473="",0,X473),"0")+IFERROR(IF(X474="",0,X474),"0")+IFERROR(IF(X475="",0,X475),"0")+IFERROR(IF(X476="",0,X476),"0")</f>
        <v>1.11053</v>
      </c>
      <c r="Y477" s="351"/>
      <c r="Z477" s="351"/>
    </row>
    <row r="478" spans="1:53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464</v>
      </c>
      <c r="W478" s="350">
        <f>IFERROR(SUM(W471:W476),"0")</f>
        <v>472.55999999999995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hidden="1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hidden="1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900</v>
      </c>
      <c r="W508" s="349">
        <f>IFERROR(IF(V508="",0,CEILING((V508/$H508),1)*$H508),"")</f>
        <v>904.8</v>
      </c>
      <c r="X508" s="36">
        <f>IFERROR(IF(W508=0,"",ROUNDUP(W508/H508,0)*0.02175),"")</f>
        <v>2.5229999999999997</v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115.38461538461539</v>
      </c>
      <c r="W513" s="350">
        <f>IFERROR(W508/H508,"0")+IFERROR(W509/H509,"0")+IFERROR(W510/H510,"0")+IFERROR(W511/H511,"0")+IFERROR(W512/H512,"0")</f>
        <v>116</v>
      </c>
      <c r="X513" s="350">
        <f>IFERROR(IF(X508="",0,X508),"0")+IFERROR(IF(X509="",0,X509),"0")+IFERROR(IF(X510="",0,X510),"0")+IFERROR(IF(X511="",0,X511),"0")+IFERROR(IF(X512="",0,X512),"0")</f>
        <v>2.5229999999999997</v>
      </c>
      <c r="Y513" s="351"/>
      <c r="Z513" s="351"/>
    </row>
    <row r="514" spans="1:29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900</v>
      </c>
      <c r="W514" s="350">
        <f>IFERROR(SUM(W508:W512),"0")</f>
        <v>904.8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17007.099999999999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17116.96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18246.981446790756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18363.600000000006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36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36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19146.981446790756</v>
      </c>
      <c r="W518" s="350">
        <f>GrossWeightTotalR+PalletQtyTotalR*25</f>
        <v>19263.600000000006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4166.0131436252123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4185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41.399420000000006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64.800000000000011</v>
      </c>
      <c r="D525" s="46">
        <f>IFERROR(W57*1,"0")+IFERROR(W58*1,"0")+IFERROR(W59*1,"0")+IFERROR(W60*1,"0")</f>
        <v>2570.4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3570.88</v>
      </c>
      <c r="F525" s="46">
        <f>IFERROR(W133*1,"0")+IFERROR(W134*1,"0")+IFERROR(W135*1,"0")+IFERROR(W136*1,"0")</f>
        <v>1014.3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222.60000000000002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2949.9</v>
      </c>
      <c r="J525" s="46">
        <f>IFERROR(W207*1,"0")+IFERROR(W208*1,"0")+IFERROR(W209*1,"0")+IFERROR(W210*1,"0")+IFERROR(W211*1,"0")+IFERROR(W212*1,"0")+IFERROR(W216*1,"0")</f>
        <v>340.79999999999995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419.22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1144.5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2302.1999999999998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60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187.56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155.4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1209.6000000000001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904.8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08,50"/>
        <filter val="1 143,80"/>
        <filter val="1 200,00"/>
        <filter val="1 208,20"/>
        <filter val="1 233,00"/>
        <filter val="10,00"/>
        <filter val="100,00"/>
        <filter val="112,00"/>
        <filter val="115,38"/>
        <filter val="12,00"/>
        <filter val="120,00"/>
        <filter val="13,33"/>
        <filter val="130,08"/>
        <filter val="140,00"/>
        <filter val="15,00"/>
        <filter val="150,00"/>
        <filter val="152,40"/>
        <filter val="156,67"/>
        <filter val="16,00"/>
        <filter val="16,50"/>
        <filter val="16,80"/>
        <filter val="160,00"/>
        <filter val="17 007,10"/>
        <filter val="170,00"/>
        <filter val="172,00"/>
        <filter val="175,00"/>
        <filter val="18 246,98"/>
        <filter val="19 146,98"/>
        <filter val="2 160,00"/>
        <filter val="2 250,00"/>
        <filter val="2 351,50"/>
        <filter val="2 552,40"/>
        <filter val="2 560,00"/>
        <filter val="200,00"/>
        <filter val="220,00"/>
        <filter val="23,62"/>
        <filter val="240,00"/>
        <filter val="247,86"/>
        <filter val="26,52"/>
        <filter val="268,00"/>
        <filter val="29,70"/>
        <filter val="3,85"/>
        <filter val="30,00"/>
        <filter val="300,00"/>
        <filter val="32,00"/>
        <filter val="350,00"/>
        <filter val="36"/>
        <filter val="360,00"/>
        <filter val="380,00"/>
        <filter val="392,44"/>
        <filter val="4 166,01"/>
        <filter val="4,00"/>
        <filter val="4,17"/>
        <filter val="400,00"/>
        <filter val="464,00"/>
        <filter val="48,00"/>
        <filter val="48,44"/>
        <filter val="491,79"/>
        <filter val="5,56"/>
        <filter val="50,00"/>
        <filter val="500,00"/>
        <filter val="508,50"/>
        <filter val="517,04"/>
        <filter val="535,50"/>
        <filter val="54,00"/>
        <filter val="544,67"/>
        <filter val="570,50"/>
        <filter val="573,30"/>
        <filter val="58,29"/>
        <filter val="586,00"/>
        <filter val="60,00"/>
        <filter val="621,60"/>
        <filter val="64,81"/>
        <filter val="69,05"/>
        <filter val="70,00"/>
        <filter val="700,80"/>
        <filter val="8,33"/>
        <filter val="80,95"/>
        <filter val="83,33"/>
        <filter val="900,00"/>
        <filter val="92,40"/>
        <filter val="957,90"/>
        <filter val="958,50"/>
        <filter val="96,00"/>
        <filter val="97,95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2024-03-27T11:17:16Z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