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E7AEBEA-AF8D-449D-BAEB-8D5F77329F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X447" i="1" s="1"/>
  <c r="X460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W407" i="1"/>
  <c r="X407" i="1" s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N388" i="1"/>
  <c r="V386" i="1"/>
  <c r="V385" i="1"/>
  <c r="W384" i="1"/>
  <c r="N384" i="1"/>
  <c r="W383" i="1"/>
  <c r="X383" i="1" s="1"/>
  <c r="N383" i="1"/>
  <c r="V379" i="1"/>
  <c r="V378" i="1"/>
  <c r="W377" i="1"/>
  <c r="W379" i="1" s="1"/>
  <c r="N377" i="1"/>
  <c r="V375" i="1"/>
  <c r="V374" i="1"/>
  <c r="X373" i="1"/>
  <c r="W373" i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X365" i="1" s="1"/>
  <c r="X367" i="1" s="1"/>
  <c r="N365" i="1"/>
  <c r="V363" i="1"/>
  <c r="V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4" i="1"/>
  <c r="V353" i="1"/>
  <c r="W352" i="1"/>
  <c r="W354" i="1" s="1"/>
  <c r="N352" i="1"/>
  <c r="V350" i="1"/>
  <c r="V349" i="1"/>
  <c r="W348" i="1"/>
  <c r="X348" i="1" s="1"/>
  <c r="N348" i="1"/>
  <c r="W347" i="1"/>
  <c r="V345" i="1"/>
  <c r="V344" i="1"/>
  <c r="W343" i="1"/>
  <c r="X343" i="1" s="1"/>
  <c r="N343" i="1"/>
  <c r="W342" i="1"/>
  <c r="X342" i="1" s="1"/>
  <c r="N342" i="1"/>
  <c r="W341" i="1"/>
  <c r="X341" i="1" s="1"/>
  <c r="N341" i="1"/>
  <c r="V339" i="1"/>
  <c r="V338" i="1"/>
  <c r="W337" i="1"/>
  <c r="X337" i="1" s="1"/>
  <c r="N337" i="1"/>
  <c r="W336" i="1"/>
  <c r="X336" i="1" s="1"/>
  <c r="N336" i="1"/>
  <c r="X335" i="1"/>
  <c r="W335" i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W309" i="1"/>
  <c r="X309" i="1" s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W281" i="1"/>
  <c r="X281" i="1" s="1"/>
  <c r="N281" i="1"/>
  <c r="W280" i="1"/>
  <c r="N280" i="1"/>
  <c r="V278" i="1"/>
  <c r="V277" i="1"/>
  <c r="W276" i="1"/>
  <c r="X276" i="1" s="1"/>
  <c r="N276" i="1"/>
  <c r="W275" i="1"/>
  <c r="X275" i="1" s="1"/>
  <c r="W274" i="1"/>
  <c r="X274" i="1" s="1"/>
  <c r="X277" i="1" s="1"/>
  <c r="V272" i="1"/>
  <c r="V271" i="1"/>
  <c r="W270" i="1"/>
  <c r="X270" i="1" s="1"/>
  <c r="N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V255" i="1"/>
  <c r="V254" i="1"/>
  <c r="W253" i="1"/>
  <c r="X253" i="1" s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X169" i="1" s="1"/>
  <c r="N169" i="1"/>
  <c r="V167" i="1"/>
  <c r="V166" i="1"/>
  <c r="W165" i="1"/>
  <c r="X165" i="1" s="1"/>
  <c r="N165" i="1"/>
  <c r="W164" i="1"/>
  <c r="W167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X139" i="1" s="1"/>
  <c r="N139" i="1"/>
  <c r="V135" i="1"/>
  <c r="V134" i="1"/>
  <c r="X133" i="1"/>
  <c r="W133" i="1"/>
  <c r="N133" i="1"/>
  <c r="W132" i="1"/>
  <c r="X132" i="1" s="1"/>
  <c r="N132" i="1"/>
  <c r="W131" i="1"/>
  <c r="X131" i="1" s="1"/>
  <c r="N131" i="1"/>
  <c r="W130" i="1"/>
  <c r="F522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W117" i="1" s="1"/>
  <c r="N106" i="1"/>
  <c r="V104" i="1"/>
  <c r="V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E522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V24" i="1"/>
  <c r="V23" i="1"/>
  <c r="W22" i="1"/>
  <c r="N22" i="1"/>
  <c r="H10" i="1"/>
  <c r="A9" i="1"/>
  <c r="F10" i="1" s="1"/>
  <c r="D7" i="1"/>
  <c r="O6" i="1"/>
  <c r="N2" i="1"/>
  <c r="X142" i="1" l="1"/>
  <c r="X243" i="1"/>
  <c r="B522" i="1"/>
  <c r="X37" i="1"/>
  <c r="X38" i="1" s="1"/>
  <c r="W38" i="1"/>
  <c r="X41" i="1"/>
  <c r="X42" i="1" s="1"/>
  <c r="W42" i="1"/>
  <c r="X45" i="1"/>
  <c r="X46" i="1" s="1"/>
  <c r="W46" i="1"/>
  <c r="D522" i="1"/>
  <c r="W92" i="1"/>
  <c r="W156" i="1"/>
  <c r="J522" i="1"/>
  <c r="L522" i="1"/>
  <c r="X411" i="1"/>
  <c r="X412" i="1" s="1"/>
  <c r="W412" i="1"/>
  <c r="X265" i="1"/>
  <c r="V516" i="1"/>
  <c r="W35" i="1"/>
  <c r="X88" i="1"/>
  <c r="X92" i="1" s="1"/>
  <c r="X106" i="1"/>
  <c r="X116" i="1" s="1"/>
  <c r="W126" i="1"/>
  <c r="X146" i="1"/>
  <c r="W173" i="1"/>
  <c r="W193" i="1"/>
  <c r="W201" i="1"/>
  <c r="X218" i="1"/>
  <c r="X224" i="1" s="1"/>
  <c r="W224" i="1"/>
  <c r="W265" i="1"/>
  <c r="W277" i="1"/>
  <c r="W345" i="1"/>
  <c r="W344" i="1"/>
  <c r="X352" i="1"/>
  <c r="X353" i="1" s="1"/>
  <c r="W353" i="1"/>
  <c r="W367" i="1"/>
  <c r="X377" i="1"/>
  <c r="X378" i="1" s="1"/>
  <c r="W378" i="1"/>
  <c r="T522" i="1"/>
  <c r="X468" i="1"/>
  <c r="X474" i="1" s="1"/>
  <c r="X34" i="1"/>
  <c r="X126" i="1"/>
  <c r="X173" i="1"/>
  <c r="X155" i="1"/>
  <c r="A10" i="1"/>
  <c r="W24" i="1"/>
  <c r="W34" i="1"/>
  <c r="W54" i="1"/>
  <c r="W62" i="1"/>
  <c r="W85" i="1"/>
  <c r="W93" i="1"/>
  <c r="W103" i="1"/>
  <c r="W116" i="1"/>
  <c r="W127" i="1"/>
  <c r="W134" i="1"/>
  <c r="W142" i="1"/>
  <c r="W155" i="1"/>
  <c r="W162" i="1"/>
  <c r="W166" i="1"/>
  <c r="W174" i="1"/>
  <c r="W194" i="1"/>
  <c r="W200" i="1"/>
  <c r="W211" i="1"/>
  <c r="W215" i="1"/>
  <c r="W266" i="1"/>
  <c r="W271" i="1"/>
  <c r="X268" i="1"/>
  <c r="X271" i="1" s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H522" i="1"/>
  <c r="Q522" i="1"/>
  <c r="H9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X95" i="1"/>
  <c r="X103" i="1" s="1"/>
  <c r="X130" i="1"/>
  <c r="X134" i="1" s="1"/>
  <c r="W135" i="1"/>
  <c r="G522" i="1"/>
  <c r="W143" i="1"/>
  <c r="I522" i="1"/>
  <c r="W161" i="1"/>
  <c r="X164" i="1"/>
  <c r="X166" i="1" s="1"/>
  <c r="X176" i="1"/>
  <c r="X193" i="1" s="1"/>
  <c r="X196" i="1"/>
  <c r="X200" i="1" s="1"/>
  <c r="X204" i="1"/>
  <c r="X210" i="1" s="1"/>
  <c r="W210" i="1"/>
  <c r="X213" i="1"/>
  <c r="X214" i="1" s="1"/>
  <c r="W225" i="1"/>
  <c r="W243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8" i="1"/>
  <c r="X416" i="1"/>
  <c r="W418" i="1"/>
  <c r="V522" i="1"/>
  <c r="W489" i="1"/>
  <c r="X484" i="1"/>
  <c r="X489" i="1" s="1"/>
  <c r="W490" i="1"/>
  <c r="W502" i="1"/>
  <c r="X498" i="1"/>
  <c r="X502" i="1" s="1"/>
  <c r="W503" i="1"/>
  <c r="W513" i="1"/>
  <c r="W514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W515" i="1" l="1"/>
  <c r="W516" i="1"/>
  <c r="X517" i="1"/>
  <c r="W512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<sst xmlns="http://schemas.openxmlformats.org/spreadsheetml/2006/main" count="2202" uniqueCount="739">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</sst>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106" sqref="Z106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45380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14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Пятница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0.41666666666666669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hidden="1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hidden="1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0</v>
      </c>
      <c r="W70" s="34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48"/>
      <c r="Z85" s="348"/>
    </row>
    <row r="86" spans="1:53" hidden="1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0</v>
      </c>
      <c r="W86" s="347">
        <f>IFERROR(SUM(W65:W84),"0")</f>
        <v>0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hidden="1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hidden="1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100</v>
      </c>
      <c r="W106" s="346">
        <f t="shared" ref="W106:W115" si="6">IFERROR(IF(V106="",0,CEILING((V106/$H106),1)*$H106),"")</f>
        <v>100.80000000000001</v>
      </c>
      <c r="X106" s="36">
        <f>IFERROR(IF(W106=0,"",ROUNDUP(W106/H106,0)*0.02175),"")</f>
        <v>0.26100000000000001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60</v>
      </c>
      <c r="W108" s="346">
        <f t="shared" si="6"/>
        <v>67.2</v>
      </c>
      <c r="X108" s="36">
        <f>IFERROR(IF(W108=0,"",ROUNDUP(W108/H108,0)*0.02175),"")</f>
        <v>0.17399999999999999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19.047619047619047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20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0.435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160</v>
      </c>
      <c r="W117" s="347">
        <f>IFERROR(SUM(W106:W115),"0")</f>
        <v>168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hidden="1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0</v>
      </c>
      <c r="W131" s="34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0</v>
      </c>
      <c r="W133" s="34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0</v>
      </c>
      <c r="W134" s="347">
        <f>IFERROR(W130/H130,"0")+IFERROR(W131/H131,"0")+IFERROR(W132/H132,"0")+IFERROR(W133/H133,"0")</f>
        <v>0</v>
      </c>
      <c r="X134" s="347">
        <f>IFERROR(IF(X130="",0,X130),"0")+IFERROR(IF(X131="",0,X131),"0")+IFERROR(IF(X132="",0,X132),"0")+IFERROR(IF(X133="",0,X133),"0")</f>
        <v>0</v>
      </c>
      <c r="Y134" s="348"/>
      <c r="Z134" s="348"/>
    </row>
    <row r="135" spans="1:53" hidden="1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0</v>
      </c>
      <c r="W135" s="347">
        <f>IFERROR(SUM(W130:W133),"0")</f>
        <v>0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50</v>
      </c>
      <c r="W146" s="346">
        <f t="shared" ref="W146:W154" si="8">IFERROR(IF(V146="",0,CEILING((V146/$H146),1)*$H146),"")</f>
        <v>50.400000000000006</v>
      </c>
      <c r="X146" s="36">
        <f>IFERROR(IF(W146=0,"",ROUNDUP(W146/H146,0)*0.00753),"")</f>
        <v>9.0359999999999996E-2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30</v>
      </c>
      <c r="W147" s="346">
        <f t="shared" si="8"/>
        <v>33.6</v>
      </c>
      <c r="X147" s="36">
        <f>IFERROR(IF(W147=0,"",ROUNDUP(W147/H147,0)*0.00753),"")</f>
        <v>6.0240000000000002E-2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19.047619047619047</v>
      </c>
      <c r="W155" s="347">
        <f>IFERROR(W146/H146,"0")+IFERROR(W147/H147,"0")+IFERROR(W148/H148,"0")+IFERROR(W149/H149,"0")+IFERROR(W150/H150,"0")+IFERROR(W151/H151,"0")+IFERROR(W152/H152,"0")+IFERROR(W153/H153,"0")+IFERROR(W154/H154,"0")</f>
        <v>20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0.15060000000000001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80</v>
      </c>
      <c r="W156" s="347">
        <f>IFERROR(SUM(W146:W154),"0")</f>
        <v>84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36</v>
      </c>
      <c r="W160" s="346">
        <f>IFERROR(IF(V160="",0,CEILING((V160/$H160),1)*$H160),"")</f>
        <v>37.800000000000004</v>
      </c>
      <c r="X160" s="36">
        <f>IFERROR(IF(W160=0,"",ROUNDUP(W160/H160,0)*0.00753),"")</f>
        <v>0.10542</v>
      </c>
      <c r="Y160" s="56"/>
      <c r="Z160" s="57"/>
      <c r="AD160" s="58"/>
      <c r="BA160" s="143" t="s">
        <v>1</v>
      </c>
    </row>
    <row r="161" spans="1:53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13.333333333333332</v>
      </c>
      <c r="W161" s="347">
        <f>IFERROR(W159/H159,"0")+IFERROR(W160/H160,"0")</f>
        <v>14</v>
      </c>
      <c r="X161" s="347">
        <f>IFERROR(IF(X159="",0,X159),"0")+IFERROR(IF(X160="",0,X160),"0")</f>
        <v>0.10542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36</v>
      </c>
      <c r="W162" s="347">
        <f>IFERROR(SUM(W159:W160),"0")</f>
        <v>37.800000000000004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300</v>
      </c>
      <c r="W169" s="346">
        <f>IFERROR(IF(V169="",0,CEILING((V169/$H169),1)*$H169),"")</f>
        <v>302.40000000000003</v>
      </c>
      <c r="X169" s="36">
        <f>IFERROR(IF(W169=0,"",ROUNDUP(W169/H169,0)*0.00937),"")</f>
        <v>0.52471999999999996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300</v>
      </c>
      <c r="W170" s="346">
        <f>IFERROR(IF(V170="",0,CEILING((V170/$H170),1)*$H170),"")</f>
        <v>302.40000000000003</v>
      </c>
      <c r="X170" s="36">
        <f>IFERROR(IF(W170=0,"",ROUNDUP(W170/H170,0)*0.00937),"")</f>
        <v>0.52471999999999996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300</v>
      </c>
      <c r="W171" s="346">
        <f>IFERROR(IF(V171="",0,CEILING((V171/$H171),1)*$H171),"")</f>
        <v>302.40000000000003</v>
      </c>
      <c r="X171" s="36">
        <f>IFERROR(IF(W171=0,"",ROUNDUP(W171/H171,0)*0.00937),"")</f>
        <v>0.52471999999999996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300</v>
      </c>
      <c r="W172" s="346">
        <f>IFERROR(IF(V172="",0,CEILING((V172/$H172),1)*$H172),"")</f>
        <v>302.40000000000003</v>
      </c>
      <c r="X172" s="36">
        <f>IFERROR(IF(W172=0,"",ROUNDUP(W172/H172,0)*0.00937),"")</f>
        <v>0.52471999999999996</v>
      </c>
      <c r="Y172" s="56"/>
      <c r="Z172" s="57"/>
      <c r="AD172" s="58"/>
      <c r="BA172" s="149" t="s">
        <v>1</v>
      </c>
    </row>
    <row r="173" spans="1:53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222.2222222222222</v>
      </c>
      <c r="W173" s="347">
        <f>IFERROR(W169/H169,"0")+IFERROR(W170/H170,"0")+IFERROR(W171/H171,"0")+IFERROR(W172/H172,"0")</f>
        <v>224</v>
      </c>
      <c r="X173" s="347">
        <f>IFERROR(IF(X169="",0,X169),"0")+IFERROR(IF(X170="",0,X170),"0")+IFERROR(IF(X171="",0,X171),"0")+IFERROR(IF(X172="",0,X172),"0")</f>
        <v>2.0988799999999999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1200</v>
      </c>
      <c r="W174" s="347">
        <f>IFERROR(SUM(W169:W172),"0")</f>
        <v>1209.6000000000001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50</v>
      </c>
      <c r="W177" s="346">
        <f t="shared" si="9"/>
        <v>52.199999999999996</v>
      </c>
      <c r="X177" s="36">
        <f>IFERROR(IF(W177=0,"",ROUNDUP(W177/H177,0)*0.02175),"")</f>
        <v>0.1305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120</v>
      </c>
      <c r="W178" s="346">
        <f t="shared" si="9"/>
        <v>121.5</v>
      </c>
      <c r="X178" s="36">
        <f>IFERROR(IF(W178=0,"",ROUNDUP(W178/H178,0)*0.02175),"")</f>
        <v>0.32624999999999998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200</v>
      </c>
      <c r="W180" s="346">
        <f t="shared" si="9"/>
        <v>202.79999999999998</v>
      </c>
      <c r="X180" s="36">
        <f>IFERROR(IF(W180=0,"",ROUNDUP(W180/H180,0)*0.02175),"")</f>
        <v>0.5655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144</v>
      </c>
      <c r="W182" s="346">
        <f t="shared" si="9"/>
        <v>144</v>
      </c>
      <c r="X182" s="36">
        <f>IFERROR(IF(W182=0,"",ROUNDUP(W182/H182,0)*0.00753),"")</f>
        <v>0.45180000000000003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144</v>
      </c>
      <c r="W184" s="346">
        <f t="shared" si="9"/>
        <v>144</v>
      </c>
      <c r="X184" s="36">
        <f>IFERROR(IF(W184=0,"",ROUNDUP(W184/H184,0)*0.00753),"")</f>
        <v>0.45180000000000003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384</v>
      </c>
      <c r="W186" s="346">
        <f t="shared" si="9"/>
        <v>384</v>
      </c>
      <c r="X186" s="36">
        <f t="shared" ref="X186:X192" si="10">IFERROR(IF(W186=0,"",ROUNDUP(W186/H186,0)*0.00753),"")</f>
        <v>1.2048000000000001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72</v>
      </c>
      <c r="W187" s="346">
        <f t="shared" si="9"/>
        <v>72</v>
      </c>
      <c r="X187" s="36">
        <f t="shared" si="10"/>
        <v>0.30120000000000002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0</v>
      </c>
      <c r="W188" s="34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192</v>
      </c>
      <c r="W189" s="346">
        <f t="shared" si="9"/>
        <v>192</v>
      </c>
      <c r="X189" s="36">
        <f t="shared" si="10"/>
        <v>0.60240000000000005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192</v>
      </c>
      <c r="W191" s="346">
        <f t="shared" si="9"/>
        <v>192</v>
      </c>
      <c r="X191" s="36">
        <f t="shared" si="10"/>
        <v>0.60240000000000005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192</v>
      </c>
      <c r="W192" s="346">
        <f t="shared" si="9"/>
        <v>192</v>
      </c>
      <c r="X192" s="36">
        <f t="shared" si="10"/>
        <v>0.60240000000000005</v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606.20296689262204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607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5.2390500000000007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1690</v>
      </c>
      <c r="W194" s="347">
        <f>IFERROR(SUM(W176:W192),"0")</f>
        <v>1696.5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96</v>
      </c>
      <c r="W198" s="346">
        <f>IFERROR(IF(V198="",0,CEILING((V198/$H198),1)*$H198),"")</f>
        <v>96</v>
      </c>
      <c r="X198" s="36">
        <f>IFERROR(IF(W198=0,"",ROUNDUP(W198/H198,0)*0.00753),"")</f>
        <v>0.30120000000000002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156</v>
      </c>
      <c r="W199" s="346">
        <f>IFERROR(IF(V199="",0,CEILING((V199/$H199),1)*$H199),"")</f>
        <v>156</v>
      </c>
      <c r="X199" s="36">
        <f>IFERROR(IF(W199=0,"",ROUNDUP(W199/H199,0)*0.00753),"")</f>
        <v>0.48945</v>
      </c>
      <c r="Y199" s="56"/>
      <c r="Z199" s="57"/>
      <c r="AD199" s="58"/>
      <c r="BA199" s="170" t="s">
        <v>1</v>
      </c>
    </row>
    <row r="200" spans="1:53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105</v>
      </c>
      <c r="W200" s="347">
        <f>IFERROR(W196/H196,"0")+IFERROR(W197/H197,"0")+IFERROR(W198/H198,"0")+IFERROR(W199/H199,"0")</f>
        <v>105</v>
      </c>
      <c r="X200" s="347">
        <f>IFERROR(IF(X196="",0,X196),"0")+IFERROR(IF(X197="",0,X197),"0")+IFERROR(IF(X198="",0,X198),"0")+IFERROR(IF(X199="",0,X199),"0")</f>
        <v>0.79065000000000007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252</v>
      </c>
      <c r="W201" s="347">
        <f>IFERROR(SUM(W196:W199),"0")</f>
        <v>252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hidden="1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hidden="1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hidden="1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100</v>
      </c>
      <c r="W251" s="346">
        <f>IFERROR(IF(V251="",0,CEILING((V251/$H251),1)*$H251),"")</f>
        <v>100.80000000000001</v>
      </c>
      <c r="X251" s="36">
        <f>IFERROR(IF(W251=0,"",ROUNDUP(W251/H251,0)*0.00753),"")</f>
        <v>0.18071999999999999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23.80952380952381</v>
      </c>
      <c r="W254" s="347">
        <f>IFERROR(W250/H250,"0")+IFERROR(W251/H251,"0")+IFERROR(W252/H252,"0")+IFERROR(W253/H253,"0")</f>
        <v>24</v>
      </c>
      <c r="X254" s="347">
        <f>IFERROR(IF(X250="",0,X250),"0")+IFERROR(IF(X251="",0,X251),"0")+IFERROR(IF(X252="",0,X252),"0")+IFERROR(IF(X253="",0,X253),"0")</f>
        <v>0.18071999999999999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100</v>
      </c>
      <c r="W255" s="347">
        <f>IFERROR(SUM(W250:W253),"0")</f>
        <v>100.80000000000001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hidden="1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150</v>
      </c>
      <c r="W268" s="346">
        <f>IFERROR(IF(V268="",0,CEILING((V268/$H268),1)*$H268),"")</f>
        <v>151.20000000000002</v>
      </c>
      <c r="X268" s="36">
        <f>IFERROR(IF(W268=0,"",ROUNDUP(W268/H268,0)*0.02175),"")</f>
        <v>0.39149999999999996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50</v>
      </c>
      <c r="W269" s="346">
        <f>IFERROR(IF(V269="",0,CEILING((V269/$H269),1)*$H269),"")</f>
        <v>54.6</v>
      </c>
      <c r="X269" s="36">
        <f>IFERROR(IF(W269=0,"",ROUNDUP(W269/H269,0)*0.02175),"")</f>
        <v>0.15225</v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24.26739926739927</v>
      </c>
      <c r="W271" s="347">
        <f>IFERROR(W268/H268,"0")+IFERROR(W269/H269,"0")+IFERROR(W270/H270,"0")</f>
        <v>25</v>
      </c>
      <c r="X271" s="347">
        <f>IFERROR(IF(X268="",0,X268),"0")+IFERROR(IF(X269="",0,X269),"0")+IFERROR(IF(X270="",0,X270),"0")</f>
        <v>0.54374999999999996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200</v>
      </c>
      <c r="W272" s="347">
        <f>IFERROR(SUM(W268:W270),"0")</f>
        <v>205.8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hidden="1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hidden="1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hidden="1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hidden="1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hidden="1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hidden="1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hidden="1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hidden="1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2000</v>
      </c>
      <c r="W331" s="346">
        <f t="shared" si="17"/>
        <v>2010</v>
      </c>
      <c r="X331" s="36">
        <f>IFERROR(IF(W331=0,"",ROUNDUP(W331/H331,0)*0.02175),"")</f>
        <v>2.9144999999999999</v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4000</v>
      </c>
      <c r="W333" s="346">
        <f t="shared" si="17"/>
        <v>4005</v>
      </c>
      <c r="X333" s="36">
        <f>IFERROR(IF(W333=0,"",ROUNDUP(W333/H333,0)*0.02175),"")</f>
        <v>5.8072499999999998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2500</v>
      </c>
      <c r="W335" s="346">
        <f t="shared" si="17"/>
        <v>2505</v>
      </c>
      <c r="X335" s="36">
        <f>IFERROR(IF(W335=0,"",ROUNDUP(W335/H335,0)*0.02175),"")</f>
        <v>3.6322499999999995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40</v>
      </c>
      <c r="W336" s="346">
        <f t="shared" si="17"/>
        <v>40</v>
      </c>
      <c r="X336" s="36">
        <f>IFERROR(IF(W336=0,"",ROUNDUP(W336/H336,0)*0.00937),"")</f>
        <v>7.4959999999999999E-2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574.66666666666663</v>
      </c>
      <c r="W338" s="347">
        <f>IFERROR(W330/H330,"0")+IFERROR(W331/H331,"0")+IFERROR(W332/H332,"0")+IFERROR(W333/H333,"0")+IFERROR(W334/H334,"0")+IFERROR(W335/H335,"0")+IFERROR(W336/H336,"0")+IFERROR(W337/H337,"0")</f>
        <v>576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12.42896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8540</v>
      </c>
      <c r="W339" s="347">
        <f>IFERROR(SUM(W330:W337),"0")</f>
        <v>8560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1500</v>
      </c>
      <c r="W341" s="346">
        <f>IFERROR(IF(V341="",0,CEILING((V341/$H341),1)*$H341),"")</f>
        <v>1500</v>
      </c>
      <c r="X341" s="36">
        <f>IFERROR(IF(W341=0,"",ROUNDUP(W341/H341,0)*0.02175),"")</f>
        <v>2.1749999999999998</v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100</v>
      </c>
      <c r="W344" s="347">
        <f>IFERROR(W341/H341,"0")+IFERROR(W342/H342,"0")+IFERROR(W343/H343,"0")</f>
        <v>100</v>
      </c>
      <c r="X344" s="347">
        <f>IFERROR(IF(X341="",0,X341),"0")+IFERROR(IF(X342="",0,X342),"0")+IFERROR(IF(X343="",0,X343),"0")</f>
        <v>2.1749999999999998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1500</v>
      </c>
      <c r="W345" s="347">
        <f>IFERROR(SUM(W341:W343),"0")</f>
        <v>1500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200</v>
      </c>
      <c r="W348" s="346">
        <f>IFERROR(IF(V348="",0,CEILING((V348/$H348),1)*$H348),"")</f>
        <v>202.79999999999998</v>
      </c>
      <c r="X348" s="36">
        <f>IFERROR(IF(W348=0,"",ROUNDUP(W348/H348,0)*0.02175),"")</f>
        <v>0.5655</v>
      </c>
      <c r="Y348" s="56"/>
      <c r="Z348" s="57"/>
      <c r="AD348" s="58"/>
      <c r="BA348" s="250" t="s">
        <v>1</v>
      </c>
    </row>
    <row r="349" spans="1:53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25.641025641025642</v>
      </c>
      <c r="W349" s="347">
        <f>IFERROR(W347/H347,"0")+IFERROR(W348/H348,"0")</f>
        <v>26</v>
      </c>
      <c r="X349" s="347">
        <f>IFERROR(IF(X347="",0,X347),"0")+IFERROR(IF(X348="",0,X348),"0")</f>
        <v>0.5655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200</v>
      </c>
      <c r="W350" s="347">
        <f>IFERROR(SUM(W347:W348),"0")</f>
        <v>202.79999999999998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750</v>
      </c>
      <c r="W352" s="346">
        <f>IFERROR(IF(V352="",0,CEILING((V352/$H352),1)*$H352),"")</f>
        <v>756.6</v>
      </c>
      <c r="X352" s="36">
        <f>IFERROR(IF(W352=0,"",ROUNDUP(W352/H352,0)*0.02175),"")</f>
        <v>2.10975</v>
      </c>
      <c r="Y352" s="56"/>
      <c r="Z352" s="57"/>
      <c r="AD352" s="58"/>
      <c r="BA352" s="251" t="s">
        <v>1</v>
      </c>
    </row>
    <row r="353" spans="1:53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96.15384615384616</v>
      </c>
      <c r="W353" s="347">
        <f>IFERROR(W352/H352,"0")</f>
        <v>97</v>
      </c>
      <c r="X353" s="347">
        <f>IFERROR(IF(X352="",0,X352),"0")</f>
        <v>2.10975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750</v>
      </c>
      <c r="W354" s="347">
        <f>IFERROR(SUM(W352:W352),"0")</f>
        <v>756.6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hidden="1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hidden="1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hidden="1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200</v>
      </c>
      <c r="W370" s="346">
        <f>IFERROR(IF(V370="",0,CEILING((V370/$H370),1)*$H370),"")</f>
        <v>202.79999999999998</v>
      </c>
      <c r="X370" s="36">
        <f>IFERROR(IF(W370=0,"",ROUNDUP(W370/H370,0)*0.02175),"")</f>
        <v>0.5655</v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25.641025641025642</v>
      </c>
      <c r="W374" s="347">
        <f>IFERROR(W370/H370,"0")+IFERROR(W371/H371,"0")+IFERROR(W372/H372,"0")+IFERROR(W373/H373,"0")</f>
        <v>26</v>
      </c>
      <c r="X374" s="347">
        <f>IFERROR(IF(X370="",0,X370),"0")+IFERROR(IF(X371="",0,X371),"0")+IFERROR(IF(X372="",0,X372),"0")+IFERROR(IF(X373="",0,X373),"0")</f>
        <v>0.5655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200</v>
      </c>
      <c r="W375" s="347">
        <f>IFERROR(SUM(W370:W373),"0")</f>
        <v>202.79999999999998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50</v>
      </c>
      <c r="W388" s="346">
        <f t="shared" ref="W388:W400" si="18">IFERROR(IF(V388="",0,CEILING((V388/$H388),1)*$H388),"")</f>
        <v>50.400000000000006</v>
      </c>
      <c r="X388" s="36">
        <f>IFERROR(IF(W388=0,"",ROUNDUP(W388/H388,0)*0.00753),"")</f>
        <v>9.0359999999999996E-2</v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hidden="1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0</v>
      </c>
      <c r="W390" s="346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12.6</v>
      </c>
      <c r="W395" s="346">
        <f t="shared" si="18"/>
        <v>12.600000000000001</v>
      </c>
      <c r="X395" s="36">
        <f t="shared" si="19"/>
        <v>3.0120000000000001E-2</v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21</v>
      </c>
      <c r="W397" s="346">
        <f t="shared" si="18"/>
        <v>21</v>
      </c>
      <c r="X397" s="36">
        <f t="shared" si="19"/>
        <v>5.0200000000000002E-2</v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16.8</v>
      </c>
      <c r="W399" s="346">
        <f t="shared" si="18"/>
        <v>16.8</v>
      </c>
      <c r="X399" s="36">
        <f t="shared" si="19"/>
        <v>4.0160000000000001E-2</v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35.904761904761905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36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0.21084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100.39999999999999</v>
      </c>
      <c r="W402" s="347">
        <f>IFERROR(SUM(W388:W400),"0")</f>
        <v>100.8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40</v>
      </c>
      <c r="W404" s="346">
        <f>IFERROR(IF(V404="",0,CEILING((V404/$H404),1)*$H404),"")</f>
        <v>46.8</v>
      </c>
      <c r="X404" s="36">
        <f>IFERROR(IF(W404=0,"",ROUNDUP(W404/H404,0)*0.02175),"")</f>
        <v>0.1305</v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5.1282051282051286</v>
      </c>
      <c r="W408" s="347">
        <f>IFERROR(W404/H404,"0")+IFERROR(W405/H405,"0")+IFERROR(W406/H406,"0")+IFERROR(W407/H407,"0")</f>
        <v>6</v>
      </c>
      <c r="X408" s="347">
        <f>IFERROR(IF(X404="",0,X404),"0")+IFERROR(IF(X405="",0,X405),"0")+IFERROR(IF(X406="",0,X406),"0")+IFERROR(IF(X407="",0,X407),"0")</f>
        <v>0.1305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40</v>
      </c>
      <c r="W409" s="347">
        <f>IFERROR(SUM(W404:W407),"0")</f>
        <v>46.8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200</v>
      </c>
      <c r="W427" s="346">
        <f t="shared" ref="W427:W433" si="20">IFERROR(IF(V427="",0,CEILING((V427/$H427),1)*$H427),"")</f>
        <v>201.60000000000002</v>
      </c>
      <c r="X427" s="36">
        <f>IFERROR(IF(W427=0,"",ROUNDUP(W427/H427,0)*0.00753),"")</f>
        <v>0.36143999999999998</v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8.3999999999999986</v>
      </c>
      <c r="W429" s="346">
        <f t="shared" si="20"/>
        <v>8.4</v>
      </c>
      <c r="X429" s="36">
        <f>IFERROR(IF(W429=0,"",ROUNDUP(W429/H429,0)*0.00502),"")</f>
        <v>2.0080000000000001E-2</v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51.61904761904762</v>
      </c>
      <c r="W434" s="347">
        <f>IFERROR(W427/H427,"0")+IFERROR(W428/H428,"0")+IFERROR(W429/H429,"0")+IFERROR(W430/H430,"0")+IFERROR(W431/H431,"0")+IFERROR(W432/H432,"0")+IFERROR(W433/H433,"0")</f>
        <v>52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0.38151999999999997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208.4</v>
      </c>
      <c r="W435" s="347">
        <f>IFERROR(SUM(W427:W433),"0")</f>
        <v>210.00000000000003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hidden="1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hidden="1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100</v>
      </c>
      <c r="W449" s="346">
        <f t="shared" si="21"/>
        <v>100.32000000000001</v>
      </c>
      <c r="X449" s="36">
        <f t="shared" si="22"/>
        <v>0.22724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30</v>
      </c>
      <c r="W450" s="346">
        <f t="shared" si="21"/>
        <v>31.68</v>
      </c>
      <c r="X450" s="36">
        <f t="shared" si="22"/>
        <v>7.1760000000000004E-2</v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100</v>
      </c>
      <c r="W452" s="346">
        <f t="shared" si="21"/>
        <v>100.32000000000001</v>
      </c>
      <c r="X452" s="36">
        <f t="shared" si="22"/>
        <v>0.22724</v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43.560606060606055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44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0.52624000000000004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230</v>
      </c>
      <c r="W461" s="347">
        <f>IFERROR(SUM(W447:W459),"0")</f>
        <v>232.32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hidden="1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0</v>
      </c>
      <c r="W463" s="346">
        <f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1" t="s">
        <v>1</v>
      </c>
    </row>
    <row r="464" spans="1:53" ht="16.5" hidden="1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hidden="1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0</v>
      </c>
      <c r="W465" s="347">
        <f>IFERROR(W463/H463,"0")+IFERROR(W464/H464,"0")</f>
        <v>0</v>
      </c>
      <c r="X465" s="347">
        <f>IFERROR(IF(X463="",0,X463),"0")+IFERROR(IF(X464="",0,X464),"0")</f>
        <v>0</v>
      </c>
      <c r="Y465" s="348"/>
      <c r="Z465" s="348"/>
    </row>
    <row r="466" spans="1:53" hidden="1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0</v>
      </c>
      <c r="W466" s="347">
        <f>IFERROR(SUM(W463:W464),"0")</f>
        <v>0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hidden="1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0</v>
      </c>
      <c r="W468" s="346">
        <f t="shared" ref="W468:W473" si="23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3" t="s">
        <v>1</v>
      </c>
    </row>
    <row r="469" spans="1:53" ht="27" hidden="1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0</v>
      </c>
      <c r="W469" s="346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4" t="s">
        <v>1</v>
      </c>
    </row>
    <row r="470" spans="1:53" ht="27" hidden="1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0</v>
      </c>
      <c r="W470" s="346">
        <f t="shared" si="23"/>
        <v>0</v>
      </c>
      <c r="X470" s="36" t="str">
        <f>IFERROR(IF(W470=0,"",ROUNDUP(W470/H470,0)*0.01196),"")</f>
        <v/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hidden="1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0</v>
      </c>
      <c r="W474" s="347">
        <f>IFERROR(W468/H468,"0")+IFERROR(W469/H469,"0")+IFERROR(W470/H470,"0")+IFERROR(W471/H471,"0")+IFERROR(W472/H472,"0")+IFERROR(W473/H473,"0")</f>
        <v>0</v>
      </c>
      <c r="X474" s="347">
        <f>IFERROR(IF(X468="",0,X468),"0")+IFERROR(IF(X469="",0,X469),"0")+IFERROR(IF(X470="",0,X470),"0")+IFERROR(IF(X471="",0,X471),"0")+IFERROR(IF(X472="",0,X472),"0")+IFERROR(IF(X473="",0,X473),"0")</f>
        <v>0</v>
      </c>
      <c r="Y474" s="348"/>
      <c r="Z474" s="348"/>
    </row>
    <row r="475" spans="1:53" hidden="1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0</v>
      </c>
      <c r="W475" s="347">
        <f>IFERROR(SUM(W468:W473),"0")</f>
        <v>0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hidden="1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hidden="1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hidden="1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hidden="1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hidden="1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100</v>
      </c>
      <c r="W499" s="346">
        <f>IFERROR(IF(V499="",0,CEILING((V499/$H499),1)*$H499),"")</f>
        <v>100.80000000000001</v>
      </c>
      <c r="X499" s="36">
        <f>IFERROR(IF(W499=0,"",ROUNDUP(W499/H499,0)*0.00753),"")</f>
        <v>0.18071999999999999</v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23.80952380952381</v>
      </c>
      <c r="W502" s="347">
        <f>IFERROR(W498/H498,"0")+IFERROR(W499/H499,"0")+IFERROR(W500/H500,"0")+IFERROR(W501/H501,"0")</f>
        <v>24</v>
      </c>
      <c r="X502" s="347">
        <f>IFERROR(IF(X498="",0,X498),"0")+IFERROR(IF(X499="",0,X499),"0")+IFERROR(IF(X500="",0,X500),"0")+IFERROR(IF(X501="",0,X501),"0")</f>
        <v>0.18071999999999999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100</v>
      </c>
      <c r="W503" s="347">
        <f>IFERROR(SUM(W498:W501),"0")</f>
        <v>100.80000000000001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1800</v>
      </c>
      <c r="W505" s="346">
        <f>IFERROR(IF(V505="",0,CEILING((V505/$H505),1)*$H505),"")</f>
        <v>1801.8</v>
      </c>
      <c r="X505" s="36">
        <f>IFERROR(IF(W505=0,"",ROUNDUP(W505/H505,0)*0.02175),"")</f>
        <v>5.0242499999999994</v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230.76923076923077</v>
      </c>
      <c r="W510" s="347">
        <f>IFERROR(W505/H505,"0")+IFERROR(W506/H506,"0")+IFERROR(W507/H507,"0")+IFERROR(W508/H508,"0")+IFERROR(W509/H509,"0")</f>
        <v>231</v>
      </c>
      <c r="X510" s="347">
        <f>IFERROR(IF(X505="",0,X505),"0")+IFERROR(IF(X506="",0,X506),"0")+IFERROR(IF(X507="",0,X507),"0")+IFERROR(IF(X508="",0,X508),"0")+IFERROR(IF(X509="",0,X509),"0")</f>
        <v>5.0242499999999994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1800</v>
      </c>
      <c r="W511" s="347">
        <f>IFERROR(SUM(W505:W509),"0")</f>
        <v>1801.8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17386.8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17469.219999999998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18254.674797003765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18341.743999999999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30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31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19004.674797003765</v>
      </c>
      <c r="W515" s="347">
        <f>GrossWeightTotalR+PalletQtyTotalR*25</f>
        <v>19116.743999999999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2245.8246230142786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2257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33.842849999999999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168</v>
      </c>
      <c r="F522" s="46">
        <f>IFERROR(W130*1,"0")+IFERROR(W131*1,"0")+IFERROR(W132*1,"0")+IFERROR(W133*1,"0")</f>
        <v>0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84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3195.9000000000005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306.60000000000002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0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11019.4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202.79999999999998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147.6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210.00000000000003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232.32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1902.6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00,00"/>
        <filter val="1 500,00"/>
        <filter val="1 690,00"/>
        <filter val="1 800,00"/>
        <filter val="100,00"/>
        <filter val="100,40"/>
        <filter val="105,00"/>
        <filter val="12,60"/>
        <filter val="120,00"/>
        <filter val="13,33"/>
        <filter val="144,00"/>
        <filter val="150,00"/>
        <filter val="156,00"/>
        <filter val="16,80"/>
        <filter val="160,00"/>
        <filter val="17 386,80"/>
        <filter val="18 254,67"/>
        <filter val="19 004,67"/>
        <filter val="19,05"/>
        <filter val="192,00"/>
        <filter val="2 000,00"/>
        <filter val="2 245,82"/>
        <filter val="2 500,00"/>
        <filter val="200,00"/>
        <filter val="208,40"/>
        <filter val="21,00"/>
        <filter val="222,22"/>
        <filter val="23,81"/>
        <filter val="230,00"/>
        <filter val="230,77"/>
        <filter val="24,27"/>
        <filter val="25,64"/>
        <filter val="252,00"/>
        <filter val="30"/>
        <filter val="30,00"/>
        <filter val="300,00"/>
        <filter val="35,90"/>
        <filter val="36,00"/>
        <filter val="384,00"/>
        <filter val="4 000,00"/>
        <filter val="40,00"/>
        <filter val="43,56"/>
        <filter val="5,13"/>
        <filter val="50,00"/>
        <filter val="51,62"/>
        <filter val="574,67"/>
        <filter val="60,00"/>
        <filter val="606,20"/>
        <filter val="72,00"/>
        <filter val="750,00"/>
        <filter val="8 540,00"/>
        <filter val="8,40"/>
        <filter val="80,00"/>
        <filter val="96,00"/>
        <filter val="96,15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2024-03-27T11:20:28Z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