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86DEBF3-02A4-4166-8130-CD39FC167E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X463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X136" i="1"/>
  <c r="W136" i="1"/>
  <c r="N136" i="1"/>
  <c r="W135" i="1"/>
  <c r="X135" i="1" s="1"/>
  <c r="N135" i="1"/>
  <c r="W134" i="1"/>
  <c r="X134" i="1" s="1"/>
  <c r="N134" i="1"/>
  <c r="W133" i="1"/>
  <c r="F525" i="1" s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W120" i="1" s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X57" i="1"/>
  <c r="W57" i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4" i="1" s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145" i="1" l="1"/>
  <c r="X246" i="1"/>
  <c r="W93" i="1"/>
  <c r="W129" i="1"/>
  <c r="W159" i="1"/>
  <c r="J525" i="1"/>
  <c r="L525" i="1"/>
  <c r="X414" i="1"/>
  <c r="X415" i="1" s="1"/>
  <c r="W415" i="1"/>
  <c r="X268" i="1"/>
  <c r="X61" i="1"/>
  <c r="V515" i="1"/>
  <c r="D525" i="1"/>
  <c r="X89" i="1"/>
  <c r="X93" i="1" s="1"/>
  <c r="X107" i="1"/>
  <c r="X119" i="1" s="1"/>
  <c r="X122" i="1"/>
  <c r="X129" i="1" s="1"/>
  <c r="X149" i="1"/>
  <c r="X158" i="1" s="1"/>
  <c r="W176" i="1"/>
  <c r="W196" i="1"/>
  <c r="W204" i="1"/>
  <c r="X221" i="1"/>
  <c r="X227" i="1" s="1"/>
  <c r="W227" i="1"/>
  <c r="W268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X86" i="1"/>
  <c r="X176" i="1"/>
  <c r="F9" i="1"/>
  <c r="J9" i="1"/>
  <c r="F10" i="1"/>
  <c r="W35" i="1"/>
  <c r="W39" i="1"/>
  <c r="W43" i="1"/>
  <c r="W47" i="1"/>
  <c r="W53" i="1"/>
  <c r="W61" i="1"/>
  <c r="W86" i="1"/>
  <c r="W94" i="1"/>
  <c r="W104" i="1"/>
  <c r="W119" i="1"/>
  <c r="W130" i="1"/>
  <c r="W137" i="1"/>
  <c r="W145" i="1"/>
  <c r="W158" i="1"/>
  <c r="W165" i="1"/>
  <c r="W169" i="1"/>
  <c r="W177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H9" i="1"/>
  <c r="B525" i="1"/>
  <c r="V519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X520" i="1"/>
  <c r="W518" i="1"/>
  <c r="W515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<sst xmlns="http://schemas.openxmlformats.org/spreadsheetml/2006/main" count="2225" uniqueCount="748">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</sst>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45381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719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Суббота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3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0.45833333333333331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110.8</v>
      </c>
      <c r="W51" s="349">
        <f>IFERROR(IF(V51="",0,CEILING((V51/$H51),1)*$H51),"")</f>
        <v>118.80000000000001</v>
      </c>
      <c r="X51" s="36">
        <f>IFERROR(IF(W51=0,"",ROUNDUP(W51/H51,0)*0.02175),"")</f>
        <v>0.23924999999999999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10.259259259259258</v>
      </c>
      <c r="W53" s="350">
        <f>IFERROR(W51/H51,"0")+IFERROR(W52/H52,"0")</f>
        <v>11</v>
      </c>
      <c r="X53" s="350">
        <f>IFERROR(IF(X51="",0,X51),"0")+IFERROR(IF(X52="",0,X52),"0")</f>
        <v>0.23924999999999999</v>
      </c>
      <c r="Y53" s="351"/>
      <c r="Z53" s="351"/>
    </row>
    <row r="54" spans="1:53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110.8</v>
      </c>
      <c r="W54" s="350">
        <f>IFERROR(SUM(W51:W52),"0")</f>
        <v>118.80000000000001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98.5</v>
      </c>
      <c r="W57" s="349">
        <f>IFERROR(IF(V57="",0,CEILING((V57/$H57),1)*$H57),"")</f>
        <v>108</v>
      </c>
      <c r="X57" s="36">
        <f>IFERROR(IF(W57=0,"",ROUNDUP(W57/H57,0)*0.02175),"")</f>
        <v>0.21749999999999997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8.5</v>
      </c>
      <c r="W60" s="349">
        <f>IFERROR(IF(V60="",0,CEILING((V60/$H60),1)*$H60),"")</f>
        <v>12</v>
      </c>
      <c r="X60" s="36">
        <f>IFERROR(IF(W60=0,"",ROUNDUP(W60/H60,0)*0.00937),"")</f>
        <v>2.811E-2</v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11.24537037037037</v>
      </c>
      <c r="W61" s="350">
        <f>IFERROR(W57/H57,"0")+IFERROR(W58/H58,"0")+IFERROR(W59/H59,"0")+IFERROR(W60/H60,"0")</f>
        <v>13</v>
      </c>
      <c r="X61" s="350">
        <f>IFERROR(IF(X57="",0,X57),"0")+IFERROR(IF(X58="",0,X58),"0")+IFERROR(IF(X59="",0,X59),"0")+IFERROR(IF(X60="",0,X60),"0")</f>
        <v>0.24560999999999997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107</v>
      </c>
      <c r="W62" s="350">
        <f>IFERROR(SUM(W57:W60),"0")</f>
        <v>120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74.400000000000006</v>
      </c>
      <c r="W67" s="349">
        <f t="shared" si="2"/>
        <v>78.399999999999991</v>
      </c>
      <c r="X67" s="36">
        <f t="shared" si="3"/>
        <v>0.15225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82.7</v>
      </c>
      <c r="W69" s="349">
        <f t="shared" si="2"/>
        <v>86.4</v>
      </c>
      <c r="X69" s="36">
        <f t="shared" si="3"/>
        <v>0.17399999999999999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10.7</v>
      </c>
      <c r="W79" s="349">
        <f t="shared" si="2"/>
        <v>13.5</v>
      </c>
      <c r="X79" s="36">
        <f t="shared" si="4"/>
        <v>2.811E-2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16.678042328042327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18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0.35436000000000001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167.8</v>
      </c>
      <c r="W87" s="350">
        <f>IFERROR(SUM(W65:W85),"0")</f>
        <v>178.3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10</v>
      </c>
      <c r="W89" s="349">
        <f>IFERROR(IF(V89="",0,CEILING((V89/$H89),1)*$H89),"")</f>
        <v>10.8</v>
      </c>
      <c r="X89" s="36">
        <f>IFERROR(IF(W89=0,"",ROUNDUP(W89/H89,0)*0.02175),"")</f>
        <v>2.1749999999999999E-2</v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0.92592592592592582</v>
      </c>
      <c r="W93" s="350">
        <f>IFERROR(W89/H89,"0")+IFERROR(W90/H90,"0")+IFERROR(W91/H91,"0")+IFERROR(W92/H92,"0")</f>
        <v>1</v>
      </c>
      <c r="X93" s="350">
        <f>IFERROR(IF(X89="",0,X89),"0")+IFERROR(IF(X90="",0,X90),"0")+IFERROR(IF(X91="",0,X91),"0")+IFERROR(IF(X92="",0,X92),"0")</f>
        <v>2.1749999999999999E-2</v>
      </c>
      <c r="Y93" s="351"/>
      <c r="Z93" s="351"/>
    </row>
    <row r="94" spans="1:53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10</v>
      </c>
      <c r="W94" s="350">
        <f>IFERROR(SUM(W89:W92),"0")</f>
        <v>10.8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48.5</v>
      </c>
      <c r="W107" s="349">
        <f t="shared" ref="W107:W118" si="6">IFERROR(IF(V107="",0,CEILING((V107/$H107),1)*$H107),"")</f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16.600000000000001</v>
      </c>
      <c r="W109" s="349">
        <f t="shared" si="6"/>
        <v>16.8</v>
      </c>
      <c r="X109" s="36">
        <f>IFERROR(IF(W109=0,"",ROUNDUP(W109/H109,0)*0.02175),"")</f>
        <v>4.3499999999999997E-2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31.1</v>
      </c>
      <c r="W114" s="349">
        <f t="shared" si="6"/>
        <v>32.400000000000006</v>
      </c>
      <c r="X114" s="36">
        <f>IFERROR(IF(W114=0,"",ROUNDUP(W114/H114,0)*0.00753),"")</f>
        <v>9.0359999999999996E-2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14.9</v>
      </c>
      <c r="W115" s="349">
        <f t="shared" si="6"/>
        <v>16.200000000000003</v>
      </c>
      <c r="X115" s="36">
        <f>IFERROR(IF(W115=0,"",ROUNDUP(W115/H115,0)*0.00937),"")</f>
        <v>5.6219999999999999E-2</v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24.787037037037038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26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0.32057999999999998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111.1</v>
      </c>
      <c r="W120" s="350">
        <f>IFERROR(SUM(W107:W118),"0")</f>
        <v>115.80000000000001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40</v>
      </c>
      <c r="W122" s="349">
        <f t="shared" ref="W122:W128" si="7">IFERROR(IF(V122="",0,CEILING((V122/$H122),1)*$H122),"")</f>
        <v>43.16</v>
      </c>
      <c r="X122" s="36">
        <f>IFERROR(IF(W122=0,"",ROUNDUP(W122/H122,0)*0.00937),"")</f>
        <v>0.12181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48.4</v>
      </c>
      <c r="W124" s="349">
        <f t="shared" si="7"/>
        <v>50.400000000000006</v>
      </c>
      <c r="X124" s="36">
        <f>IFERROR(IF(W124=0,"",ROUNDUP(W124/H124,0)*0.02175),"")</f>
        <v>0.1305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16.8</v>
      </c>
      <c r="W128" s="349">
        <f t="shared" si="7"/>
        <v>16.8</v>
      </c>
      <c r="X128" s="36">
        <f>IFERROR(IF(W128=0,"",ROUNDUP(W128/H128,0)*0.00753),"")</f>
        <v>5.271E-2</v>
      </c>
      <c r="Y128" s="56"/>
      <c r="Z128" s="57"/>
      <c r="AD128" s="58"/>
      <c r="BA128" s="128" t="s">
        <v>1</v>
      </c>
    </row>
    <row r="129" spans="1:53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24.810097532989101</v>
      </c>
      <c r="W129" s="350">
        <f>IFERROR(W122/H122,"0")+IFERROR(W123/H123,"0")+IFERROR(W124/H124,"0")+IFERROR(W125/H125,"0")+IFERROR(W126/H126,"0")+IFERROR(W127/H127,"0")+IFERROR(W128/H128,"0")</f>
        <v>26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0.30502000000000001</v>
      </c>
      <c r="Y129" s="351"/>
      <c r="Z129" s="351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105.2</v>
      </c>
      <c r="W130" s="350">
        <f>IFERROR(SUM(W122:W128),"0")</f>
        <v>110.36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73.099999999999994</v>
      </c>
      <c r="W133" s="349">
        <f>IFERROR(IF(V133="",0,CEILING((V133/$H133),1)*$H133),"")</f>
        <v>75.600000000000009</v>
      </c>
      <c r="X133" s="36">
        <f>IFERROR(IF(W133=0,"",ROUNDUP(W133/H133,0)*0.02175),"")</f>
        <v>0.19574999999999998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116.5</v>
      </c>
      <c r="W136" s="349">
        <f>IFERROR(IF(V136="",0,CEILING((V136/$H136),1)*$H136),"")</f>
        <v>118.80000000000001</v>
      </c>
      <c r="X136" s="36">
        <f>IFERROR(IF(W136=0,"",ROUNDUP(W136/H136,0)*0.00753),"")</f>
        <v>0.33132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51.850529100529094</v>
      </c>
      <c r="W137" s="350">
        <f>IFERROR(W133/H133,"0")+IFERROR(W134/H134,"0")+IFERROR(W135/H135,"0")+IFERROR(W136/H136,"0")</f>
        <v>53</v>
      </c>
      <c r="X137" s="350">
        <f>IFERROR(IF(X133="",0,X133),"0")+IFERROR(IF(X134="",0,X134),"0")+IFERROR(IF(X135="",0,X135),"0")+IFERROR(IF(X136="",0,X136),"0")</f>
        <v>0.52706999999999993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189.6</v>
      </c>
      <c r="W138" s="350">
        <f>IFERROR(SUM(W133:W136),"0")</f>
        <v>194.40000000000003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hidden="1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3.5</v>
      </c>
      <c r="W168" s="349">
        <f>IFERROR(IF(V168="",0,CEILING((V168/$H168),1)*$H168),"")</f>
        <v>4.2</v>
      </c>
      <c r="X168" s="36">
        <f>IFERROR(IF(W168=0,"",ROUNDUP(W168/H168,0)*0.00753),"")</f>
        <v>1.506E-2</v>
      </c>
      <c r="Y168" s="56"/>
      <c r="Z168" s="57"/>
      <c r="AD168" s="58"/>
      <c r="BA168" s="148" t="s">
        <v>1</v>
      </c>
    </row>
    <row r="169" spans="1:53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1.6666666666666665</v>
      </c>
      <c r="W169" s="350">
        <f>IFERROR(W167/H167,"0")+IFERROR(W168/H168,"0")</f>
        <v>2</v>
      </c>
      <c r="X169" s="350">
        <f>IFERROR(IF(X167="",0,X167),"0")+IFERROR(IF(X168="",0,X168),"0")</f>
        <v>1.506E-2</v>
      </c>
      <c r="Y169" s="351"/>
      <c r="Z169" s="351"/>
    </row>
    <row r="170" spans="1:53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3.5</v>
      </c>
      <c r="W170" s="350">
        <f>IFERROR(SUM(W167:W168),"0")</f>
        <v>4.2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354</v>
      </c>
      <c r="W172" s="349">
        <f>IFERROR(IF(V172="",0,CEILING((V172/$H172),1)*$H172),"")</f>
        <v>356.40000000000003</v>
      </c>
      <c r="X172" s="36">
        <f>IFERROR(IF(W172=0,"",ROUNDUP(W172/H172,0)*0.00937),"")</f>
        <v>0.61841999999999997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378.9</v>
      </c>
      <c r="W173" s="349">
        <f>IFERROR(IF(V173="",0,CEILING((V173/$H173),1)*$H173),"")</f>
        <v>383.40000000000003</v>
      </c>
      <c r="X173" s="36">
        <f>IFERROR(IF(W173=0,"",ROUNDUP(W173/H173,0)*0.00937),"")</f>
        <v>0.66527000000000003</v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333.4</v>
      </c>
      <c r="W175" s="349">
        <f>IFERROR(IF(V175="",0,CEILING((V175/$H175),1)*$H175),"")</f>
        <v>334.8</v>
      </c>
      <c r="X175" s="36">
        <f>IFERROR(IF(W175=0,"",ROUNDUP(W175/H175,0)*0.00937),"")</f>
        <v>0.58094000000000001</v>
      </c>
      <c r="Y175" s="56"/>
      <c r="Z175" s="57"/>
      <c r="AD175" s="58"/>
      <c r="BA175" s="152" t="s">
        <v>1</v>
      </c>
    </row>
    <row r="176" spans="1:53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197.46296296296296</v>
      </c>
      <c r="W176" s="350">
        <f>IFERROR(W172/H172,"0")+IFERROR(W173/H173,"0")+IFERROR(W174/H174,"0")+IFERROR(W175/H175,"0")</f>
        <v>199</v>
      </c>
      <c r="X176" s="350">
        <f>IFERROR(IF(X172="",0,X172),"0")+IFERROR(IF(X173="",0,X173),"0")+IFERROR(IF(X174="",0,X174),"0")+IFERROR(IF(X175="",0,X175),"0")</f>
        <v>1.86463</v>
      </c>
      <c r="Y176" s="351"/>
      <c r="Z176" s="351"/>
    </row>
    <row r="177" spans="1:53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1066.3</v>
      </c>
      <c r="W177" s="350">
        <f>IFERROR(SUM(W172:W175),"0")</f>
        <v>1074.6000000000001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11</v>
      </c>
      <c r="W180" s="349">
        <f t="shared" si="9"/>
        <v>17.399999999999999</v>
      </c>
      <c r="X180" s="36">
        <f>IFERROR(IF(W180=0,"",ROUNDUP(W180/H180,0)*0.02175),"")</f>
        <v>4.3499999999999997E-2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86.8</v>
      </c>
      <c r="W185" s="349">
        <f t="shared" si="9"/>
        <v>88.8</v>
      </c>
      <c r="X185" s="36">
        <f>IFERROR(IF(W185=0,"",ROUNDUP(W185/H185,0)*0.00753),"")</f>
        <v>0.27861000000000002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216.6</v>
      </c>
      <c r="W187" s="349">
        <f t="shared" si="9"/>
        <v>218.4</v>
      </c>
      <c r="X187" s="36">
        <f>IFERROR(IF(W187=0,"",ROUNDUP(W187/H187,0)*0.00753),"")</f>
        <v>0.68523000000000001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177</v>
      </c>
      <c r="W189" s="349">
        <f t="shared" si="9"/>
        <v>177.6</v>
      </c>
      <c r="X189" s="36">
        <f t="shared" ref="X189:X195" si="10">IFERROR(IF(W189=0,"",ROUNDUP(W189/H189,0)*0.00753),"")</f>
        <v>0.55722000000000005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102.5</v>
      </c>
      <c r="W191" s="349">
        <f t="shared" si="9"/>
        <v>103.2</v>
      </c>
      <c r="X191" s="36">
        <f t="shared" si="10"/>
        <v>0.32379000000000002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203.8</v>
      </c>
      <c r="W192" s="349">
        <f t="shared" si="9"/>
        <v>204</v>
      </c>
      <c r="X192" s="36">
        <f t="shared" si="10"/>
        <v>0.64005000000000001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251.9</v>
      </c>
      <c r="W194" s="349">
        <f t="shared" si="9"/>
        <v>252</v>
      </c>
      <c r="X194" s="36">
        <f t="shared" si="10"/>
        <v>0.79065000000000007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101.8</v>
      </c>
      <c r="W195" s="349">
        <f t="shared" si="9"/>
        <v>103.2</v>
      </c>
      <c r="X195" s="36">
        <f t="shared" si="10"/>
        <v>0.32379000000000002</v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476.43103448275866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480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3.6428400000000005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1151.4000000000001</v>
      </c>
      <c r="W197" s="350">
        <f>IFERROR(SUM(W179:W195),"0")</f>
        <v>1164.6000000000001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64.3</v>
      </c>
      <c r="W201" s="349">
        <f>IFERROR(IF(V201="",0,CEILING((V201/$H201),1)*$H201),"")</f>
        <v>64.8</v>
      </c>
      <c r="X201" s="36">
        <f>IFERROR(IF(W201=0,"",ROUNDUP(W201/H201,0)*0.00753),"")</f>
        <v>0.20331000000000002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91.8</v>
      </c>
      <c r="W202" s="349">
        <f>IFERROR(IF(V202="",0,CEILING((V202/$H202),1)*$H202),"")</f>
        <v>93.6</v>
      </c>
      <c r="X202" s="36">
        <f>IFERROR(IF(W202=0,"",ROUNDUP(W202/H202,0)*0.00753),"")</f>
        <v>0.29366999999999999</v>
      </c>
      <c r="Y202" s="56"/>
      <c r="Z202" s="57"/>
      <c r="AD202" s="58"/>
      <c r="BA202" s="173" t="s">
        <v>1</v>
      </c>
    </row>
    <row r="203" spans="1:53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65.041666666666671</v>
      </c>
      <c r="W203" s="350">
        <f>IFERROR(W199/H199,"0")+IFERROR(W200/H200,"0")+IFERROR(W201/H201,"0")+IFERROR(W202/H202,"0")</f>
        <v>66</v>
      </c>
      <c r="X203" s="350">
        <f>IFERROR(IF(X199="",0,X199),"0")+IFERROR(IF(X200="",0,X200),"0")+IFERROR(IF(X201="",0,X201),"0")+IFERROR(IF(X202="",0,X202),"0")</f>
        <v>0.49697999999999998</v>
      </c>
      <c r="Y203" s="351"/>
      <c r="Z203" s="351"/>
    </row>
    <row r="204" spans="1:53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156.1</v>
      </c>
      <c r="W204" s="350">
        <f>IFERROR(SUM(W199:W202),"0")</f>
        <v>158.39999999999998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10.6</v>
      </c>
      <c r="W209" s="349">
        <f t="shared" si="11"/>
        <v>11.6</v>
      </c>
      <c r="X209" s="36">
        <f>IFERROR(IF(W209=0,"",ROUNDUP(W209/H209,0)*0.02175),"")</f>
        <v>2.1749999999999999E-2</v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0.91379310344827591</v>
      </c>
      <c r="W213" s="350">
        <f>IFERROR(W207/H207,"0")+IFERROR(W208/H208,"0")+IFERROR(W209/H209,"0")+IFERROR(W210/H210,"0")+IFERROR(W211/H211,"0")+IFERROR(W212/H212,"0")</f>
        <v>1</v>
      </c>
      <c r="X213" s="350">
        <f>IFERROR(IF(X207="",0,X207),"0")+IFERROR(IF(X208="",0,X208),"0")+IFERROR(IF(X209="",0,X209),"0")+IFERROR(IF(X210="",0,X210),"0")+IFERROR(IF(X211="",0,X211),"0")+IFERROR(IF(X212="",0,X212),"0")</f>
        <v>2.1749999999999999E-2</v>
      </c>
      <c r="Y213" s="351"/>
      <c r="Z213" s="351"/>
    </row>
    <row r="214" spans="1:53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10.6</v>
      </c>
      <c r="W214" s="350">
        <f>IFERROR(SUM(W207:W212),"0")</f>
        <v>11.6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102.1</v>
      </c>
      <c r="W221" s="349">
        <f t="shared" ref="W221:W226" si="12">IFERROR(IF(V221="",0,CEILING((V221/$H221),1)*$H221),"")</f>
        <v>104.39999999999999</v>
      </c>
      <c r="X221" s="36">
        <f>IFERROR(IF(W221=0,"",ROUNDUP(W221/H221,0)*0.02175),"")</f>
        <v>0.19574999999999998</v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8.8017241379310338</v>
      </c>
      <c r="W227" s="350">
        <f>IFERROR(W221/H221,"0")+IFERROR(W222/H222,"0")+IFERROR(W223/H223,"0")+IFERROR(W224/H224,"0")+IFERROR(W225/H225,"0")+IFERROR(W226/H226,"0")</f>
        <v>9</v>
      </c>
      <c r="X227" s="350">
        <f>IFERROR(IF(X221="",0,X221),"0")+IFERROR(IF(X222="",0,X222),"0")+IFERROR(IF(X223="",0,X223),"0")+IFERROR(IF(X224="",0,X224),"0")+IFERROR(IF(X225="",0,X225),"0")+IFERROR(IF(X226="",0,X226),"0")</f>
        <v>0.19574999999999998</v>
      </c>
      <c r="Y227" s="351"/>
      <c r="Z227" s="351"/>
    </row>
    <row r="228" spans="1:53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102.1</v>
      </c>
      <c r="W228" s="350">
        <f>IFERROR(SUM(W221:W226),"0")</f>
        <v>104.39999999999999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hidden="1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hidden="1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idden="1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hidden="1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31.6</v>
      </c>
      <c r="W311" s="349">
        <f>IFERROR(IF(V311="",0,CEILING((V311/$H311),1)*$H311),"")</f>
        <v>32.4</v>
      </c>
      <c r="X311" s="36">
        <f>IFERROR(IF(W311=0,"",ROUNDUP(W311/H311,0)*0.02175),"")</f>
        <v>8.6999999999999994E-2</v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4.8</v>
      </c>
      <c r="W313" s="349">
        <f>IFERROR(IF(V313="",0,CEILING((V313/$H313),1)*$H313),"")</f>
        <v>6.3000000000000007</v>
      </c>
      <c r="X313" s="36">
        <f>IFERROR(IF(W313=0,"",ROUNDUP(W313/H313,0)*0.00753),"")</f>
        <v>2.2589999999999999E-2</v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6.1869488536155206</v>
      </c>
      <c r="W314" s="350">
        <f>IFERROR(W311/H311,"0")+IFERROR(W312/H312,"0")+IFERROR(W313/H313,"0")</f>
        <v>7</v>
      </c>
      <c r="X314" s="350">
        <f>IFERROR(IF(X311="",0,X311),"0")+IFERROR(IF(X312="",0,X312),"0")+IFERROR(IF(X313="",0,X313),"0")</f>
        <v>0.10958999999999999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36.4</v>
      </c>
      <c r="W315" s="350">
        <f>IFERROR(SUM(W311:W313),"0")</f>
        <v>38.700000000000003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1400</v>
      </c>
      <c r="W334" s="349">
        <f t="shared" si="17"/>
        <v>1410</v>
      </c>
      <c r="X334" s="36">
        <f>IFERROR(IF(W334=0,"",ROUNDUP(W334/H334,0)*0.02175),"")</f>
        <v>2.0444999999999998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1640</v>
      </c>
      <c r="W336" s="349">
        <f t="shared" si="17"/>
        <v>1650</v>
      </c>
      <c r="X336" s="36">
        <f>IFERROR(IF(W336=0,"",ROUNDUP(W336/H336,0)*0.02175),"")</f>
        <v>2.3924999999999996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1200</v>
      </c>
      <c r="W338" s="349">
        <f t="shared" si="17"/>
        <v>1200</v>
      </c>
      <c r="X338" s="36">
        <f>IFERROR(IF(W338=0,"",ROUNDUP(W338/H338,0)*0.02175),"")</f>
        <v>1.7399999999999998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282.66666666666663</v>
      </c>
      <c r="W341" s="350">
        <f>IFERROR(W333/H333,"0")+IFERROR(W334/H334,"0")+IFERROR(W335/H335,"0")+IFERROR(W336/H336,"0")+IFERROR(W337/H337,"0")+IFERROR(W338/H338,"0")+IFERROR(W339/H339,"0")+IFERROR(W340/H340,"0")</f>
        <v>284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6.1769999999999996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4240</v>
      </c>
      <c r="W342" s="350">
        <f>IFERROR(SUM(W333:W340),"0")</f>
        <v>4260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2700</v>
      </c>
      <c r="W344" s="349">
        <f>IFERROR(IF(V344="",0,CEILING((V344/$H344),1)*$H344),"")</f>
        <v>2700</v>
      </c>
      <c r="X344" s="36">
        <f>IFERROR(IF(W344=0,"",ROUNDUP(W344/H344,0)*0.02175),"")</f>
        <v>3.9149999999999996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180</v>
      </c>
      <c r="W347" s="350">
        <f>IFERROR(W344/H344,"0")+IFERROR(W345/H345,"0")+IFERROR(W346/H346,"0")</f>
        <v>180</v>
      </c>
      <c r="X347" s="350">
        <f>IFERROR(IF(X344="",0,X344),"0")+IFERROR(IF(X345="",0,X345),"0")+IFERROR(IF(X346="",0,X346),"0")</f>
        <v>3.9149999999999996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2700</v>
      </c>
      <c r="W348" s="350">
        <f>IFERROR(SUM(W344:W346),"0")</f>
        <v>2700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308.7</v>
      </c>
      <c r="W373" s="349">
        <f>IFERROR(IF(V373="",0,CEILING((V373/$H373),1)*$H373),"")</f>
        <v>312</v>
      </c>
      <c r="X373" s="36">
        <f>IFERROR(IF(W373=0,"",ROUNDUP(W373/H373,0)*0.02175),"")</f>
        <v>0.86999999999999988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39.576923076923073</v>
      </c>
      <c r="W377" s="350">
        <f>IFERROR(W373/H373,"0")+IFERROR(W374/H374,"0")+IFERROR(W375/H375,"0")+IFERROR(W376/H376,"0")</f>
        <v>40</v>
      </c>
      <c r="X377" s="350">
        <f>IFERROR(IF(X373="",0,X373),"0")+IFERROR(IF(X374="",0,X374),"0")+IFERROR(IF(X375="",0,X375),"0")+IFERROR(IF(X376="",0,X376),"0")</f>
        <v>0.86999999999999988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308.7</v>
      </c>
      <c r="W378" s="350">
        <f>IFERROR(SUM(W373:W376),"0")</f>
        <v>312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2.2999999999999998</v>
      </c>
      <c r="W387" s="349">
        <f>IFERROR(IF(V387="",0,CEILING((V387/$H387),1)*$H387),"")</f>
        <v>2.7</v>
      </c>
      <c r="X387" s="36">
        <f>IFERROR(IF(W387=0,"",ROUNDUP(W387/H387,0)*0.00753),"")</f>
        <v>7.5300000000000002E-3</v>
      </c>
      <c r="Y387" s="56"/>
      <c r="Z387" s="57"/>
      <c r="AD387" s="58"/>
      <c r="BA387" s="268" t="s">
        <v>1</v>
      </c>
    </row>
    <row r="388" spans="1:53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0.85185185185185175</v>
      </c>
      <c r="W388" s="350">
        <f>IFERROR(W386/H386,"0")+IFERROR(W387/H387,"0")</f>
        <v>1</v>
      </c>
      <c r="X388" s="350">
        <f>IFERROR(IF(X386="",0,X386),"0")+IFERROR(IF(X387="",0,X387),"0")</f>
        <v>7.5300000000000002E-3</v>
      </c>
      <c r="Y388" s="351"/>
      <c r="Z388" s="351"/>
    </row>
    <row r="389" spans="1:53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2.2999999999999998</v>
      </c>
      <c r="W389" s="350">
        <f>IFERROR(SUM(W386:W387),"0")</f>
        <v>2.7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5.3</v>
      </c>
      <c r="W391" s="349">
        <f t="shared" ref="W391:W403" si="18">IFERROR(IF(V391="",0,CEILING((V391/$H391),1)*$H391),"")</f>
        <v>8.4</v>
      </c>
      <c r="X391" s="36">
        <f>IFERROR(IF(W391=0,"",ROUNDUP(W391/H391,0)*0.00753),"")</f>
        <v>1.506E-2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118.2</v>
      </c>
      <c r="W393" s="349">
        <f t="shared" si="18"/>
        <v>121.80000000000001</v>
      </c>
      <c r="X393" s="36">
        <f>IFERROR(IF(W393=0,"",ROUNDUP(W393/H393,0)*0.00753),"")</f>
        <v>0.21837000000000001</v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7</v>
      </c>
      <c r="W402" s="349">
        <f t="shared" si="18"/>
        <v>8.4</v>
      </c>
      <c r="X402" s="36">
        <f t="shared" si="19"/>
        <v>2.0080000000000001E-2</v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32.738095238095241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35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0.25351000000000001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130.5</v>
      </c>
      <c r="W405" s="350">
        <f>IFERROR(SUM(W391:W403),"0")</f>
        <v>138.60000000000002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362.5</v>
      </c>
      <c r="W430" s="349">
        <f t="shared" ref="W430:W436" si="20">IFERROR(IF(V430="",0,CEILING((V430/$H430),1)*$H430),"")</f>
        <v>365.40000000000003</v>
      </c>
      <c r="X430" s="36">
        <f>IFERROR(IF(W430=0,"",ROUNDUP(W430/H430,0)*0.00753),"")</f>
        <v>0.65510999999999997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86.30952380952381</v>
      </c>
      <c r="W437" s="350">
        <f>IFERROR(W430/H430,"0")+IFERROR(W431/H431,"0")+IFERROR(W432/H432,"0")+IFERROR(W433/H433,"0")+IFERROR(W434/H434,"0")+IFERROR(W435/H435,"0")+IFERROR(W436/H436,"0")</f>
        <v>87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0.65510999999999997</v>
      </c>
      <c r="Y437" s="351"/>
      <c r="Z437" s="351"/>
    </row>
    <row r="438" spans="1:53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362.5</v>
      </c>
      <c r="W438" s="350">
        <f>IFERROR(SUM(W430:W436),"0")</f>
        <v>365.40000000000003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199.2</v>
      </c>
      <c r="W452" s="349">
        <f t="shared" si="21"/>
        <v>200.64000000000001</v>
      </c>
      <c r="X452" s="36">
        <f t="shared" si="22"/>
        <v>0.45448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183.7</v>
      </c>
      <c r="W455" s="349">
        <f t="shared" si="21"/>
        <v>184.8</v>
      </c>
      <c r="X455" s="36">
        <f t="shared" si="22"/>
        <v>0.41860000000000003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72.518939393939391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73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0.87308000000000008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382.9</v>
      </c>
      <c r="W464" s="350">
        <f>IFERROR(SUM(W450:W462),"0")</f>
        <v>385.44000000000005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70.7</v>
      </c>
      <c r="W466" s="349">
        <f>IFERROR(IF(V466="",0,CEILING((V466/$H466),1)*$H466),"")</f>
        <v>73.92</v>
      </c>
      <c r="X466" s="36">
        <f>IFERROR(IF(W466=0,"",ROUNDUP(W466/H466,0)*0.01196),"")</f>
        <v>0.16744000000000001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13.390151515151516</v>
      </c>
      <c r="W468" s="350">
        <f>IFERROR(W466/H466,"0")+IFERROR(W467/H467,"0")</f>
        <v>14</v>
      </c>
      <c r="X468" s="350">
        <f>IFERROR(IF(X466="",0,X466),"0")+IFERROR(IF(X467="",0,X467),"0")</f>
        <v>0.16744000000000001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70.7</v>
      </c>
      <c r="W469" s="350">
        <f>IFERROR(SUM(W466:W467),"0")</f>
        <v>73.92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136.4</v>
      </c>
      <c r="W471" s="349">
        <f t="shared" ref="W471:W476" si="23">IFERROR(IF(V471="",0,CEILING((V471/$H471),1)*$H471),"")</f>
        <v>137.28</v>
      </c>
      <c r="X471" s="36">
        <f>IFERROR(IF(W471=0,"",ROUNDUP(W471/H471,0)*0.01196),"")</f>
        <v>0.31096000000000001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46</v>
      </c>
      <c r="W472" s="349">
        <f t="shared" si="23"/>
        <v>47.52</v>
      </c>
      <c r="X472" s="36">
        <f>IFERROR(IF(W472=0,"",ROUNDUP(W472/H472,0)*0.01196),"")</f>
        <v>0.10764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37.200000000000003</v>
      </c>
      <c r="W473" s="349">
        <f t="shared" si="23"/>
        <v>42.24</v>
      </c>
      <c r="X473" s="36">
        <f>IFERROR(IF(W473=0,"",ROUNDUP(W473/H473,0)*0.01196),"")</f>
        <v>9.5680000000000001E-2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41.590909090909093</v>
      </c>
      <c r="W477" s="350">
        <f>IFERROR(W471/H471,"0")+IFERROR(W472/H472,"0")+IFERROR(W473/H473,"0")+IFERROR(W474/H474,"0")+IFERROR(W475/H475,"0")+IFERROR(W476/H476,"0")</f>
        <v>43</v>
      </c>
      <c r="X477" s="350">
        <f>IFERROR(IF(X471="",0,X471),"0")+IFERROR(IF(X472="",0,X472),"0")+IFERROR(IF(X473="",0,X473),"0")+IFERROR(IF(X474="",0,X474),"0")+IFERROR(IF(X475="",0,X475),"0")+IFERROR(IF(X476="",0,X476),"0")</f>
        <v>0.51428000000000007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219.60000000000002</v>
      </c>
      <c r="W478" s="350">
        <f>IFERROR(SUM(W471:W476),"0")</f>
        <v>227.04000000000002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239.5</v>
      </c>
      <c r="W508" s="349">
        <f>IFERROR(IF(V508="",0,CEILING((V508/$H508),1)*$H508),"")</f>
        <v>241.79999999999998</v>
      </c>
      <c r="X508" s="36">
        <f>IFERROR(IF(W508=0,"",ROUNDUP(W508/H508,0)*0.02175),"")</f>
        <v>0.6742499999999999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30.705128205128204</v>
      </c>
      <c r="W513" s="350">
        <f>IFERROR(W508/H508,"0")+IFERROR(W509/H509,"0")+IFERROR(W510/H510,"0")+IFERROR(W511/H511,"0")+IFERROR(W512/H512,"0")</f>
        <v>31</v>
      </c>
      <c r="X513" s="350">
        <f>IFERROR(IF(X508="",0,X508),"0")+IFERROR(IF(X509="",0,X509),"0")+IFERROR(IF(X510="",0,X510),"0")+IFERROR(IF(X511="",0,X511),"0")+IFERROR(IF(X512="",0,X512),"0")</f>
        <v>0.6742499999999999</v>
      </c>
      <c r="Y513" s="351"/>
      <c r="Z513" s="351"/>
    </row>
    <row r="514" spans="1:29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239.5</v>
      </c>
      <c r="W514" s="350">
        <f>IFERROR(SUM(W508:W512),"0")</f>
        <v>241.79999999999998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11984.6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12111.860000000002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12562.541485311969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12697.237999999998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20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21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13062.541485311969</v>
      </c>
      <c r="W518" s="350">
        <f>GrossWeightTotalR+PalletQtyTotalR*25</f>
        <v>13222.237999999998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1677.4092472763919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1700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22.467440000000003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118.80000000000001</v>
      </c>
      <c r="D525" s="46">
        <f>IFERROR(W57*1,"0")+IFERROR(W58*1,"0")+IFERROR(W59*1,"0")+IFERROR(W60*1,"0")</f>
        <v>120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415.26000000000005</v>
      </c>
      <c r="F525" s="46">
        <f>IFERROR(W133*1,"0")+IFERROR(W134*1,"0")+IFERROR(W135*1,"0")+IFERROR(W136*1,"0")</f>
        <v>194.40000000000003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2401.7999999999997</v>
      </c>
      <c r="J525" s="46">
        <f>IFERROR(W207*1,"0")+IFERROR(W208*1,"0")+IFERROR(W209*1,"0")+IFERROR(W210*1,"0")+IFERROR(W211*1,"0")+IFERROR(W212*1,"0")+IFERROR(W216*1,"0")</f>
        <v>11.6</v>
      </c>
      <c r="K525" s="342"/>
      <c r="L525" s="46">
        <f>IFERROR(W221*1,"0")+IFERROR(W222*1,"0")+IFERROR(W223*1,"0")+IFERROR(W224*1,"0")+IFERROR(W225*1,"0")+IFERROR(W226*1,"0")</f>
        <v>104.39999999999999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0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38.700000000000003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6960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312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141.30000000000001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365.40000000000003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686.40000000000009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241.79999999999998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85"/>
        <filter val="0,91"/>
        <filter val="0,93"/>
        <filter val="1 066,30"/>
        <filter val="1 151,40"/>
        <filter val="1 200,00"/>
        <filter val="1 400,00"/>
        <filter val="1 640,00"/>
        <filter val="1 677,41"/>
        <filter val="1,67"/>
        <filter val="10,00"/>
        <filter val="10,26"/>
        <filter val="10,60"/>
        <filter val="10,70"/>
        <filter val="101,80"/>
        <filter val="102,10"/>
        <filter val="102,50"/>
        <filter val="105,20"/>
        <filter val="107,00"/>
        <filter val="11 984,60"/>
        <filter val="11,00"/>
        <filter val="11,25"/>
        <filter val="110,80"/>
        <filter val="111,10"/>
        <filter val="116,50"/>
        <filter val="118,20"/>
        <filter val="12 562,54"/>
        <filter val="13 062,54"/>
        <filter val="13,39"/>
        <filter val="130,50"/>
        <filter val="136,40"/>
        <filter val="14,90"/>
        <filter val="156,10"/>
        <filter val="16,60"/>
        <filter val="16,68"/>
        <filter val="16,80"/>
        <filter val="167,80"/>
        <filter val="177,00"/>
        <filter val="180,00"/>
        <filter val="183,70"/>
        <filter val="189,60"/>
        <filter val="197,46"/>
        <filter val="199,20"/>
        <filter val="2 700,00"/>
        <filter val="2,30"/>
        <filter val="20"/>
        <filter val="203,80"/>
        <filter val="216,60"/>
        <filter val="219,60"/>
        <filter val="239,50"/>
        <filter val="24,79"/>
        <filter val="24,81"/>
        <filter val="251,90"/>
        <filter val="282,67"/>
        <filter val="3,50"/>
        <filter val="30,71"/>
        <filter val="308,70"/>
        <filter val="31,10"/>
        <filter val="31,60"/>
        <filter val="32,74"/>
        <filter val="333,40"/>
        <filter val="354,00"/>
        <filter val="36,40"/>
        <filter val="362,50"/>
        <filter val="37,20"/>
        <filter val="378,90"/>
        <filter val="382,90"/>
        <filter val="39,58"/>
        <filter val="4 240,00"/>
        <filter val="4,80"/>
        <filter val="40,00"/>
        <filter val="41,59"/>
        <filter val="46,00"/>
        <filter val="476,43"/>
        <filter val="48,40"/>
        <filter val="48,50"/>
        <filter val="5,30"/>
        <filter val="51,85"/>
        <filter val="6,19"/>
        <filter val="64,30"/>
        <filter val="65,04"/>
        <filter val="7,00"/>
        <filter val="70,70"/>
        <filter val="72,52"/>
        <filter val="73,10"/>
        <filter val="74,40"/>
        <filter val="8,50"/>
        <filter val="8,80"/>
        <filter val="82,70"/>
        <filter val="86,31"/>
        <filter val="86,80"/>
        <filter val="91,80"/>
        <filter val="98,5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2024-03-28T11:06:09Z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