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7612DB5-3BF1-49B2-B2EA-3D86CC3DF6A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V482" i="1"/>
  <c r="W481" i="1"/>
  <c r="X481" i="1" s="1"/>
  <c r="N481" i="1"/>
  <c r="W480" i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X471" i="1"/>
  <c r="W471" i="1"/>
  <c r="N471" i="1"/>
  <c r="V469" i="1"/>
  <c r="W468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W451" i="1"/>
  <c r="X451" i="1" s="1"/>
  <c r="W450" i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N430" i="1"/>
  <c r="V428" i="1"/>
  <c r="V427" i="1"/>
  <c r="W426" i="1"/>
  <c r="X426" i="1" s="1"/>
  <c r="N426" i="1"/>
  <c r="X425" i="1"/>
  <c r="X427" i="1" s="1"/>
  <c r="W425" i="1"/>
  <c r="N425" i="1"/>
  <c r="V422" i="1"/>
  <c r="W421" i="1"/>
  <c r="V421" i="1"/>
  <c r="X420" i="1"/>
  <c r="W420" i="1"/>
  <c r="N420" i="1"/>
  <c r="W419" i="1"/>
  <c r="X419" i="1" s="1"/>
  <c r="N419" i="1"/>
  <c r="W418" i="1"/>
  <c r="N418" i="1"/>
  <c r="V416" i="1"/>
  <c r="V415" i="1"/>
  <c r="W414" i="1"/>
  <c r="N414" i="1"/>
  <c r="V412" i="1"/>
  <c r="V411" i="1"/>
  <c r="W410" i="1"/>
  <c r="X410" i="1" s="1"/>
  <c r="N410" i="1"/>
  <c r="W409" i="1"/>
  <c r="X409" i="1" s="1"/>
  <c r="N409" i="1"/>
  <c r="W408" i="1"/>
  <c r="X408" i="1" s="1"/>
  <c r="N408" i="1"/>
  <c r="W407" i="1"/>
  <c r="N407" i="1"/>
  <c r="V405" i="1"/>
  <c r="V404" i="1"/>
  <c r="W403" i="1"/>
  <c r="X403" i="1" s="1"/>
  <c r="N403" i="1"/>
  <c r="X402" i="1"/>
  <c r="W402" i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X394" i="1"/>
  <c r="W394" i="1"/>
  <c r="N394" i="1"/>
  <c r="W393" i="1"/>
  <c r="X393" i="1" s="1"/>
  <c r="N393" i="1"/>
  <c r="W392" i="1"/>
  <c r="X392" i="1" s="1"/>
  <c r="N392" i="1"/>
  <c r="W391" i="1"/>
  <c r="N391" i="1"/>
  <c r="V389" i="1"/>
  <c r="V388" i="1"/>
  <c r="W387" i="1"/>
  <c r="X387" i="1" s="1"/>
  <c r="N387" i="1"/>
  <c r="W386" i="1"/>
  <c r="X386" i="1" s="1"/>
  <c r="X388" i="1" s="1"/>
  <c r="N386" i="1"/>
  <c r="V382" i="1"/>
  <c r="V381" i="1"/>
  <c r="W380" i="1"/>
  <c r="N380" i="1"/>
  <c r="V378" i="1"/>
  <c r="V377" i="1"/>
  <c r="W376" i="1"/>
  <c r="X376" i="1" s="1"/>
  <c r="N376" i="1"/>
  <c r="W375" i="1"/>
  <c r="X375" i="1" s="1"/>
  <c r="N375" i="1"/>
  <c r="W374" i="1"/>
  <c r="X374" i="1" s="1"/>
  <c r="N374" i="1"/>
  <c r="X373" i="1"/>
  <c r="X377" i="1" s="1"/>
  <c r="W373" i="1"/>
  <c r="N373" i="1"/>
  <c r="V371" i="1"/>
  <c r="W370" i="1"/>
  <c r="V370" i="1"/>
  <c r="X369" i="1"/>
  <c r="W369" i="1"/>
  <c r="N369" i="1"/>
  <c r="W368" i="1"/>
  <c r="N368" i="1"/>
  <c r="V366" i="1"/>
  <c r="V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N360" i="1"/>
  <c r="V357" i="1"/>
  <c r="V356" i="1"/>
  <c r="W355" i="1"/>
  <c r="N355" i="1"/>
  <c r="V353" i="1"/>
  <c r="V352" i="1"/>
  <c r="W351" i="1"/>
  <c r="X351" i="1" s="1"/>
  <c r="N351" i="1"/>
  <c r="W350" i="1"/>
  <c r="V348" i="1"/>
  <c r="V347" i="1"/>
  <c r="W346" i="1"/>
  <c r="X346" i="1" s="1"/>
  <c r="N346" i="1"/>
  <c r="W345" i="1"/>
  <c r="X345" i="1" s="1"/>
  <c r="N345" i="1"/>
  <c r="W344" i="1"/>
  <c r="N344" i="1"/>
  <c r="V342" i="1"/>
  <c r="V341" i="1"/>
  <c r="W340" i="1"/>
  <c r="X340" i="1" s="1"/>
  <c r="N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X335" i="1"/>
  <c r="W335" i="1"/>
  <c r="N335" i="1"/>
  <c r="W334" i="1"/>
  <c r="X334" i="1" s="1"/>
  <c r="N334" i="1"/>
  <c r="W333" i="1"/>
  <c r="N333" i="1"/>
  <c r="V329" i="1"/>
  <c r="V328" i="1"/>
  <c r="W327" i="1"/>
  <c r="N327" i="1"/>
  <c r="V323" i="1"/>
  <c r="V322" i="1"/>
  <c r="W321" i="1"/>
  <c r="N321" i="1"/>
  <c r="V319" i="1"/>
  <c r="V318" i="1"/>
  <c r="W317" i="1"/>
  <c r="N317" i="1"/>
  <c r="V315" i="1"/>
  <c r="V314" i="1"/>
  <c r="W313" i="1"/>
  <c r="X313" i="1" s="1"/>
  <c r="N313" i="1"/>
  <c r="W312" i="1"/>
  <c r="X312" i="1" s="1"/>
  <c r="N312" i="1"/>
  <c r="W311" i="1"/>
  <c r="X311" i="1" s="1"/>
  <c r="N311" i="1"/>
  <c r="V309" i="1"/>
  <c r="V308" i="1"/>
  <c r="W307" i="1"/>
  <c r="N307" i="1"/>
  <c r="V304" i="1"/>
  <c r="V303" i="1"/>
  <c r="W302" i="1"/>
  <c r="X302" i="1" s="1"/>
  <c r="N302" i="1"/>
  <c r="W301" i="1"/>
  <c r="W303" i="1" s="1"/>
  <c r="N301" i="1"/>
  <c r="V299" i="1"/>
  <c r="V298" i="1"/>
  <c r="W297" i="1"/>
  <c r="X297" i="1" s="1"/>
  <c r="N297" i="1"/>
  <c r="X296" i="1"/>
  <c r="W296" i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V287" i="1"/>
  <c r="V286" i="1"/>
  <c r="W285" i="1"/>
  <c r="X285" i="1" s="1"/>
  <c r="N285" i="1"/>
  <c r="W284" i="1"/>
  <c r="X284" i="1" s="1"/>
  <c r="N284" i="1"/>
  <c r="X283" i="1"/>
  <c r="W283" i="1"/>
  <c r="N283" i="1"/>
  <c r="V281" i="1"/>
  <c r="V280" i="1"/>
  <c r="W279" i="1"/>
  <c r="X279" i="1" s="1"/>
  <c r="N279" i="1"/>
  <c r="W278" i="1"/>
  <c r="X278" i="1" s="1"/>
  <c r="W277" i="1"/>
  <c r="V275" i="1"/>
  <c r="V274" i="1"/>
  <c r="W273" i="1"/>
  <c r="X273" i="1" s="1"/>
  <c r="N273" i="1"/>
  <c r="W272" i="1"/>
  <c r="X272" i="1" s="1"/>
  <c r="N272" i="1"/>
  <c r="W271" i="1"/>
  <c r="X271" i="1" s="1"/>
  <c r="N271" i="1"/>
  <c r="V269" i="1"/>
  <c r="V268" i="1"/>
  <c r="X267" i="1"/>
  <c r="W267" i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N260" i="1"/>
  <c r="V258" i="1"/>
  <c r="V257" i="1"/>
  <c r="W256" i="1"/>
  <c r="X256" i="1" s="1"/>
  <c r="N256" i="1"/>
  <c r="X255" i="1"/>
  <c r="W255" i="1"/>
  <c r="N255" i="1"/>
  <c r="W254" i="1"/>
  <c r="X254" i="1" s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N242" i="1"/>
  <c r="X241" i="1"/>
  <c r="W241" i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X233" i="1"/>
  <c r="W233" i="1"/>
  <c r="N233" i="1"/>
  <c r="W232" i="1"/>
  <c r="X232" i="1" s="1"/>
  <c r="N232" i="1"/>
  <c r="W231" i="1"/>
  <c r="X231" i="1" s="1"/>
  <c r="N231" i="1"/>
  <c r="V228" i="1"/>
  <c r="V227" i="1"/>
  <c r="W226" i="1"/>
  <c r="X226" i="1" s="1"/>
  <c r="W225" i="1"/>
  <c r="X225" i="1" s="1"/>
  <c r="W224" i="1"/>
  <c r="X224" i="1" s="1"/>
  <c r="W223" i="1"/>
  <c r="X223" i="1" s="1"/>
  <c r="W222" i="1"/>
  <c r="X222" i="1" s="1"/>
  <c r="W221" i="1"/>
  <c r="V218" i="1"/>
  <c r="V217" i="1"/>
  <c r="W216" i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V204" i="1"/>
  <c r="V203" i="1"/>
  <c r="W202" i="1"/>
  <c r="X202" i="1" s="1"/>
  <c r="N202" i="1"/>
  <c r="W201" i="1"/>
  <c r="X201" i="1" s="1"/>
  <c r="N201" i="1"/>
  <c r="W200" i="1"/>
  <c r="X200" i="1" s="1"/>
  <c r="N200" i="1"/>
  <c r="W199" i="1"/>
  <c r="N199" i="1"/>
  <c r="V197" i="1"/>
  <c r="V196" i="1"/>
  <c r="W195" i="1"/>
  <c r="X195" i="1" s="1"/>
  <c r="N195" i="1"/>
  <c r="W194" i="1"/>
  <c r="X194" i="1" s="1"/>
  <c r="N194" i="1"/>
  <c r="W193" i="1"/>
  <c r="X193" i="1" s="1"/>
  <c r="N193" i="1"/>
  <c r="X192" i="1"/>
  <c r="W192" i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N179" i="1"/>
  <c r="V177" i="1"/>
  <c r="V176" i="1"/>
  <c r="W175" i="1"/>
  <c r="X175" i="1" s="1"/>
  <c r="N175" i="1"/>
  <c r="W174" i="1"/>
  <c r="X174" i="1" s="1"/>
  <c r="N174" i="1"/>
  <c r="W173" i="1"/>
  <c r="X173" i="1" s="1"/>
  <c r="N173" i="1"/>
  <c r="X172" i="1"/>
  <c r="X176" i="1" s="1"/>
  <c r="W172" i="1"/>
  <c r="N172" i="1"/>
  <c r="V170" i="1"/>
  <c r="W169" i="1"/>
  <c r="V169" i="1"/>
  <c r="X168" i="1"/>
  <c r="W168" i="1"/>
  <c r="N168" i="1"/>
  <c r="W167" i="1"/>
  <c r="N167" i="1"/>
  <c r="V165" i="1"/>
  <c r="V164" i="1"/>
  <c r="W163" i="1"/>
  <c r="X163" i="1" s="1"/>
  <c r="N163" i="1"/>
  <c r="W162" i="1"/>
  <c r="X162" i="1" s="1"/>
  <c r="X164" i="1" s="1"/>
  <c r="N162" i="1"/>
  <c r="V159" i="1"/>
  <c r="V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X153" i="1"/>
  <c r="W153" i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V146" i="1"/>
  <c r="V145" i="1"/>
  <c r="W144" i="1"/>
  <c r="X144" i="1" s="1"/>
  <c r="N144" i="1"/>
  <c r="W143" i="1"/>
  <c r="X143" i="1" s="1"/>
  <c r="N143" i="1"/>
  <c r="X142" i="1"/>
  <c r="X145" i="1" s="1"/>
  <c r="W142" i="1"/>
  <c r="N142" i="1"/>
  <c r="V138" i="1"/>
  <c r="V137" i="1"/>
  <c r="W136" i="1"/>
  <c r="X136" i="1" s="1"/>
  <c r="N136" i="1"/>
  <c r="W135" i="1"/>
  <c r="X135" i="1" s="1"/>
  <c r="N135" i="1"/>
  <c r="W134" i="1"/>
  <c r="X134" i="1" s="1"/>
  <c r="N134" i="1"/>
  <c r="W133" i="1"/>
  <c r="N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X125" i="1"/>
  <c r="W125" i="1"/>
  <c r="N125" i="1"/>
  <c r="W124" i="1"/>
  <c r="X124" i="1" s="1"/>
  <c r="W123" i="1"/>
  <c r="X123" i="1" s="1"/>
  <c r="N123" i="1"/>
  <c r="X122" i="1"/>
  <c r="W122" i="1"/>
  <c r="N122" i="1"/>
  <c r="V120" i="1"/>
  <c r="V119" i="1"/>
  <c r="W118" i="1"/>
  <c r="X118" i="1" s="1"/>
  <c r="N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X112" i="1"/>
  <c r="W112" i="1"/>
  <c r="N112" i="1"/>
  <c r="W111" i="1"/>
  <c r="X111" i="1" s="1"/>
  <c r="N111" i="1"/>
  <c r="W110" i="1"/>
  <c r="X110" i="1" s="1"/>
  <c r="W109" i="1"/>
  <c r="X109" i="1" s="1"/>
  <c r="N109" i="1"/>
  <c r="W108" i="1"/>
  <c r="X108" i="1" s="1"/>
  <c r="N108" i="1"/>
  <c r="X107" i="1"/>
  <c r="W107" i="1"/>
  <c r="N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X97" i="1"/>
  <c r="W97" i="1"/>
  <c r="N97" i="1"/>
  <c r="W96" i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W89" i="1"/>
  <c r="X89" i="1" s="1"/>
  <c r="X93" i="1" s="1"/>
  <c r="N89" i="1"/>
  <c r="V87" i="1"/>
  <c r="V86" i="1"/>
  <c r="W85" i="1"/>
  <c r="X85" i="1" s="1"/>
  <c r="N85" i="1"/>
  <c r="W84" i="1"/>
  <c r="X84" i="1" s="1"/>
  <c r="N84" i="1"/>
  <c r="X83" i="1"/>
  <c r="W83" i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X75" i="1"/>
  <c r="W75" i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X67" i="1"/>
  <c r="W67" i="1"/>
  <c r="N67" i="1"/>
  <c r="W66" i="1"/>
  <c r="X66" i="1" s="1"/>
  <c r="N66" i="1"/>
  <c r="W65" i="1"/>
  <c r="X65" i="1" s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X57" i="1" s="1"/>
  <c r="N57" i="1"/>
  <c r="V54" i="1"/>
  <c r="V53" i="1"/>
  <c r="X52" i="1"/>
  <c r="W52" i="1"/>
  <c r="N52" i="1"/>
  <c r="W51" i="1"/>
  <c r="C525" i="1" s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W32" i="1"/>
  <c r="X32" i="1" s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W27" i="1"/>
  <c r="X27" i="1" s="1"/>
  <c r="N27" i="1"/>
  <c r="W26" i="1"/>
  <c r="V24" i="1"/>
  <c r="V23" i="1"/>
  <c r="W22" i="1"/>
  <c r="W23" i="1" s="1"/>
  <c r="N22" i="1"/>
  <c r="H10" i="1"/>
  <c r="A9" i="1"/>
  <c r="A10" i="1" s="1"/>
  <c r="D7" i="1"/>
  <c r="O6" i="1"/>
  <c r="N2" i="1"/>
  <c r="X61" i="1" l="1"/>
  <c r="X119" i="1"/>
  <c r="X274" i="1"/>
  <c r="X298" i="1"/>
  <c r="X314" i="1"/>
  <c r="X477" i="1"/>
  <c r="X22" i="1"/>
  <c r="X23" i="1" s="1"/>
  <c r="W34" i="1"/>
  <c r="L525" i="1"/>
  <c r="W227" i="1"/>
  <c r="X221" i="1"/>
  <c r="X227" i="1" s="1"/>
  <c r="W309" i="1"/>
  <c r="W308" i="1"/>
  <c r="X307" i="1"/>
  <c r="X308" i="1" s="1"/>
  <c r="W352" i="1"/>
  <c r="X350" i="1"/>
  <c r="X352" i="1" s="1"/>
  <c r="W463" i="1"/>
  <c r="X450" i="1"/>
  <c r="X463" i="1" s="1"/>
  <c r="V515" i="1"/>
  <c r="X86" i="1"/>
  <c r="X246" i="1"/>
  <c r="W251" i="1"/>
  <c r="W250" i="1"/>
  <c r="X249" i="1"/>
  <c r="X250" i="1" s="1"/>
  <c r="W257" i="1"/>
  <c r="X253" i="1"/>
  <c r="X257" i="1" s="1"/>
  <c r="W319" i="1"/>
  <c r="W318" i="1"/>
  <c r="X317" i="1"/>
  <c r="X318" i="1" s="1"/>
  <c r="W323" i="1"/>
  <c r="W322" i="1"/>
  <c r="X321" i="1"/>
  <c r="X322" i="1" s="1"/>
  <c r="P525" i="1"/>
  <c r="W328" i="1"/>
  <c r="X327" i="1"/>
  <c r="X328" i="1" s="1"/>
  <c r="Q525" i="1"/>
  <c r="X333" i="1"/>
  <c r="X341" i="1" s="1"/>
  <c r="W416" i="1"/>
  <c r="W415" i="1"/>
  <c r="X414" i="1"/>
  <c r="X415" i="1" s="1"/>
  <c r="W422" i="1"/>
  <c r="X418" i="1"/>
  <c r="X421" i="1" s="1"/>
  <c r="W93" i="1"/>
  <c r="W129" i="1"/>
  <c r="X129" i="1"/>
  <c r="H525" i="1"/>
  <c r="W287" i="1"/>
  <c r="W286" i="1"/>
  <c r="W388" i="1"/>
  <c r="F9" i="1"/>
  <c r="J9" i="1"/>
  <c r="F10" i="1"/>
  <c r="W35" i="1"/>
  <c r="W39" i="1"/>
  <c r="W43" i="1"/>
  <c r="W47" i="1"/>
  <c r="W53" i="1"/>
  <c r="W61" i="1"/>
  <c r="W86" i="1"/>
  <c r="W94" i="1"/>
  <c r="W105" i="1"/>
  <c r="X96" i="1"/>
  <c r="X104" i="1" s="1"/>
  <c r="W104" i="1"/>
  <c r="W130" i="1"/>
  <c r="W138" i="1"/>
  <c r="X133" i="1"/>
  <c r="X137" i="1" s="1"/>
  <c r="W137" i="1"/>
  <c r="W214" i="1"/>
  <c r="W217" i="1"/>
  <c r="X216" i="1"/>
  <c r="X217" i="1" s="1"/>
  <c r="W218" i="1"/>
  <c r="W258" i="1"/>
  <c r="W269" i="1"/>
  <c r="X260" i="1"/>
  <c r="X268" i="1" s="1"/>
  <c r="W268" i="1"/>
  <c r="W342" i="1"/>
  <c r="W347" i="1"/>
  <c r="X344" i="1"/>
  <c r="X347" i="1" s="1"/>
  <c r="W428" i="1"/>
  <c r="W437" i="1"/>
  <c r="X430" i="1"/>
  <c r="X437" i="1" s="1"/>
  <c r="W438" i="1"/>
  <c r="W478" i="1"/>
  <c r="W483" i="1"/>
  <c r="X480" i="1"/>
  <c r="X482" i="1" s="1"/>
  <c r="W482" i="1"/>
  <c r="F525" i="1"/>
  <c r="O525" i="1"/>
  <c r="H9" i="1"/>
  <c r="W517" i="1"/>
  <c r="W516" i="1"/>
  <c r="V519" i="1"/>
  <c r="W24" i="1"/>
  <c r="X26" i="1"/>
  <c r="X34" i="1" s="1"/>
  <c r="X37" i="1"/>
  <c r="X38" i="1" s="1"/>
  <c r="X41" i="1"/>
  <c r="X42" i="1" s="1"/>
  <c r="X45" i="1"/>
  <c r="X46" i="1" s="1"/>
  <c r="X51" i="1"/>
  <c r="X53" i="1" s="1"/>
  <c r="W54" i="1"/>
  <c r="D525" i="1"/>
  <c r="W62" i="1"/>
  <c r="E525" i="1"/>
  <c r="W87" i="1"/>
  <c r="W120" i="1"/>
  <c r="W119" i="1"/>
  <c r="W145" i="1"/>
  <c r="X158" i="1"/>
  <c r="W158" i="1"/>
  <c r="W165" i="1"/>
  <c r="W170" i="1"/>
  <c r="X167" i="1"/>
  <c r="X169" i="1" s="1"/>
  <c r="W176" i="1"/>
  <c r="W177" i="1"/>
  <c r="W196" i="1"/>
  <c r="X179" i="1"/>
  <c r="X196" i="1" s="1"/>
  <c r="W197" i="1"/>
  <c r="W204" i="1"/>
  <c r="X199" i="1"/>
  <c r="X203" i="1" s="1"/>
  <c r="W203" i="1"/>
  <c r="W213" i="1"/>
  <c r="X207" i="1"/>
  <c r="X213" i="1" s="1"/>
  <c r="M525" i="1"/>
  <c r="W246" i="1"/>
  <c r="W275" i="1"/>
  <c r="W274" i="1"/>
  <c r="W281" i="1"/>
  <c r="X277" i="1"/>
  <c r="X280" i="1" s="1"/>
  <c r="W280" i="1"/>
  <c r="X286" i="1"/>
  <c r="W299" i="1"/>
  <c r="W304" i="1"/>
  <c r="X301" i="1"/>
  <c r="X303" i="1" s="1"/>
  <c r="W315" i="1"/>
  <c r="W314" i="1"/>
  <c r="W348" i="1"/>
  <c r="W353" i="1"/>
  <c r="W356" i="1"/>
  <c r="X355" i="1"/>
  <c r="X356" i="1" s="1"/>
  <c r="W357" i="1"/>
  <c r="R525" i="1"/>
  <c r="W365" i="1"/>
  <c r="X360" i="1"/>
  <c r="X365" i="1" s="1"/>
  <c r="W366" i="1"/>
  <c r="W371" i="1"/>
  <c r="X368" i="1"/>
  <c r="X370" i="1" s="1"/>
  <c r="W377" i="1"/>
  <c r="W378" i="1"/>
  <c r="W382" i="1"/>
  <c r="W381" i="1"/>
  <c r="X380" i="1"/>
  <c r="X381" i="1" s="1"/>
  <c r="W506" i="1"/>
  <c r="W513" i="1"/>
  <c r="X508" i="1"/>
  <c r="X513" i="1" s="1"/>
  <c r="W514" i="1"/>
  <c r="B525" i="1"/>
  <c r="J525" i="1"/>
  <c r="S525" i="1"/>
  <c r="G525" i="1"/>
  <c r="W146" i="1"/>
  <c r="W159" i="1"/>
  <c r="I525" i="1"/>
  <c r="W164" i="1"/>
  <c r="W228" i="1"/>
  <c r="W247" i="1"/>
  <c r="N525" i="1"/>
  <c r="W298" i="1"/>
  <c r="W329" i="1"/>
  <c r="W341" i="1"/>
  <c r="W389" i="1"/>
  <c r="W404" i="1"/>
  <c r="X391" i="1"/>
  <c r="X404" i="1" s="1"/>
  <c r="W405" i="1"/>
  <c r="W412" i="1"/>
  <c r="X407" i="1"/>
  <c r="X411" i="1" s="1"/>
  <c r="W411" i="1"/>
  <c r="T525" i="1"/>
  <c r="W441" i="1"/>
  <c r="X440" i="1"/>
  <c r="X441" i="1" s="1"/>
  <c r="W442" i="1"/>
  <c r="W445" i="1"/>
  <c r="X444" i="1"/>
  <c r="X445" i="1" s="1"/>
  <c r="W446" i="1"/>
  <c r="W464" i="1"/>
  <c r="W469" i="1"/>
  <c r="X466" i="1"/>
  <c r="X468" i="1" s="1"/>
  <c r="W477" i="1"/>
  <c r="V525" i="1"/>
  <c r="W492" i="1"/>
  <c r="X487" i="1"/>
  <c r="X492" i="1" s="1"/>
  <c r="W493" i="1"/>
  <c r="W505" i="1"/>
  <c r="X501" i="1"/>
  <c r="X505" i="1" s="1"/>
  <c r="U525" i="1"/>
  <c r="W427" i="1"/>
  <c r="X520" i="1" l="1"/>
  <c r="W519" i="1"/>
  <c r="W515" i="1"/>
  <c r="W518" i="1"/>
</calcChain>
</file>

<file path=xl/sharedStrings.xml><?xml version="1.0" encoding="utf-8"?>
<sst xmlns="http://schemas.openxmlformats.org/spreadsheetml/2006/main" count="2225" uniqueCount="748">
  <si>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</si>
  <si>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</si>
  <si>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</si>
  <si>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</si>
  <si>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</si>
  <si>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</si>
  <si>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</si>
  <si>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</si>
  <si>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</si>
  <si>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</si>
  <si>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</si>
  <si>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</si>
  <si>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</si>
  <si>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</si>
  <si>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</si>
  <si>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</si>
  <si>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</si>
  <si>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</si>
  <si>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</si>
  <si>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</si>
  <si>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</si>
  <si>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</si>
  <si>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</si>
  <si>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</si>
  <si>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</si>
  <si>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</si>
  <si>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</si>
  <si>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</si>
  <si>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</si>
  <si>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</si>
  <si>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</si>
  <si>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</si>
  <si>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</si>
  <si>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</si>
  <si>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</si>
  <si>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</si>
  <si>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</si>
  <si>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</si>
  <si>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</si>
  <si>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</si>
  <si>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</si>
  <si>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</si>
  <si>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</si>
  <si>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</si>
  <si>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</si>
  <si>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</si>
  <si>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</si>
  <si>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</si>
  <si>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</si>
  <si>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</si>
  <si>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</si>
  <si>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</si>
  <si>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</si>
  <si>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</si>
  <si>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</si>
  <si>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</si>
  <si>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</si>
  <si>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</si>
  <si>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</si>
  <si>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</si>
  <si>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</si>
  <si>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</si>
  <si>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</si>
  <si>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</si>
  <si>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</si>
  <si>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</si>
  <si>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</si>
  <si>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</si>
  <si>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</si>
  <si>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</si>
  <si>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</si>
  <si>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</si>
  <si>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</si>
  <si>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</si>
  <si>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</si>
  <si>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</si>
  <si>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</si>
  <si>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</si>
  <si>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</si>
  <si>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</si>
  <si>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</si>
  <si>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</si>
  <si>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</si>
  <si>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</si>
  <si>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</si>
  <si>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</si>
  <si>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</si>
  <si>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</si>
  <si>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</si>
  <si>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</si>
  <si>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</si>
  <si>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</si>
  <si>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</si>
  <si>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</si>
  <si>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</si>
  <si>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</si>
  <si>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</si>
  <si>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</si>
  <si>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</si>
  <si>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</si>
  <si>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</si>
  <si>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</si>
  <si>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</si>
  <si>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</si>
  <si>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</si>
  <si>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</si>
  <si>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</si>
  <si>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</si>
  <si>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</si>
  <si>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</si>
  <si>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</si>
  <si>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</si>
  <si>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</si>
  <si>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</si>
  <si>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</si>
  <si>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</si>
  <si>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</si>
  <si>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</si>
  <si>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</si>
  <si>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</si>
  <si>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</si>
  <si>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</si>
  <si>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</si>
  <si>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</si>
  <si>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</si>
  <si>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</si>
  <si>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</si>
  <si>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</si>
  <si>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</si>
  <si>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</si>
  <si>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</si>
  <si>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</si>
  <si>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</si>
  <si>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</si>
  <si>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</si>
  <si>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</si>
  <si>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</si>
  <si>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</si>
  <si>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</si>
  <si>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</si>
  <si>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</si>
  <si>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</si>
  <si>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</si>
  <si>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</si>
  <si>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</si>
  <si>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</si>
  <si>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</si>
  <si>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</si>
  <si>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</si>
  <si>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</si>
  <si>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</si>
  <si>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</si>
  <si>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</si>
  <si>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</si>
  <si>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</si>
  <si>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</si>
  <si>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</si>
  <si>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</si>
  <si>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</si>
  <si>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</si>
  <si>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</si>
  <si>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</si>
  <si>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</si>
  <si>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</si>
  <si>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</si>
  <si>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</si>
  <si>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</si>
  <si>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</si>
  <si>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</si>
  <si>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</si>
  <si>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</si>
  <si>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</si>
  <si>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</si>
  <si>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</si>
  <si>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</si>
  <si>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</si>
  <si>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</si>
  <si>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</si>
  <si>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</si>
  <si>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</si>
  <si>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</si>
  <si>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</si>
  <si>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</si>
  <si>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</si>
  <si>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</si>
  <si>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</si>
  <si>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</si>
  <si>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</si>
  <si>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</si>
  <si>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</si>
  <si>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</si>
  <si>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</si>
  <si>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</si>
  <si>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</si>
  <si>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</si>
  <si>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</si>
  <si>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</si>
  <si>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</si>
  <si>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</si>
  <si>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</si>
  <si>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</si>
  <si>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</si>
  <si>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</si>
  <si>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</si>
  <si>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</si>
  <si>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</si>
  <si>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</si>
  <si>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</si>
  <si>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</si>
  <si>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</si>
  <si>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</si>
  <si>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</si>
  <si>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</si>
  <si>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</si>
  <si>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</si>
  <si>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</si>
  <si>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</si>
  <si>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</si>
  <si>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</si>
  <si>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</si>
  <si>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</si>
  <si>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</si>
  <si>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</si>
  <si>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</si>
  <si>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</si>
  <si>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</si>
  <si>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</si>
  <si>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</si>
  <si>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</si>
  <si>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</si>
  <si>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</si>
  <si>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</si>
  <si>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</si>
  <si>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</si>
  <si>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</si>
  <si>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</si>
  <si>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</si>
  <si>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</si>
  <si>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</si>
  <si>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</si>
  <si>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</si>
  <si>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</si>
  <si>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</si>
  <si>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</si>
  <si>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</si>
  <si>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</si>
  <si>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</si>
  <si>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</si>
  <si>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</si>
  <si>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</si>
  <si>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</si>
  <si>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</si>
  <si>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</si>
  <si>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</si>
  <si>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</si>
  <si>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</si>
  <si>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</si>
  <si>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</si>
  <si>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</si>
  <si>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</si>
  <si>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</si>
  <si>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</si>
  <si>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</si>
  <si>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</si>
  <si>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</si>
  <si>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</si>
  <si>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</si>
  <si>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</si>
  <si>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</si>
  <si>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</si>
  <si>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</si>
  <si>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</si>
  <si>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</si>
  <si>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</si>
  <si>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</si>
  <si>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</si>
  <si>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</si>
  <si>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</si>
  <si>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</si>
  <si>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</si>
  <si>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</si>
  <si>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</si>
  <si>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</si>
  <si>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</si>
  <si>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</si>
  <si>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</si>
  <si>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</si>
  <si>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</si>
  <si>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</si>
  <si>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</si>
  <si>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</si>
  <si>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</si>
  <si>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</si>
  <si>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</si>
  <si>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</si>
  <si>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</si>
  <si>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</si>
  <si>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</si>
  <si>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</si>
  <si>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</si>
  <si>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</si>
  <si>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</si>
  <si>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</si>
  <si>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</si>
  <si>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</si>
  <si>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</si>
  <si>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</si>
  <si>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</si>
  <si>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</si>
  <si>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</si>
  <si>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</si>
  <si>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</si>
  <si>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</si>
  <si>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</si>
  <si>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</si>
  <si>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</si>
  <si>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</si>
  <si>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</si>
  <si>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</si>
  <si>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</si>
  <si>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</si>
  <si>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</si>
  <si>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</si>
  <si>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</si>
  <si>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</si>
  <si>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</si>
  <si>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</si>
  <si>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</si>
  <si>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</si>
  <si>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</si>
  <si>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</si>
  <si>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</si>
  <si>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</si>
  <si>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</si>
  <si>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</si>
  <si>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</si>
  <si>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</si>
  <si>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</si>
  <si>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</si>
  <si>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</si>
  <si>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</si>
  <si>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</si>
  <si>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</si>
  <si>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</si>
  <si>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</si>
  <si>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</si>
  <si>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</si>
  <si>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</si>
  <si>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</si>
  <si>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</si>
  <si>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</si>
  <si>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</si>
  <si>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</si>
  <si>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</si>
  <si>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</si>
  <si>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</si>
  <si>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</si>
  <si>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</si>
  <si>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</si>
  <si>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</si>
  <si>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</si>
  <si>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</si>
  <si>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</si>
  <si>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</si>
  <si>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</si>
  <si>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</si>
  <si>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</si>
  <si>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</si>
  <si>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</si>
  <si>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</si>
  <si>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</si>
  <si>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</si>
  <si>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</si>
  <si>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</si>
  <si>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</si>
  <si>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</si>
  <si>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</si>
  <si>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</si>
  <si>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</si>
  <si>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</si>
  <si>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</si>
  <si>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</si>
  <si>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</si>
  <si>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</si>
  <si>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</si>
  <si>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</si>
  <si>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</si>
  <si>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</si>
  <si>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</si>
  <si>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</si>
  <si>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</si>
  <si>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</si>
  <si>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</si>
  <si>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</si>
  <si>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</si>
  <si>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</si>
  <si>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</si>
  <si>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</si>
  <si>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</si>
  <si>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</si>
  <si>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</si>
  <si>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</si>
  <si>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</si>
  <si>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</si>
  <si>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</si>
  <si>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</si>
  <si>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</si>
  <si>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</si>
  <si>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</si>
  <si>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</si>
  <si>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</si>
  <si>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</si>
  <si>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</si>
  <si>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</si>
  <si>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</si>
  <si>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</si>
  <si>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</si>
  <si>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</si>
  <si>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</si>
  <si>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</si>
  <si>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</si>
  <si>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</si>
  <si>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</si>
  <si>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</si>
  <si>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</si>
  <si>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</si>
  <si>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</si>
  <si>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</si>
  <si>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</si>
  <si>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</si>
  <si>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</si>
  <si>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</si>
  <si>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</si>
  <si>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</si>
  <si>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</si>
  <si>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</si>
  <si>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</si>
  <si>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</si>
  <si>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</si>
  <si>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</si>
  <si>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</si>
  <si>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</si>
  <si>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</si>
  <si>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</si>
  <si>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</si>
  <si>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</si>
  <si>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</si>
  <si>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</si>
  <si>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</si>
  <si>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</si>
  <si>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</si>
  <si>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</si>
  <si>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</si>
  <si>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</si>
  <si>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</si>
  <si>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</si>
  <si>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</si>
  <si>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</si>
  <si>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</si>
  <si>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</si>
  <si>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</si>
  <si>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</si>
  <si>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</si>
  <si>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</si>
  <si>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</si>
  <si>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</si>
  <si>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</si>
  <si>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</si>
  <si>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</si>
  <si>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</si>
  <si>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</si>
  <si>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</si>
  <si>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</si>
  <si>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</si>
  <si>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</si>
  <si>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</si>
  <si>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</si>
  <si>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</si>
  <si>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</si>
  <si>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</si>
  <si>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</si>
  <si>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</si>
  <si>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</si>
  <si>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</si>
  <si>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</si>
  <si>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</si>
  <si>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</si>
  <si>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</si>
  <si>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</si>
  <si>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</si>
  <si>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</si>
  <si>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</si>
  <si>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</si>
  <si>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</si>
  <si>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</si>
  <si>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</si>
  <si>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</si>
  <si>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</si>
  <si>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</si>
  <si>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</si>
  <si>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</si>
  <si>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</si>
  <si>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</si>
  <si>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</si>
  <si>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</si>
  <si>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</si>
  <si>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</si>
  <si>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</si>
  <si>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</si>
  <si>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</si>
  <si>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</si>
  <si>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</si>
  <si>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</si>
  <si>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</si>
  <si>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</si>
  <si>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</si>
  <si>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</si>
  <si>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</si>
  <si>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</si>
  <si>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</si>
  <si>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</si>
  <si>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</si>
  <si>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</si>
  <si>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</si>
  <si>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</si>
  <si>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</si>
  <si>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</si>
  <si>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</si>
  <si>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</si>
  <si>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</si>
  <si>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</si>
  <si>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</si>
  <si>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</si>
  <si>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</si>
  <si>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</si>
  <si>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</si>
  <si>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</si>
  <si>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</si>
  <si>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</si>
  <si>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</si>
  <si>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</si>
  <si>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</si>
  <si>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</si>
  <si>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</si>
  <si>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</si>
  <si>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</si>
  <si>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</si>
  <si>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</si>
  <si>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</si>
  <si>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</si>
  <si>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</si>
  <si>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</si>
  <si>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</si>
  <si>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</si>
  <si>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</si>
  <si>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</si>
  <si>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</si>
  <si>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</si>
  <si>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</si>
  <si>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</si>
  <si>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</si>
  <si>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</si>
  <si>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</si>
  <si>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</si>
  <si>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</si>
  <si>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</si>
  <si>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</si>
  <si>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</si>
  <si>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</si>
  <si>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</si>
  <si>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</si>
  <si>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</si>
  <si>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</si>
  <si>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</si>
  <si>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</si>
  <si>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</si>
  <si>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</si>
  <si>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</si>
  <si>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</si>
  <si>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</si>
  <si>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</si>
  <si>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</si>
  <si>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</si>
  <si>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</si>
  <si>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</si>
  <si>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</si>
  <si>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</si>
  <si>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</si>
  <si>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</si>
  <si>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</si>
  <si>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</si>
  <si>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</si>
  <si>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</si>
  <si>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</si>
  <si>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</si>
  <si>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</si>
  <si>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</si>
  <si>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</si>
  <si>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</si>
  <si>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</si>
  <si>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</si>
  <si>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</si>
  <si>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</si>
  <si>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</si>
  <si>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</si>
  <si>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</si>
  <si>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</si>
  <si>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</si>
  <si>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</si>
  <si>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</si>
  <si>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</si>
  <si>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</si>
  <si>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</si>
  <si>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</si>
  <si>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</si>
  <si>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</si>
  <si>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</si>
  <si>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</si>
  <si>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</si>
  <si>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</si>
  <si>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</si>
  <si>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</si>
  <si>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</si>
  <si>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</si>
  <si>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</si>
  <si>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</si>
  <si>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</si>
  <si>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</si>
  <si>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</si>
  <si>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</si>
  <si>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</si>
  <si>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</si>
  <si>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</si>
  <si>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</si>
  <si>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</si>
  <si>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</si>
  <si>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</si>
  <si>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</si>
  <si>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</si>
  <si>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</si>
  <si>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</si>
  <si>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</si>
  <si>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</si>
  <si>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</si>
  <si>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</si>
  <si>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</si>
  <si>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</si>
  <si>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</si>
  <si>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</si>
  <si>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</si>
  <si>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</si>
  <si>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</si>
  <si>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</si>
  <si>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</si>
  <si>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</si>
  <si>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</si>
  <si>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</si>
  <si>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</si>
  <si>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</si>
  <si>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</si>
  <si>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</si>
  <si>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</si>
  <si>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</si>
  <si>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</si>
  <si>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</si>
  <si>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</si>
  <si>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</si>
  <si>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</si>
  <si>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</si>
  <si>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</si>
  <si>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</si>
  <si>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</si>
  <si>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</si>
  <si>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</si>
  <si>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</si>
  <si>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</si>
  <si>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</si>
  <si>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</si>
  <si>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</si>
  <si>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</si>
  <si>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</si>
  <si>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</si>
  <si>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</si>
  <si>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</si>
  <si>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</si>
  <si>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</si>
  <si>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</si>
  <si>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</si>
  <si>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</si>
  <si>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</si>
  <si>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</si>
  <si>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</si>
  <si>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</si>
  <si>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</si>
  <si>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</si>
  <si>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</si>
  <si>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</si>
  <si>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</si>
  <si>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</si>
  <si>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</si>
  <si>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</si>
  <si>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</si>
  <si>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</si>
  <si>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</si>
  <si>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</si>
  <si>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</si>
  <si>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</si>
  <si>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</si>
  <si>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</si>
  <si>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</si>
  <si>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</si>
  <si>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</si>
  <si>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</si>
  <si>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</si>
  <si>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</si>
  <si>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</si>
  <si>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</si>
  <si>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</si>
  <si>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</si>
  <si>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</si>
  <si>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</si>
  <si>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</si>
  <si>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</si>
  <si>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</si>
  <si>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</si>
  <si>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</si>
  <si>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</si>
  <si>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</si>
  <si>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</si>
  <si>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</si>
  <si>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</si>
  <si>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</si>
  <si>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</si>
  <si>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</si>
  <si>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</si>
  <si>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</si>
  <si>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</si>
  <si>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</si>
  <si>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</si>
  <si>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</si>
  <si>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</si>
  <si>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</si>
  <si>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</si>
  <si>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</si>
  <si>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</si>
  <si>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</si>
  <si>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</si>
  <si>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подписатьБердянск,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</si>
</sst>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1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9" t="s">
        <v>0</v>
      </c>
      <c r="E1" s="470"/>
      <c r="F1" s="470"/>
      <c r="G1" s="12" t="s">
        <v>1</v>
      </c>
      <c r="H1" s="469" t="s">
        <v>2</v>
      </c>
      <c r="I1" s="470"/>
      <c r="J1" s="470"/>
      <c r="K1" s="470"/>
      <c r="L1" s="470"/>
      <c r="M1" s="470"/>
      <c r="N1" s="470"/>
      <c r="O1" s="470"/>
      <c r="P1" s="712" t="s">
        <v>3</v>
      </c>
      <c r="Q1" s="470"/>
      <c r="R1" s="47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/>
      <c r="P2" s="361"/>
      <c r="Q2" s="361"/>
      <c r="R2" s="361"/>
      <c r="S2" s="361"/>
      <c r="T2" s="361"/>
      <c r="U2" s="361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1"/>
      <c r="O3" s="361"/>
      <c r="P3" s="361"/>
      <c r="Q3" s="361"/>
      <c r="R3" s="361"/>
      <c r="S3" s="361"/>
      <c r="T3" s="361"/>
      <c r="U3" s="361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44" t="s">
        <v>8</v>
      </c>
      <c r="B5" s="420"/>
      <c r="C5" s="421"/>
      <c r="D5" s="384"/>
      <c r="E5" s="386"/>
      <c r="F5" s="678" t="s">
        <v>9</v>
      </c>
      <c r="G5" s="421"/>
      <c r="H5" s="384" t="s">
        <v>747</v>
      </c>
      <c r="I5" s="385"/>
      <c r="J5" s="385"/>
      <c r="K5" s="385"/>
      <c r="L5" s="386"/>
      <c r="N5" s="24" t="s">
        <v>10</v>
      </c>
      <c r="O5" s="612">
        <v>45383</v>
      </c>
      <c r="P5" s="449"/>
      <c r="R5" s="717" t="s">
        <v>11</v>
      </c>
      <c r="S5" s="414"/>
      <c r="T5" s="532" t="s">
        <v>12</v>
      </c>
      <c r="U5" s="449"/>
      <c r="Z5" s="51"/>
      <c r="AA5" s="51"/>
      <c r="AB5" s="51"/>
    </row>
    <row r="6" spans="1:29" s="346" customFormat="1" ht="24" customHeight="1" x14ac:dyDescent="0.2">
      <c r="A6" s="444" t="s">
        <v>13</v>
      </c>
      <c r="B6" s="420"/>
      <c r="C6" s="421"/>
      <c r="D6" s="528" t="s">
        <v>719</v>
      </c>
      <c r="E6" s="529"/>
      <c r="F6" s="529"/>
      <c r="G6" s="529"/>
      <c r="H6" s="529"/>
      <c r="I6" s="529"/>
      <c r="J6" s="529"/>
      <c r="K6" s="529"/>
      <c r="L6" s="449"/>
      <c r="N6" s="24" t="s">
        <v>15</v>
      </c>
      <c r="O6" s="474" t="str">
        <f>IF(O5=0," ",CHOOSE(WEEKDAY(O5,2),"Понедельник","Вторник","Среда","Четверг","Пятница","Суббота","Воскресенье"))</f>
        <v>Понедельник</v>
      </c>
      <c r="P6" s="354"/>
      <c r="R6" s="413" t="s">
        <v>16</v>
      </c>
      <c r="S6" s="414"/>
      <c r="T6" s="659" t="s">
        <v>17</v>
      </c>
      <c r="U6" s="407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40" t="str">
        <f>IFERROR(VLOOKUP(DeliveryAddress,Table,3,0),1)</f>
        <v>3</v>
      </c>
      <c r="E7" s="541"/>
      <c r="F7" s="541"/>
      <c r="G7" s="541"/>
      <c r="H7" s="541"/>
      <c r="I7" s="541"/>
      <c r="J7" s="541"/>
      <c r="K7" s="541"/>
      <c r="L7" s="542"/>
      <c r="N7" s="24"/>
      <c r="O7" s="42"/>
      <c r="P7" s="42"/>
      <c r="R7" s="361"/>
      <c r="S7" s="414"/>
      <c r="T7" s="660"/>
      <c r="U7" s="661"/>
      <c r="Z7" s="51"/>
      <c r="AA7" s="51"/>
      <c r="AB7" s="51"/>
    </row>
    <row r="8" spans="1:29" s="346" customFormat="1" ht="25.5" customHeight="1" x14ac:dyDescent="0.2">
      <c r="A8" s="705" t="s">
        <v>18</v>
      </c>
      <c r="B8" s="356"/>
      <c r="C8" s="357"/>
      <c r="D8" s="441"/>
      <c r="E8" s="442"/>
      <c r="F8" s="442"/>
      <c r="G8" s="442"/>
      <c r="H8" s="442"/>
      <c r="I8" s="442"/>
      <c r="J8" s="442"/>
      <c r="K8" s="442"/>
      <c r="L8" s="443"/>
      <c r="N8" s="24" t="s">
        <v>19</v>
      </c>
      <c r="O8" s="448">
        <v>0.45833333333333331</v>
      </c>
      <c r="P8" s="449"/>
      <c r="R8" s="361"/>
      <c r="S8" s="414"/>
      <c r="T8" s="660"/>
      <c r="U8" s="661"/>
      <c r="Z8" s="51"/>
      <c r="AA8" s="51"/>
      <c r="AB8" s="51"/>
    </row>
    <row r="9" spans="1:29" s="346" customFormat="1" ht="39.950000000000003" customHeight="1" x14ac:dyDescent="0.2">
      <c r="A9" s="4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445"/>
      <c r="E9" s="446"/>
      <c r="F9" s="4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530" t="str">
        <f>IF(AND($A$9="Тип доверенности/получателя при получении в адресе перегруза:",$D$9="Разовая доверенность"),"Введите ФИО","")</f>
        <v/>
      </c>
      <c r="I9" s="446"/>
      <c r="J9" s="5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6"/>
      <c r="L9" s="446"/>
      <c r="N9" s="26" t="s">
        <v>20</v>
      </c>
      <c r="O9" s="612"/>
      <c r="P9" s="449"/>
      <c r="R9" s="361"/>
      <c r="S9" s="414"/>
      <c r="T9" s="662"/>
      <c r="U9" s="663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4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445"/>
      <c r="E10" s="446"/>
      <c r="F10" s="4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546" t="str">
        <f>IFERROR(VLOOKUP($D$10,Proxy,2,FALSE),"")</f>
        <v/>
      </c>
      <c r="I10" s="361"/>
      <c r="J10" s="361"/>
      <c r="K10" s="361"/>
      <c r="L10" s="361"/>
      <c r="N10" s="26" t="s">
        <v>21</v>
      </c>
      <c r="O10" s="448"/>
      <c r="P10" s="449"/>
      <c r="S10" s="24" t="s">
        <v>22</v>
      </c>
      <c r="T10" s="406" t="s">
        <v>23</v>
      </c>
      <c r="U10" s="407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8"/>
      <c r="P11" s="449"/>
      <c r="S11" s="24" t="s">
        <v>26</v>
      </c>
      <c r="T11" s="635" t="s">
        <v>27</v>
      </c>
      <c r="U11" s="636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4" t="s">
        <v>28</v>
      </c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1"/>
      <c r="N12" s="24" t="s">
        <v>29</v>
      </c>
      <c r="O12" s="632"/>
      <c r="P12" s="542"/>
      <c r="Q12" s="23"/>
      <c r="S12" s="24"/>
      <c r="T12" s="470"/>
      <c r="U12" s="361"/>
      <c r="Z12" s="51"/>
      <c r="AA12" s="51"/>
      <c r="AB12" s="51"/>
    </row>
    <row r="13" spans="1:29" s="346" customFormat="1" ht="23.25" customHeight="1" x14ac:dyDescent="0.2">
      <c r="A13" s="674" t="s">
        <v>30</v>
      </c>
      <c r="B13" s="420"/>
      <c r="C13" s="420"/>
      <c r="D13" s="420"/>
      <c r="E13" s="420"/>
      <c r="F13" s="420"/>
      <c r="G13" s="420"/>
      <c r="H13" s="420"/>
      <c r="I13" s="420"/>
      <c r="J13" s="420"/>
      <c r="K13" s="420"/>
      <c r="L13" s="421"/>
      <c r="M13" s="26"/>
      <c r="N13" s="26" t="s">
        <v>31</v>
      </c>
      <c r="O13" s="635"/>
      <c r="P13" s="636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4" t="s">
        <v>32</v>
      </c>
      <c r="B14" s="420"/>
      <c r="C14" s="420"/>
      <c r="D14" s="420"/>
      <c r="E14" s="420"/>
      <c r="F14" s="420"/>
      <c r="G14" s="420"/>
      <c r="H14" s="420"/>
      <c r="I14" s="420"/>
      <c r="J14" s="420"/>
      <c r="K14" s="420"/>
      <c r="L14" s="421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722" t="s">
        <v>33</v>
      </c>
      <c r="B15" s="420"/>
      <c r="C15" s="420"/>
      <c r="D15" s="420"/>
      <c r="E15" s="420"/>
      <c r="F15" s="420"/>
      <c r="G15" s="420"/>
      <c r="H15" s="420"/>
      <c r="I15" s="420"/>
      <c r="J15" s="420"/>
      <c r="K15" s="420"/>
      <c r="L15" s="421"/>
      <c r="N15" s="549" t="s">
        <v>34</v>
      </c>
      <c r="O15" s="470"/>
      <c r="P15" s="470"/>
      <c r="Q15" s="470"/>
      <c r="R15" s="47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50"/>
      <c r="O16" s="550"/>
      <c r="P16" s="550"/>
      <c r="Q16" s="550"/>
      <c r="R16" s="55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0" t="s">
        <v>35</v>
      </c>
      <c r="B17" s="390" t="s">
        <v>36</v>
      </c>
      <c r="C17" s="457" t="s">
        <v>37</v>
      </c>
      <c r="D17" s="390" t="s">
        <v>38</v>
      </c>
      <c r="E17" s="483"/>
      <c r="F17" s="390" t="s">
        <v>39</v>
      </c>
      <c r="G17" s="390" t="s">
        <v>40</v>
      </c>
      <c r="H17" s="390" t="s">
        <v>41</v>
      </c>
      <c r="I17" s="390" t="s">
        <v>42</v>
      </c>
      <c r="J17" s="390" t="s">
        <v>43</v>
      </c>
      <c r="K17" s="390" t="s">
        <v>44</v>
      </c>
      <c r="L17" s="390" t="s">
        <v>45</v>
      </c>
      <c r="M17" s="390" t="s">
        <v>46</v>
      </c>
      <c r="N17" s="390" t="s">
        <v>47</v>
      </c>
      <c r="O17" s="482"/>
      <c r="P17" s="482"/>
      <c r="Q17" s="482"/>
      <c r="R17" s="483"/>
      <c r="S17" s="686" t="s">
        <v>48</v>
      </c>
      <c r="T17" s="421"/>
      <c r="U17" s="390" t="s">
        <v>49</v>
      </c>
      <c r="V17" s="390" t="s">
        <v>50</v>
      </c>
      <c r="W17" s="393" t="s">
        <v>51</v>
      </c>
      <c r="X17" s="390" t="s">
        <v>52</v>
      </c>
      <c r="Y17" s="431" t="s">
        <v>53</v>
      </c>
      <c r="Z17" s="431" t="s">
        <v>54</v>
      </c>
      <c r="AA17" s="431" t="s">
        <v>55</v>
      </c>
      <c r="AB17" s="432"/>
      <c r="AC17" s="433"/>
      <c r="AD17" s="501"/>
      <c r="BA17" s="424" t="s">
        <v>56</v>
      </c>
    </row>
    <row r="18" spans="1:53" ht="14.25" customHeight="1" x14ac:dyDescent="0.2">
      <c r="A18" s="391"/>
      <c r="B18" s="391"/>
      <c r="C18" s="391"/>
      <c r="D18" s="484"/>
      <c r="E18" s="486"/>
      <c r="F18" s="391"/>
      <c r="G18" s="391"/>
      <c r="H18" s="391"/>
      <c r="I18" s="391"/>
      <c r="J18" s="391"/>
      <c r="K18" s="391"/>
      <c r="L18" s="391"/>
      <c r="M18" s="391"/>
      <c r="N18" s="484"/>
      <c r="O18" s="485"/>
      <c r="P18" s="485"/>
      <c r="Q18" s="485"/>
      <c r="R18" s="486"/>
      <c r="S18" s="345" t="s">
        <v>57</v>
      </c>
      <c r="T18" s="345" t="s">
        <v>58</v>
      </c>
      <c r="U18" s="391"/>
      <c r="V18" s="391"/>
      <c r="W18" s="394"/>
      <c r="X18" s="391"/>
      <c r="Y18" s="618"/>
      <c r="Z18" s="618"/>
      <c r="AA18" s="434"/>
      <c r="AB18" s="435"/>
      <c r="AC18" s="436"/>
      <c r="AD18" s="502"/>
      <c r="BA18" s="361"/>
    </row>
    <row r="19" spans="1:53" ht="27.75" hidden="1" customHeight="1" x14ac:dyDescent="0.2">
      <c r="A19" s="537" t="s">
        <v>59</v>
      </c>
      <c r="B19" s="538"/>
      <c r="C19" s="538"/>
      <c r="D19" s="538"/>
      <c r="E19" s="538"/>
      <c r="F19" s="538"/>
      <c r="G19" s="538"/>
      <c r="H19" s="538"/>
      <c r="I19" s="538"/>
      <c r="J19" s="538"/>
      <c r="K19" s="538"/>
      <c r="L19" s="538"/>
      <c r="M19" s="538"/>
      <c r="N19" s="538"/>
      <c r="O19" s="538"/>
      <c r="P19" s="538"/>
      <c r="Q19" s="538"/>
      <c r="R19" s="538"/>
      <c r="S19" s="538"/>
      <c r="T19" s="538"/>
      <c r="U19" s="538"/>
      <c r="V19" s="538"/>
      <c r="W19" s="538"/>
      <c r="X19" s="538"/>
      <c r="Y19" s="48"/>
      <c r="Z19" s="48"/>
    </row>
    <row r="20" spans="1:53" ht="16.5" hidden="1" customHeight="1" x14ac:dyDescent="0.25">
      <c r="A20" s="372" t="s">
        <v>59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44"/>
      <c r="Z20" s="344"/>
    </row>
    <row r="21" spans="1:53" ht="14.25" hidden="1" customHeight="1" x14ac:dyDescent="0.25">
      <c r="A21" s="360" t="s">
        <v>60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43"/>
      <c r="Z21" s="34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4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3"/>
      <c r="P22" s="353"/>
      <c r="Q22" s="353"/>
      <c r="R22" s="354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3"/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64"/>
      <c r="N23" s="355" t="s">
        <v>66</v>
      </c>
      <c r="O23" s="356"/>
      <c r="P23" s="356"/>
      <c r="Q23" s="356"/>
      <c r="R23" s="356"/>
      <c r="S23" s="356"/>
      <c r="T23" s="357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61"/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4"/>
      <c r="N24" s="355" t="s">
        <v>66</v>
      </c>
      <c r="O24" s="356"/>
      <c r="P24" s="356"/>
      <c r="Q24" s="356"/>
      <c r="R24" s="356"/>
      <c r="S24" s="356"/>
      <c r="T24" s="357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68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43"/>
      <c r="Z25" s="343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8">
        <v>4607091383881</v>
      </c>
      <c r="E26" s="354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39" t="s">
        <v>71</v>
      </c>
      <c r="O26" s="353"/>
      <c r="P26" s="353"/>
      <c r="Q26" s="353"/>
      <c r="R26" s="354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8">
        <v>4607091383881</v>
      </c>
      <c r="E27" s="354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3"/>
      <c r="P27" s="353"/>
      <c r="Q27" s="353"/>
      <c r="R27" s="354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8">
        <v>4607091388237</v>
      </c>
      <c r="E28" s="354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3"/>
      <c r="P28" s="353"/>
      <c r="Q28" s="353"/>
      <c r="R28" s="354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8">
        <v>4607091383935</v>
      </c>
      <c r="E29" s="354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3"/>
      <c r="P29" s="353"/>
      <c r="Q29" s="353"/>
      <c r="R29" s="354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8">
        <v>4680115881853</v>
      </c>
      <c r="E30" s="354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3"/>
      <c r="P30" s="353"/>
      <c r="Q30" s="353"/>
      <c r="R30" s="354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8">
        <v>4607091383911</v>
      </c>
      <c r="E31" s="354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0" t="s">
        <v>82</v>
      </c>
      <c r="O31" s="353"/>
      <c r="P31" s="353"/>
      <c r="Q31" s="353"/>
      <c r="R31" s="354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8">
        <v>4607091383911</v>
      </c>
      <c r="E32" s="354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4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3"/>
      <c r="P32" s="353"/>
      <c r="Q32" s="353"/>
      <c r="R32" s="354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8">
        <v>4607091388244</v>
      </c>
      <c r="E33" s="354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54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3"/>
      <c r="P33" s="353"/>
      <c r="Q33" s="353"/>
      <c r="R33" s="354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63"/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4"/>
      <c r="N34" s="355" t="s">
        <v>66</v>
      </c>
      <c r="O34" s="356"/>
      <c r="P34" s="356"/>
      <c r="Q34" s="356"/>
      <c r="R34" s="356"/>
      <c r="S34" s="356"/>
      <c r="T34" s="357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hidden="1" x14ac:dyDescent="0.2">
      <c r="A35" s="361"/>
      <c r="B35" s="361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4"/>
      <c r="N35" s="355" t="s">
        <v>66</v>
      </c>
      <c r="O35" s="356"/>
      <c r="P35" s="356"/>
      <c r="Q35" s="356"/>
      <c r="R35" s="356"/>
      <c r="S35" s="356"/>
      <c r="T35" s="357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hidden="1" customHeight="1" x14ac:dyDescent="0.25">
      <c r="A36" s="360" t="s">
        <v>86</v>
      </c>
      <c r="B36" s="361"/>
      <c r="C36" s="361"/>
      <c r="D36" s="361"/>
      <c r="E36" s="361"/>
      <c r="F36" s="361"/>
      <c r="G36" s="361"/>
      <c r="H36" s="361"/>
      <c r="I36" s="361"/>
      <c r="J36" s="361"/>
      <c r="K36" s="361"/>
      <c r="L36" s="361"/>
      <c r="M36" s="361"/>
      <c r="N36" s="361"/>
      <c r="O36" s="361"/>
      <c r="P36" s="361"/>
      <c r="Q36" s="361"/>
      <c r="R36" s="361"/>
      <c r="S36" s="361"/>
      <c r="T36" s="361"/>
      <c r="U36" s="361"/>
      <c r="V36" s="361"/>
      <c r="W36" s="361"/>
      <c r="X36" s="361"/>
      <c r="Y36" s="343"/>
      <c r="Z36" s="343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8">
        <v>4607091388503</v>
      </c>
      <c r="E37" s="354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3"/>
      <c r="P37" s="353"/>
      <c r="Q37" s="353"/>
      <c r="R37" s="354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63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4"/>
      <c r="N38" s="355" t="s">
        <v>66</v>
      </c>
      <c r="O38" s="356"/>
      <c r="P38" s="356"/>
      <c r="Q38" s="356"/>
      <c r="R38" s="356"/>
      <c r="S38" s="356"/>
      <c r="T38" s="357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hidden="1" x14ac:dyDescent="0.2">
      <c r="A39" s="361"/>
      <c r="B39" s="361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4"/>
      <c r="N39" s="355" t="s">
        <v>66</v>
      </c>
      <c r="O39" s="356"/>
      <c r="P39" s="356"/>
      <c r="Q39" s="356"/>
      <c r="R39" s="356"/>
      <c r="S39" s="356"/>
      <c r="T39" s="357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hidden="1" customHeight="1" x14ac:dyDescent="0.25">
      <c r="A40" s="360" t="s">
        <v>91</v>
      </c>
      <c r="B40" s="361"/>
      <c r="C40" s="361"/>
      <c r="D40" s="361"/>
      <c r="E40" s="361"/>
      <c r="F40" s="361"/>
      <c r="G40" s="361"/>
      <c r="H40" s="361"/>
      <c r="I40" s="361"/>
      <c r="J40" s="361"/>
      <c r="K40" s="361"/>
      <c r="L40" s="361"/>
      <c r="M40" s="361"/>
      <c r="N40" s="361"/>
      <c r="O40" s="361"/>
      <c r="P40" s="361"/>
      <c r="Q40" s="361"/>
      <c r="R40" s="361"/>
      <c r="S40" s="361"/>
      <c r="T40" s="361"/>
      <c r="U40" s="361"/>
      <c r="V40" s="361"/>
      <c r="W40" s="361"/>
      <c r="X40" s="361"/>
      <c r="Y40" s="343"/>
      <c r="Z40" s="343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8">
        <v>4607091388282</v>
      </c>
      <c r="E41" s="354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3"/>
      <c r="P41" s="353"/>
      <c r="Q41" s="353"/>
      <c r="R41" s="354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63"/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4"/>
      <c r="N42" s="355" t="s">
        <v>66</v>
      </c>
      <c r="O42" s="356"/>
      <c r="P42" s="356"/>
      <c r="Q42" s="356"/>
      <c r="R42" s="356"/>
      <c r="S42" s="356"/>
      <c r="T42" s="357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hidden="1" x14ac:dyDescent="0.2">
      <c r="A43" s="361"/>
      <c r="B43" s="361"/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4"/>
      <c r="N43" s="355" t="s">
        <v>66</v>
      </c>
      <c r="O43" s="356"/>
      <c r="P43" s="356"/>
      <c r="Q43" s="356"/>
      <c r="R43" s="356"/>
      <c r="S43" s="356"/>
      <c r="T43" s="357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hidden="1" customHeight="1" x14ac:dyDescent="0.25">
      <c r="A44" s="360" t="s">
        <v>95</v>
      </c>
      <c r="B44" s="361"/>
      <c r="C44" s="361"/>
      <c r="D44" s="361"/>
      <c r="E44" s="361"/>
      <c r="F44" s="361"/>
      <c r="G44" s="361"/>
      <c r="H44" s="361"/>
      <c r="I44" s="361"/>
      <c r="J44" s="361"/>
      <c r="K44" s="361"/>
      <c r="L44" s="361"/>
      <c r="M44" s="361"/>
      <c r="N44" s="361"/>
      <c r="O44" s="361"/>
      <c r="P44" s="361"/>
      <c r="Q44" s="361"/>
      <c r="R44" s="361"/>
      <c r="S44" s="361"/>
      <c r="T44" s="361"/>
      <c r="U44" s="361"/>
      <c r="V44" s="361"/>
      <c r="W44" s="361"/>
      <c r="X44" s="361"/>
      <c r="Y44" s="343"/>
      <c r="Z44" s="343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8">
        <v>4607091389111</v>
      </c>
      <c r="E45" s="354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3"/>
      <c r="P45" s="353"/>
      <c r="Q45" s="353"/>
      <c r="R45" s="354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63"/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4"/>
      <c r="N46" s="355" t="s">
        <v>66</v>
      </c>
      <c r="O46" s="356"/>
      <c r="P46" s="356"/>
      <c r="Q46" s="356"/>
      <c r="R46" s="356"/>
      <c r="S46" s="356"/>
      <c r="T46" s="357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hidden="1" x14ac:dyDescent="0.2">
      <c r="A47" s="361"/>
      <c r="B47" s="361"/>
      <c r="C47" s="361"/>
      <c r="D47" s="361"/>
      <c r="E47" s="361"/>
      <c r="F47" s="361"/>
      <c r="G47" s="361"/>
      <c r="H47" s="361"/>
      <c r="I47" s="361"/>
      <c r="J47" s="361"/>
      <c r="K47" s="361"/>
      <c r="L47" s="361"/>
      <c r="M47" s="364"/>
      <c r="N47" s="355" t="s">
        <v>66</v>
      </c>
      <c r="O47" s="356"/>
      <c r="P47" s="356"/>
      <c r="Q47" s="356"/>
      <c r="R47" s="356"/>
      <c r="S47" s="356"/>
      <c r="T47" s="357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hidden="1" customHeight="1" x14ac:dyDescent="0.2">
      <c r="A48" s="537" t="s">
        <v>98</v>
      </c>
      <c r="B48" s="538"/>
      <c r="C48" s="538"/>
      <c r="D48" s="538"/>
      <c r="E48" s="538"/>
      <c r="F48" s="538"/>
      <c r="G48" s="538"/>
      <c r="H48" s="538"/>
      <c r="I48" s="538"/>
      <c r="J48" s="538"/>
      <c r="K48" s="538"/>
      <c r="L48" s="538"/>
      <c r="M48" s="538"/>
      <c r="N48" s="538"/>
      <c r="O48" s="538"/>
      <c r="P48" s="538"/>
      <c r="Q48" s="538"/>
      <c r="R48" s="538"/>
      <c r="S48" s="538"/>
      <c r="T48" s="538"/>
      <c r="U48" s="538"/>
      <c r="V48" s="538"/>
      <c r="W48" s="538"/>
      <c r="X48" s="538"/>
      <c r="Y48" s="48"/>
      <c r="Z48" s="48"/>
    </row>
    <row r="49" spans="1:53" ht="16.5" hidden="1" customHeight="1" x14ac:dyDescent="0.25">
      <c r="A49" s="372" t="s">
        <v>99</v>
      </c>
      <c r="B49" s="361"/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  <c r="X49" s="361"/>
      <c r="Y49" s="344"/>
      <c r="Z49" s="344"/>
    </row>
    <row r="50" spans="1:53" ht="14.25" hidden="1" customHeight="1" x14ac:dyDescent="0.25">
      <c r="A50" s="360" t="s">
        <v>100</v>
      </c>
      <c r="B50" s="361"/>
      <c r="C50" s="361"/>
      <c r="D50" s="361"/>
      <c r="E50" s="361"/>
      <c r="F50" s="361"/>
      <c r="G50" s="361"/>
      <c r="H50" s="361"/>
      <c r="I50" s="361"/>
      <c r="J50" s="361"/>
      <c r="K50" s="361"/>
      <c r="L50" s="361"/>
      <c r="M50" s="361"/>
      <c r="N50" s="361"/>
      <c r="O50" s="361"/>
      <c r="P50" s="361"/>
      <c r="Q50" s="361"/>
      <c r="R50" s="361"/>
      <c r="S50" s="361"/>
      <c r="T50" s="361"/>
      <c r="U50" s="361"/>
      <c r="V50" s="361"/>
      <c r="W50" s="361"/>
      <c r="X50" s="361"/>
      <c r="Y50" s="343"/>
      <c r="Z50" s="34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8">
        <v>4680115881440</v>
      </c>
      <c r="E51" s="354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3"/>
      <c r="P51" s="353"/>
      <c r="Q51" s="353"/>
      <c r="R51" s="354"/>
      <c r="S51" s="34"/>
      <c r="T51" s="34"/>
      <c r="U51" s="35" t="s">
        <v>65</v>
      </c>
      <c r="V51" s="348">
        <v>12</v>
      </c>
      <c r="W51" s="349">
        <f>IFERROR(IF(V51="",0,CEILING((V51/$H51),1)*$H51),"")</f>
        <v>21.6</v>
      </c>
      <c r="X51" s="36">
        <f>IFERROR(IF(W51=0,"",ROUNDUP(W51/H51,0)*0.02175),"")</f>
        <v>4.3499999999999997E-2</v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8">
        <v>4680115881433</v>
      </c>
      <c r="E52" s="354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3"/>
      <c r="P52" s="353"/>
      <c r="Q52" s="353"/>
      <c r="R52" s="354"/>
      <c r="S52" s="34"/>
      <c r="T52" s="34"/>
      <c r="U52" s="35" t="s">
        <v>65</v>
      </c>
      <c r="V52" s="348">
        <v>0</v>
      </c>
      <c r="W52" s="349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63"/>
      <c r="B53" s="361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64"/>
      <c r="N53" s="355" t="s">
        <v>66</v>
      </c>
      <c r="O53" s="356"/>
      <c r="P53" s="356"/>
      <c r="Q53" s="356"/>
      <c r="R53" s="356"/>
      <c r="S53" s="356"/>
      <c r="T53" s="357"/>
      <c r="U53" s="37" t="s">
        <v>67</v>
      </c>
      <c r="V53" s="350">
        <f>IFERROR(V51/H51,"0")+IFERROR(V52/H52,"0")</f>
        <v>1.1111111111111109</v>
      </c>
      <c r="W53" s="350">
        <f>IFERROR(W51/H51,"0")+IFERROR(W52/H52,"0")</f>
        <v>2</v>
      </c>
      <c r="X53" s="350">
        <f>IFERROR(IF(X51="",0,X51),"0")+IFERROR(IF(X52="",0,X52),"0")</f>
        <v>4.3499999999999997E-2</v>
      </c>
      <c r="Y53" s="351"/>
      <c r="Z53" s="351"/>
    </row>
    <row r="54" spans="1:53" x14ac:dyDescent="0.2">
      <c r="A54" s="361"/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4"/>
      <c r="N54" s="355" t="s">
        <v>66</v>
      </c>
      <c r="O54" s="356"/>
      <c r="P54" s="356"/>
      <c r="Q54" s="356"/>
      <c r="R54" s="356"/>
      <c r="S54" s="356"/>
      <c r="T54" s="357"/>
      <c r="U54" s="37" t="s">
        <v>65</v>
      </c>
      <c r="V54" s="350">
        <f>IFERROR(SUM(V51:V52),"0")</f>
        <v>12</v>
      </c>
      <c r="W54" s="350">
        <f>IFERROR(SUM(W51:W52),"0")</f>
        <v>21.6</v>
      </c>
      <c r="X54" s="37"/>
      <c r="Y54" s="351"/>
      <c r="Z54" s="351"/>
    </row>
    <row r="55" spans="1:53" ht="16.5" hidden="1" customHeight="1" x14ac:dyDescent="0.25">
      <c r="A55" s="372" t="s">
        <v>107</v>
      </c>
      <c r="B55" s="361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44"/>
      <c r="Z55" s="344"/>
    </row>
    <row r="56" spans="1:53" ht="14.25" hidden="1" customHeight="1" x14ac:dyDescent="0.25">
      <c r="A56" s="360" t="s">
        <v>108</v>
      </c>
      <c r="B56" s="361"/>
      <c r="C56" s="361"/>
      <c r="D56" s="361"/>
      <c r="E56" s="361"/>
      <c r="F56" s="361"/>
      <c r="G56" s="361"/>
      <c r="H56" s="361"/>
      <c r="I56" s="361"/>
      <c r="J56" s="361"/>
      <c r="K56" s="361"/>
      <c r="L56" s="361"/>
      <c r="M56" s="361"/>
      <c r="N56" s="361"/>
      <c r="O56" s="361"/>
      <c r="P56" s="361"/>
      <c r="Q56" s="361"/>
      <c r="R56" s="361"/>
      <c r="S56" s="361"/>
      <c r="T56" s="361"/>
      <c r="U56" s="361"/>
      <c r="V56" s="361"/>
      <c r="W56" s="361"/>
      <c r="X56" s="361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8">
        <v>4680115881426</v>
      </c>
      <c r="E57" s="354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3"/>
      <c r="P57" s="353"/>
      <c r="Q57" s="353"/>
      <c r="R57" s="354"/>
      <c r="S57" s="34"/>
      <c r="T57" s="34"/>
      <c r="U57" s="35" t="s">
        <v>65</v>
      </c>
      <c r="V57" s="348">
        <v>45</v>
      </c>
      <c r="W57" s="349">
        <f>IFERROR(IF(V57="",0,CEILING((V57/$H57),1)*$H57),"")</f>
        <v>54</v>
      </c>
      <c r="X57" s="36">
        <f>IFERROR(IF(W57=0,"",ROUNDUP(W57/H57,0)*0.02175),"")</f>
        <v>0.10874999999999999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8">
        <v>4680115881426</v>
      </c>
      <c r="E58" s="354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1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3"/>
      <c r="P58" s="353"/>
      <c r="Q58" s="353"/>
      <c r="R58" s="354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4301011437</v>
      </c>
      <c r="D59" s="358">
        <v>4680115881419</v>
      </c>
      <c r="E59" s="354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3"/>
      <c r="P59" s="353"/>
      <c r="Q59" s="353"/>
      <c r="R59" s="354"/>
      <c r="S59" s="34"/>
      <c r="T59" s="34"/>
      <c r="U59" s="35" t="s">
        <v>65</v>
      </c>
      <c r="V59" s="348">
        <v>0</v>
      </c>
      <c r="W59" s="349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58">
        <v>4680115881525</v>
      </c>
      <c r="E60" s="354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95" t="s">
        <v>117</v>
      </c>
      <c r="O60" s="353"/>
      <c r="P60" s="353"/>
      <c r="Q60" s="353"/>
      <c r="R60" s="354"/>
      <c r="S60" s="34"/>
      <c r="T60" s="34"/>
      <c r="U60" s="35" t="s">
        <v>65</v>
      </c>
      <c r="V60" s="348">
        <v>4</v>
      </c>
      <c r="W60" s="349">
        <f>IFERROR(IF(V60="",0,CEILING((V60/$H60),1)*$H60),"")</f>
        <v>4</v>
      </c>
      <c r="X60" s="36">
        <f>IFERROR(IF(W60=0,"",ROUNDUP(W60/H60,0)*0.00937),"")</f>
        <v>9.3699999999999999E-3</v>
      </c>
      <c r="Y60" s="56"/>
      <c r="Z60" s="57"/>
      <c r="AD60" s="58"/>
      <c r="BA60" s="76" t="s">
        <v>1</v>
      </c>
    </row>
    <row r="61" spans="1:53" x14ac:dyDescent="0.2">
      <c r="A61" s="363"/>
      <c r="B61" s="361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4"/>
      <c r="N61" s="355" t="s">
        <v>66</v>
      </c>
      <c r="O61" s="356"/>
      <c r="P61" s="356"/>
      <c r="Q61" s="356"/>
      <c r="R61" s="356"/>
      <c r="S61" s="356"/>
      <c r="T61" s="357"/>
      <c r="U61" s="37" t="s">
        <v>67</v>
      </c>
      <c r="V61" s="350">
        <f>IFERROR(V57/H57,"0")+IFERROR(V58/H58,"0")+IFERROR(V59/H59,"0")+IFERROR(V60/H60,"0")</f>
        <v>5.1666666666666661</v>
      </c>
      <c r="W61" s="350">
        <f>IFERROR(W57/H57,"0")+IFERROR(W58/H58,"0")+IFERROR(W59/H59,"0")+IFERROR(W60/H60,"0")</f>
        <v>6</v>
      </c>
      <c r="X61" s="350">
        <f>IFERROR(IF(X57="",0,X57),"0")+IFERROR(IF(X58="",0,X58),"0")+IFERROR(IF(X59="",0,X59),"0")+IFERROR(IF(X60="",0,X60),"0")</f>
        <v>0.11811999999999999</v>
      </c>
      <c r="Y61" s="351"/>
      <c r="Z61" s="351"/>
    </row>
    <row r="62" spans="1:53" x14ac:dyDescent="0.2">
      <c r="A62" s="361"/>
      <c r="B62" s="361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4"/>
      <c r="N62" s="355" t="s">
        <v>66</v>
      </c>
      <c r="O62" s="356"/>
      <c r="P62" s="356"/>
      <c r="Q62" s="356"/>
      <c r="R62" s="356"/>
      <c r="S62" s="356"/>
      <c r="T62" s="357"/>
      <c r="U62" s="37" t="s">
        <v>65</v>
      </c>
      <c r="V62" s="350">
        <f>IFERROR(SUM(V57:V60),"0")</f>
        <v>49</v>
      </c>
      <c r="W62" s="350">
        <f>IFERROR(SUM(W57:W60),"0")</f>
        <v>58</v>
      </c>
      <c r="X62" s="37"/>
      <c r="Y62" s="351"/>
      <c r="Z62" s="351"/>
    </row>
    <row r="63" spans="1:53" ht="16.5" hidden="1" customHeight="1" x14ac:dyDescent="0.25">
      <c r="A63" s="372" t="s">
        <v>98</v>
      </c>
      <c r="B63" s="361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44"/>
      <c r="Z63" s="344"/>
    </row>
    <row r="64" spans="1:53" ht="14.25" hidden="1" customHeight="1" x14ac:dyDescent="0.25">
      <c r="A64" s="360" t="s">
        <v>108</v>
      </c>
      <c r="B64" s="361"/>
      <c r="C64" s="361"/>
      <c r="D64" s="361"/>
      <c r="E64" s="361"/>
      <c r="F64" s="361"/>
      <c r="G64" s="361"/>
      <c r="H64" s="361"/>
      <c r="I64" s="361"/>
      <c r="J64" s="361"/>
      <c r="K64" s="361"/>
      <c r="L64" s="361"/>
      <c r="M64" s="361"/>
      <c r="N64" s="361"/>
      <c r="O64" s="361"/>
      <c r="P64" s="361"/>
      <c r="Q64" s="361"/>
      <c r="R64" s="361"/>
      <c r="S64" s="361"/>
      <c r="T64" s="361"/>
      <c r="U64" s="361"/>
      <c r="V64" s="361"/>
      <c r="W64" s="361"/>
      <c r="X64" s="361"/>
      <c r="Y64" s="343"/>
      <c r="Z64" s="343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58">
        <v>4607091382945</v>
      </c>
      <c r="E65" s="354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3"/>
      <c r="P65" s="353"/>
      <c r="Q65" s="353"/>
      <c r="R65" s="354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8">
        <v>4607091385670</v>
      </c>
      <c r="E66" s="354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3"/>
      <c r="P66" s="353"/>
      <c r="Q66" s="353"/>
      <c r="R66" s="354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8">
        <v>4607091385670</v>
      </c>
      <c r="E67" s="354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7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3"/>
      <c r="P67" s="353"/>
      <c r="Q67" s="353"/>
      <c r="R67" s="354"/>
      <c r="S67" s="34"/>
      <c r="T67" s="34"/>
      <c r="U67" s="35" t="s">
        <v>65</v>
      </c>
      <c r="V67" s="348">
        <v>80</v>
      </c>
      <c r="W67" s="349">
        <f t="shared" si="2"/>
        <v>89.6</v>
      </c>
      <c r="X67" s="36">
        <f t="shared" si="3"/>
        <v>0.17399999999999999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124</v>
      </c>
      <c r="B68" s="54" t="s">
        <v>125</v>
      </c>
      <c r="C68" s="31">
        <v>4301011625</v>
      </c>
      <c r="D68" s="358">
        <v>4680115883956</v>
      </c>
      <c r="E68" s="354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3"/>
      <c r="P68" s="353"/>
      <c r="Q68" s="353"/>
      <c r="R68" s="354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126</v>
      </c>
      <c r="B69" s="54" t="s">
        <v>127</v>
      </c>
      <c r="C69" s="31">
        <v>4301011468</v>
      </c>
      <c r="D69" s="358">
        <v>4680115881327</v>
      </c>
      <c r="E69" s="354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3"/>
      <c r="P69" s="353"/>
      <c r="Q69" s="353"/>
      <c r="R69" s="354"/>
      <c r="S69" s="34"/>
      <c r="T69" s="34"/>
      <c r="U69" s="35" t="s">
        <v>65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8">
        <v>4680115882133</v>
      </c>
      <c r="E70" s="354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3"/>
      <c r="P70" s="353"/>
      <c r="Q70" s="353"/>
      <c r="R70" s="354"/>
      <c r="S70" s="34"/>
      <c r="T70" s="34"/>
      <c r="U70" s="35" t="s">
        <v>65</v>
      </c>
      <c r="V70" s="348">
        <v>39</v>
      </c>
      <c r="W70" s="349">
        <f t="shared" si="2"/>
        <v>44.8</v>
      </c>
      <c r="X70" s="36">
        <f t="shared" si="3"/>
        <v>8.6999999999999994E-2</v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8">
        <v>4680115882133</v>
      </c>
      <c r="E71" s="354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3"/>
      <c r="P71" s="353"/>
      <c r="Q71" s="353"/>
      <c r="R71" s="354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4301011192</v>
      </c>
      <c r="D72" s="358">
        <v>4607091382952</v>
      </c>
      <c r="E72" s="354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3"/>
      <c r="P72" s="353"/>
      <c r="Q72" s="353"/>
      <c r="R72" s="354"/>
      <c r="S72" s="34"/>
      <c r="T72" s="34"/>
      <c r="U72" s="35" t="s">
        <v>65</v>
      </c>
      <c r="V72" s="348">
        <v>0</v>
      </c>
      <c r="W72" s="34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4301011382</v>
      </c>
      <c r="D73" s="358">
        <v>4607091385687</v>
      </c>
      <c r="E73" s="354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4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3"/>
      <c r="P73" s="353"/>
      <c r="Q73" s="353"/>
      <c r="R73" s="354"/>
      <c r="S73" s="34"/>
      <c r="T73" s="34"/>
      <c r="U73" s="35" t="s">
        <v>65</v>
      </c>
      <c r="V73" s="348">
        <v>0</v>
      </c>
      <c r="W73" s="34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4301011565</v>
      </c>
      <c r="D74" s="358">
        <v>4680115882539</v>
      </c>
      <c r="E74" s="354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3"/>
      <c r="P74" s="353"/>
      <c r="Q74" s="353"/>
      <c r="R74" s="354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8">
        <v>4607091384604</v>
      </c>
      <c r="E75" s="354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3"/>
      <c r="P75" s="353"/>
      <c r="Q75" s="353"/>
      <c r="R75" s="354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8">
        <v>4680115880283</v>
      </c>
      <c r="E76" s="354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3"/>
      <c r="P76" s="353"/>
      <c r="Q76" s="353"/>
      <c r="R76" s="354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8">
        <v>4680115883949</v>
      </c>
      <c r="E77" s="354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66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3"/>
      <c r="P77" s="353"/>
      <c r="Q77" s="353"/>
      <c r="R77" s="354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144</v>
      </c>
      <c r="B78" s="54" t="s">
        <v>145</v>
      </c>
      <c r="C78" s="31">
        <v>4301011476</v>
      </c>
      <c r="D78" s="358">
        <v>4680115881518</v>
      </c>
      <c r="E78" s="354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3"/>
      <c r="P78" s="353"/>
      <c r="Q78" s="353"/>
      <c r="R78" s="354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8">
        <v>4680115881303</v>
      </c>
      <c r="E79" s="354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3"/>
      <c r="P79" s="353"/>
      <c r="Q79" s="353"/>
      <c r="R79" s="354"/>
      <c r="S79" s="34"/>
      <c r="T79" s="34"/>
      <c r="U79" s="35" t="s">
        <v>65</v>
      </c>
      <c r="V79" s="348">
        <v>5</v>
      </c>
      <c r="W79" s="349">
        <f t="shared" si="2"/>
        <v>9</v>
      </c>
      <c r="X79" s="36">
        <f t="shared" si="4"/>
        <v>1.874E-2</v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148</v>
      </c>
      <c r="B80" s="54" t="s">
        <v>149</v>
      </c>
      <c r="C80" s="31">
        <v>4301011562</v>
      </c>
      <c r="D80" s="358">
        <v>4680115882577</v>
      </c>
      <c r="E80" s="354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0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3"/>
      <c r="P80" s="353"/>
      <c r="Q80" s="353"/>
      <c r="R80" s="354"/>
      <c r="S80" s="34"/>
      <c r="T80" s="34"/>
      <c r="U80" s="35" t="s">
        <v>65</v>
      </c>
      <c r="V80" s="348">
        <v>0</v>
      </c>
      <c r="W80" s="349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150</v>
      </c>
      <c r="C81" s="31">
        <v>4301011564</v>
      </c>
      <c r="D81" s="358">
        <v>4680115882577</v>
      </c>
      <c r="E81" s="354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3"/>
      <c r="P81" s="353"/>
      <c r="Q81" s="353"/>
      <c r="R81" s="354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4301011432</v>
      </c>
      <c r="D82" s="358">
        <v>4680115882720</v>
      </c>
      <c r="E82" s="354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8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3"/>
      <c r="P82" s="353"/>
      <c r="Q82" s="353"/>
      <c r="R82" s="354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153</v>
      </c>
      <c r="B83" s="54" t="s">
        <v>154</v>
      </c>
      <c r="C83" s="31">
        <v>4301011417</v>
      </c>
      <c r="D83" s="358">
        <v>4680115880269</v>
      </c>
      <c r="E83" s="354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3"/>
      <c r="P83" s="353"/>
      <c r="Q83" s="353"/>
      <c r="R83" s="354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155</v>
      </c>
      <c r="B84" s="54" t="s">
        <v>156</v>
      </c>
      <c r="C84" s="31">
        <v>4301011415</v>
      </c>
      <c r="D84" s="358">
        <v>4680115880429</v>
      </c>
      <c r="E84" s="354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3"/>
      <c r="P84" s="353"/>
      <c r="Q84" s="353"/>
      <c r="R84" s="354"/>
      <c r="S84" s="34"/>
      <c r="T84" s="34"/>
      <c r="U84" s="35" t="s">
        <v>65</v>
      </c>
      <c r="V84" s="348">
        <v>0</v>
      </c>
      <c r="W84" s="34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157</v>
      </c>
      <c r="B85" s="54" t="s">
        <v>158</v>
      </c>
      <c r="C85" s="31">
        <v>4301011462</v>
      </c>
      <c r="D85" s="358">
        <v>4680115881457</v>
      </c>
      <c r="E85" s="354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3"/>
      <c r="P85" s="353"/>
      <c r="Q85" s="353"/>
      <c r="R85" s="354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3"/>
      <c r="B86" s="361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64"/>
      <c r="N86" s="355" t="s">
        <v>66</v>
      </c>
      <c r="O86" s="356"/>
      <c r="P86" s="356"/>
      <c r="Q86" s="356"/>
      <c r="R86" s="356"/>
      <c r="S86" s="356"/>
      <c r="T86" s="357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11.736111111111111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14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0.27973999999999999</v>
      </c>
      <c r="Y86" s="351"/>
      <c r="Z86" s="351"/>
    </row>
    <row r="87" spans="1:53" x14ac:dyDescent="0.2">
      <c r="A87" s="361"/>
      <c r="B87" s="361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4"/>
      <c r="N87" s="355" t="s">
        <v>66</v>
      </c>
      <c r="O87" s="356"/>
      <c r="P87" s="356"/>
      <c r="Q87" s="356"/>
      <c r="R87" s="356"/>
      <c r="S87" s="356"/>
      <c r="T87" s="357"/>
      <c r="U87" s="37" t="s">
        <v>65</v>
      </c>
      <c r="V87" s="350">
        <f>IFERROR(SUM(V65:V85),"0")</f>
        <v>124</v>
      </c>
      <c r="W87" s="350">
        <f>IFERROR(SUM(W65:W85),"0")</f>
        <v>143.39999999999998</v>
      </c>
      <c r="X87" s="37"/>
      <c r="Y87" s="351"/>
      <c r="Z87" s="351"/>
    </row>
    <row r="88" spans="1:53" ht="14.25" hidden="1" customHeight="1" x14ac:dyDescent="0.25">
      <c r="A88" s="360" t="s">
        <v>100</v>
      </c>
      <c r="B88" s="361"/>
      <c r="C88" s="361"/>
      <c r="D88" s="361"/>
      <c r="E88" s="361"/>
      <c r="F88" s="361"/>
      <c r="G88" s="361"/>
      <c r="H88" s="361"/>
      <c r="I88" s="361"/>
      <c r="J88" s="361"/>
      <c r="K88" s="361"/>
      <c r="L88" s="361"/>
      <c r="M88" s="361"/>
      <c r="N88" s="361"/>
      <c r="O88" s="361"/>
      <c r="P88" s="361"/>
      <c r="Q88" s="361"/>
      <c r="R88" s="361"/>
      <c r="S88" s="361"/>
      <c r="T88" s="361"/>
      <c r="U88" s="361"/>
      <c r="V88" s="361"/>
      <c r="W88" s="361"/>
      <c r="X88" s="361"/>
      <c r="Y88" s="343"/>
      <c r="Z88" s="343"/>
    </row>
    <row r="89" spans="1:53" ht="16.5" hidden="1" customHeight="1" x14ac:dyDescent="0.25">
      <c r="A89" s="54" t="s">
        <v>159</v>
      </c>
      <c r="B89" s="54" t="s">
        <v>160</v>
      </c>
      <c r="C89" s="31">
        <v>4301020235</v>
      </c>
      <c r="D89" s="358">
        <v>4680115881488</v>
      </c>
      <c r="E89" s="354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3"/>
      <c r="P89" s="353"/>
      <c r="Q89" s="353"/>
      <c r="R89" s="354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58">
        <v>4680115882751</v>
      </c>
      <c r="E90" s="354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3"/>
      <c r="P90" s="353"/>
      <c r="Q90" s="353"/>
      <c r="R90" s="354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58">
        <v>4680115882775</v>
      </c>
      <c r="E91" s="354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3"/>
      <c r="P91" s="353"/>
      <c r="Q91" s="353"/>
      <c r="R91" s="354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58">
        <v>4680115880658</v>
      </c>
      <c r="E92" s="354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3"/>
      <c r="P92" s="353"/>
      <c r="Q92" s="353"/>
      <c r="R92" s="354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63"/>
      <c r="B93" s="361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64"/>
      <c r="N93" s="355" t="s">
        <v>66</v>
      </c>
      <c r="O93" s="356"/>
      <c r="P93" s="356"/>
      <c r="Q93" s="356"/>
      <c r="R93" s="356"/>
      <c r="S93" s="356"/>
      <c r="T93" s="357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hidden="1" x14ac:dyDescent="0.2">
      <c r="A94" s="361"/>
      <c r="B94" s="361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4"/>
      <c r="N94" s="355" t="s">
        <v>66</v>
      </c>
      <c r="O94" s="356"/>
      <c r="P94" s="356"/>
      <c r="Q94" s="356"/>
      <c r="R94" s="356"/>
      <c r="S94" s="356"/>
      <c r="T94" s="357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hidden="1" customHeight="1" x14ac:dyDescent="0.25">
      <c r="A95" s="360" t="s">
        <v>60</v>
      </c>
      <c r="B95" s="361"/>
      <c r="C95" s="361"/>
      <c r="D95" s="361"/>
      <c r="E95" s="361"/>
      <c r="F95" s="361"/>
      <c r="G95" s="361"/>
      <c r="H95" s="361"/>
      <c r="I95" s="361"/>
      <c r="J95" s="361"/>
      <c r="K95" s="361"/>
      <c r="L95" s="361"/>
      <c r="M95" s="361"/>
      <c r="N95" s="361"/>
      <c r="O95" s="361"/>
      <c r="P95" s="361"/>
      <c r="Q95" s="361"/>
      <c r="R95" s="361"/>
      <c r="S95" s="361"/>
      <c r="T95" s="361"/>
      <c r="U95" s="361"/>
      <c r="V95" s="361"/>
      <c r="W95" s="361"/>
      <c r="X95" s="361"/>
      <c r="Y95" s="343"/>
      <c r="Z95" s="343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58">
        <v>4607091387667</v>
      </c>
      <c r="E96" s="354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3"/>
      <c r="P96" s="353"/>
      <c r="Q96" s="353"/>
      <c r="R96" s="354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58">
        <v>4607091387636</v>
      </c>
      <c r="E97" s="354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3"/>
      <c r="P97" s="353"/>
      <c r="Q97" s="353"/>
      <c r="R97" s="354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58">
        <v>4607091382426</v>
      </c>
      <c r="E98" s="354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3"/>
      <c r="P98" s="353"/>
      <c r="Q98" s="353"/>
      <c r="R98" s="354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58">
        <v>4607091386547</v>
      </c>
      <c r="E99" s="354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3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3"/>
      <c r="P99" s="353"/>
      <c r="Q99" s="353"/>
      <c r="R99" s="354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58">
        <v>4607091384734</v>
      </c>
      <c r="E100" s="354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3"/>
      <c r="P100" s="353"/>
      <c r="Q100" s="353"/>
      <c r="R100" s="354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58">
        <v>4607091382464</v>
      </c>
      <c r="E101" s="354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3"/>
      <c r="P101" s="353"/>
      <c r="Q101" s="353"/>
      <c r="R101" s="354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4301031235</v>
      </c>
      <c r="D102" s="358">
        <v>4680115883444</v>
      </c>
      <c r="E102" s="354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5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3"/>
      <c r="P102" s="353"/>
      <c r="Q102" s="353"/>
      <c r="R102" s="354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180</v>
      </c>
      <c r="B103" s="54" t="s">
        <v>182</v>
      </c>
      <c r="C103" s="31">
        <v>4301031234</v>
      </c>
      <c r="D103" s="358">
        <v>4680115883444</v>
      </c>
      <c r="E103" s="354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3"/>
      <c r="P103" s="353"/>
      <c r="Q103" s="353"/>
      <c r="R103" s="354"/>
      <c r="S103" s="34"/>
      <c r="T103" s="34"/>
      <c r="U103" s="35" t="s">
        <v>65</v>
      </c>
      <c r="V103" s="348">
        <v>0</v>
      </c>
      <c r="W103" s="349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63"/>
      <c r="B104" s="361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4"/>
      <c r="N104" s="355" t="s">
        <v>66</v>
      </c>
      <c r="O104" s="356"/>
      <c r="P104" s="356"/>
      <c r="Q104" s="356"/>
      <c r="R104" s="356"/>
      <c r="S104" s="356"/>
      <c r="T104" s="357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0</v>
      </c>
      <c r="W104" s="350">
        <f>IFERROR(W96/H96,"0")+IFERROR(W97/H97,"0")+IFERROR(W98/H98,"0")+IFERROR(W99/H99,"0")+IFERROR(W100/H100,"0")+IFERROR(W101/H101,"0")+IFERROR(W102/H102,"0")+IFERROR(W103/H103,"0")</f>
        <v>0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1"/>
      <c r="Z104" s="351"/>
    </row>
    <row r="105" spans="1:53" hidden="1" x14ac:dyDescent="0.2">
      <c r="A105" s="361"/>
      <c r="B105" s="361"/>
      <c r="C105" s="361"/>
      <c r="D105" s="361"/>
      <c r="E105" s="361"/>
      <c r="F105" s="361"/>
      <c r="G105" s="361"/>
      <c r="H105" s="361"/>
      <c r="I105" s="361"/>
      <c r="J105" s="361"/>
      <c r="K105" s="361"/>
      <c r="L105" s="361"/>
      <c r="M105" s="364"/>
      <c r="N105" s="355" t="s">
        <v>66</v>
      </c>
      <c r="O105" s="356"/>
      <c r="P105" s="356"/>
      <c r="Q105" s="356"/>
      <c r="R105" s="356"/>
      <c r="S105" s="356"/>
      <c r="T105" s="357"/>
      <c r="U105" s="37" t="s">
        <v>65</v>
      </c>
      <c r="V105" s="350">
        <f>IFERROR(SUM(V96:V103),"0")</f>
        <v>0</v>
      </c>
      <c r="W105" s="350">
        <f>IFERROR(SUM(W96:W103),"0")</f>
        <v>0</v>
      </c>
      <c r="X105" s="37"/>
      <c r="Y105" s="351"/>
      <c r="Z105" s="351"/>
    </row>
    <row r="106" spans="1:53" ht="14.25" hidden="1" customHeight="1" x14ac:dyDescent="0.25">
      <c r="A106" s="360" t="s">
        <v>68</v>
      </c>
      <c r="B106" s="361"/>
      <c r="C106" s="361"/>
      <c r="D106" s="361"/>
      <c r="E106" s="361"/>
      <c r="F106" s="361"/>
      <c r="G106" s="361"/>
      <c r="H106" s="361"/>
      <c r="I106" s="361"/>
      <c r="J106" s="361"/>
      <c r="K106" s="361"/>
      <c r="L106" s="361"/>
      <c r="M106" s="361"/>
      <c r="N106" s="361"/>
      <c r="O106" s="361"/>
      <c r="P106" s="361"/>
      <c r="Q106" s="361"/>
      <c r="R106" s="361"/>
      <c r="S106" s="361"/>
      <c r="T106" s="361"/>
      <c r="U106" s="361"/>
      <c r="V106" s="361"/>
      <c r="W106" s="361"/>
      <c r="X106" s="361"/>
      <c r="Y106" s="343"/>
      <c r="Z106" s="343"/>
    </row>
    <row r="107" spans="1:53" ht="27" hidden="1" customHeight="1" x14ac:dyDescent="0.25">
      <c r="A107" s="54" t="s">
        <v>183</v>
      </c>
      <c r="B107" s="54" t="s">
        <v>184</v>
      </c>
      <c r="C107" s="31">
        <v>4301051543</v>
      </c>
      <c r="D107" s="358">
        <v>4607091386967</v>
      </c>
      <c r="E107" s="354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4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3"/>
      <c r="P107" s="353"/>
      <c r="Q107" s="353"/>
      <c r="R107" s="354"/>
      <c r="S107" s="34"/>
      <c r="T107" s="34"/>
      <c r="U107" s="35" t="s">
        <v>65</v>
      </c>
      <c r="V107" s="348">
        <v>0</v>
      </c>
      <c r="W107" s="349">
        <f t="shared" ref="W107:W118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183</v>
      </c>
      <c r="B108" s="54" t="s">
        <v>185</v>
      </c>
      <c r="C108" s="31">
        <v>4301051437</v>
      </c>
      <c r="D108" s="358">
        <v>4607091386967</v>
      </c>
      <c r="E108" s="354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3"/>
      <c r="P108" s="353"/>
      <c r="Q108" s="353"/>
      <c r="R108" s="354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4301051611</v>
      </c>
      <c r="D109" s="358">
        <v>4607091385304</v>
      </c>
      <c r="E109" s="354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3"/>
      <c r="P109" s="353"/>
      <c r="Q109" s="353"/>
      <c r="R109" s="354"/>
      <c r="S109" s="34"/>
      <c r="T109" s="34"/>
      <c r="U109" s="35" t="s">
        <v>65</v>
      </c>
      <c r="V109" s="348">
        <v>0</v>
      </c>
      <c r="W109" s="349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4301051648</v>
      </c>
      <c r="D110" s="358">
        <v>4607091386264</v>
      </c>
      <c r="E110" s="354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7" t="s">
        <v>190</v>
      </c>
      <c r="O110" s="353"/>
      <c r="P110" s="353"/>
      <c r="Q110" s="353"/>
      <c r="R110" s="354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188</v>
      </c>
      <c r="B111" s="54" t="s">
        <v>191</v>
      </c>
      <c r="C111" s="31">
        <v>4301051306</v>
      </c>
      <c r="D111" s="358">
        <v>4607091386264</v>
      </c>
      <c r="E111" s="354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3"/>
      <c r="P111" s="353"/>
      <c r="Q111" s="353"/>
      <c r="R111" s="354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192</v>
      </c>
      <c r="B112" s="54" t="s">
        <v>193</v>
      </c>
      <c r="C112" s="31">
        <v>4301051477</v>
      </c>
      <c r="D112" s="358">
        <v>4680115882584</v>
      </c>
      <c r="E112" s="354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4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3"/>
      <c r="P112" s="353"/>
      <c r="Q112" s="353"/>
      <c r="R112" s="354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192</v>
      </c>
      <c r="B113" s="54" t="s">
        <v>194</v>
      </c>
      <c r="C113" s="31">
        <v>4301051476</v>
      </c>
      <c r="D113" s="358">
        <v>4680115882584</v>
      </c>
      <c r="E113" s="354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2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3"/>
      <c r="P113" s="353"/>
      <c r="Q113" s="353"/>
      <c r="R113" s="354"/>
      <c r="S113" s="34"/>
      <c r="T113" s="34"/>
      <c r="U113" s="35" t="s">
        <v>65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8">
        <v>4607091385731</v>
      </c>
      <c r="E114" s="354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1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3"/>
      <c r="P114" s="353"/>
      <c r="Q114" s="353"/>
      <c r="R114" s="354"/>
      <c r="S114" s="34"/>
      <c r="T114" s="34"/>
      <c r="U114" s="35" t="s">
        <v>65</v>
      </c>
      <c r="V114" s="348">
        <v>47</v>
      </c>
      <c r="W114" s="349">
        <f t="shared" si="6"/>
        <v>48.6</v>
      </c>
      <c r="X114" s="36">
        <f>IFERROR(IF(W114=0,"",ROUNDUP(W114/H114,0)*0.00753),"")</f>
        <v>0.13553999999999999</v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4301051439</v>
      </c>
      <c r="D115" s="358">
        <v>4680115880214</v>
      </c>
      <c r="E115" s="354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4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3"/>
      <c r="P115" s="353"/>
      <c r="Q115" s="353"/>
      <c r="R115" s="354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199</v>
      </c>
      <c r="B116" s="54" t="s">
        <v>200</v>
      </c>
      <c r="C116" s="31">
        <v>4301051438</v>
      </c>
      <c r="D116" s="358">
        <v>4680115880894</v>
      </c>
      <c r="E116" s="354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3"/>
      <c r="P116" s="353"/>
      <c r="Q116" s="353"/>
      <c r="R116" s="354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4301051313</v>
      </c>
      <c r="D117" s="358">
        <v>4607091385427</v>
      </c>
      <c r="E117" s="354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3"/>
      <c r="P117" s="353"/>
      <c r="Q117" s="353"/>
      <c r="R117" s="354"/>
      <c r="S117" s="34"/>
      <c r="T117" s="34"/>
      <c r="U117" s="35" t="s">
        <v>65</v>
      </c>
      <c r="V117" s="348">
        <v>0</v>
      </c>
      <c r="W117" s="34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203</v>
      </c>
      <c r="B118" s="54" t="s">
        <v>204</v>
      </c>
      <c r="C118" s="31">
        <v>4301051480</v>
      </c>
      <c r="D118" s="358">
        <v>4680115882645</v>
      </c>
      <c r="E118" s="354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7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3"/>
      <c r="P118" s="353"/>
      <c r="Q118" s="353"/>
      <c r="R118" s="354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3"/>
      <c r="B119" s="361"/>
      <c r="C119" s="361"/>
      <c r="D119" s="361"/>
      <c r="E119" s="361"/>
      <c r="F119" s="361"/>
      <c r="G119" s="361"/>
      <c r="H119" s="361"/>
      <c r="I119" s="361"/>
      <c r="J119" s="361"/>
      <c r="K119" s="361"/>
      <c r="L119" s="361"/>
      <c r="M119" s="364"/>
      <c r="N119" s="355" t="s">
        <v>66</v>
      </c>
      <c r="O119" s="356"/>
      <c r="P119" s="356"/>
      <c r="Q119" s="356"/>
      <c r="R119" s="356"/>
      <c r="S119" s="356"/>
      <c r="T119" s="357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17.407407407407405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18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0.13553999999999999</v>
      </c>
      <c r="Y119" s="351"/>
      <c r="Z119" s="351"/>
    </row>
    <row r="120" spans="1:53" x14ac:dyDescent="0.2">
      <c r="A120" s="361"/>
      <c r="B120" s="361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4"/>
      <c r="N120" s="355" t="s">
        <v>66</v>
      </c>
      <c r="O120" s="356"/>
      <c r="P120" s="356"/>
      <c r="Q120" s="356"/>
      <c r="R120" s="356"/>
      <c r="S120" s="356"/>
      <c r="T120" s="357"/>
      <c r="U120" s="37" t="s">
        <v>65</v>
      </c>
      <c r="V120" s="350">
        <f>IFERROR(SUM(V107:V118),"0")</f>
        <v>47</v>
      </c>
      <c r="W120" s="350">
        <f>IFERROR(SUM(W107:W118),"0")</f>
        <v>48.6</v>
      </c>
      <c r="X120" s="37"/>
      <c r="Y120" s="351"/>
      <c r="Z120" s="351"/>
    </row>
    <row r="121" spans="1:53" ht="14.25" hidden="1" customHeight="1" x14ac:dyDescent="0.25">
      <c r="A121" s="360" t="s">
        <v>205</v>
      </c>
      <c r="B121" s="361"/>
      <c r="C121" s="361"/>
      <c r="D121" s="361"/>
      <c r="E121" s="361"/>
      <c r="F121" s="361"/>
      <c r="G121" s="361"/>
      <c r="H121" s="361"/>
      <c r="I121" s="361"/>
      <c r="J121" s="361"/>
      <c r="K121" s="361"/>
      <c r="L121" s="361"/>
      <c r="M121" s="361"/>
      <c r="N121" s="361"/>
      <c r="O121" s="361"/>
      <c r="P121" s="361"/>
      <c r="Q121" s="361"/>
      <c r="R121" s="361"/>
      <c r="S121" s="361"/>
      <c r="T121" s="361"/>
      <c r="U121" s="361"/>
      <c r="V121" s="361"/>
      <c r="W121" s="361"/>
      <c r="X121" s="361"/>
      <c r="Y121" s="343"/>
      <c r="Z121" s="343"/>
    </row>
    <row r="122" spans="1:53" ht="27" customHeight="1" x14ac:dyDescent="0.25">
      <c r="A122" s="54" t="s">
        <v>206</v>
      </c>
      <c r="B122" s="54" t="s">
        <v>207</v>
      </c>
      <c r="C122" s="31">
        <v>4301060296</v>
      </c>
      <c r="D122" s="358">
        <v>4607091383065</v>
      </c>
      <c r="E122" s="354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3"/>
      <c r="P122" s="353"/>
      <c r="Q122" s="353"/>
      <c r="R122" s="354"/>
      <c r="S122" s="34"/>
      <c r="T122" s="34"/>
      <c r="U122" s="35" t="s">
        <v>65</v>
      </c>
      <c r="V122" s="348">
        <v>20</v>
      </c>
      <c r="W122" s="349">
        <f t="shared" ref="W122:W128" si="7">IFERROR(IF(V122="",0,CEILING((V122/$H122),1)*$H122),"")</f>
        <v>23.24</v>
      </c>
      <c r="X122" s="36">
        <f>IFERROR(IF(W122=0,"",ROUNDUP(W122/H122,0)*0.00937),"")</f>
        <v>6.5589999999999996E-2</v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4301060366</v>
      </c>
      <c r="D123" s="358">
        <v>4680115881532</v>
      </c>
      <c r="E123" s="354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3"/>
      <c r="P123" s="353"/>
      <c r="Q123" s="353"/>
      <c r="R123" s="354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208</v>
      </c>
      <c r="B124" s="54" t="s">
        <v>210</v>
      </c>
      <c r="C124" s="31">
        <v>4301060371</v>
      </c>
      <c r="D124" s="358">
        <v>4680115881532</v>
      </c>
      <c r="E124" s="354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500" t="s">
        <v>211</v>
      </c>
      <c r="O124" s="353"/>
      <c r="P124" s="353"/>
      <c r="Q124" s="353"/>
      <c r="R124" s="354"/>
      <c r="S124" s="34"/>
      <c r="T124" s="34"/>
      <c r="U124" s="35" t="s">
        <v>65</v>
      </c>
      <c r="V124" s="348">
        <v>0</v>
      </c>
      <c r="W124" s="34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208</v>
      </c>
      <c r="B125" s="54" t="s">
        <v>212</v>
      </c>
      <c r="C125" s="31">
        <v>4301060350</v>
      </c>
      <c r="D125" s="358">
        <v>4680115881532</v>
      </c>
      <c r="E125" s="354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3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3"/>
      <c r="P125" s="353"/>
      <c r="Q125" s="353"/>
      <c r="R125" s="354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8">
        <v>4680115882652</v>
      </c>
      <c r="E126" s="354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3"/>
      <c r="P126" s="353"/>
      <c r="Q126" s="353"/>
      <c r="R126" s="354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215</v>
      </c>
      <c r="B127" s="54" t="s">
        <v>216</v>
      </c>
      <c r="C127" s="31">
        <v>4301060309</v>
      </c>
      <c r="D127" s="358">
        <v>4680115880238</v>
      </c>
      <c r="E127" s="354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1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3"/>
      <c r="P127" s="353"/>
      <c r="Q127" s="353"/>
      <c r="R127" s="354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8">
        <v>4680115881464</v>
      </c>
      <c r="E128" s="354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3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3"/>
      <c r="P128" s="353"/>
      <c r="Q128" s="353"/>
      <c r="R128" s="354"/>
      <c r="S128" s="34"/>
      <c r="T128" s="34"/>
      <c r="U128" s="35" t="s">
        <v>65</v>
      </c>
      <c r="V128" s="348">
        <v>7</v>
      </c>
      <c r="W128" s="349">
        <f t="shared" si="7"/>
        <v>7.1999999999999993</v>
      </c>
      <c r="X128" s="36">
        <f>IFERROR(IF(W128=0,"",ROUNDUP(W128/H128,0)*0.00753),"")</f>
        <v>2.2589999999999999E-2</v>
      </c>
      <c r="Y128" s="56"/>
      <c r="Z128" s="57"/>
      <c r="AD128" s="58"/>
      <c r="BA128" s="128" t="s">
        <v>1</v>
      </c>
    </row>
    <row r="129" spans="1:53" x14ac:dyDescent="0.2">
      <c r="A129" s="363"/>
      <c r="B129" s="361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4"/>
      <c r="N129" s="355" t="s">
        <v>66</v>
      </c>
      <c r="O129" s="356"/>
      <c r="P129" s="356"/>
      <c r="Q129" s="356"/>
      <c r="R129" s="356"/>
      <c r="S129" s="356"/>
      <c r="T129" s="357"/>
      <c r="U129" s="37" t="s">
        <v>67</v>
      </c>
      <c r="V129" s="350">
        <f>IFERROR(V122/H122,"0")+IFERROR(V123/H123,"0")+IFERROR(V124/H124,"0")+IFERROR(V125/H125,"0")+IFERROR(V126/H126,"0")+IFERROR(V127/H127,"0")+IFERROR(V128/H128,"0")</f>
        <v>8.9407630522088368</v>
      </c>
      <c r="W129" s="350">
        <f>IFERROR(W122/H122,"0")+IFERROR(W123/H123,"0")+IFERROR(W124/H124,"0")+IFERROR(W125/H125,"0")+IFERROR(W126/H126,"0")+IFERROR(W127/H127,"0")+IFERROR(W128/H128,"0")</f>
        <v>10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8.8179999999999994E-2</v>
      </c>
      <c r="Y129" s="351"/>
      <c r="Z129" s="351"/>
    </row>
    <row r="130" spans="1:53" x14ac:dyDescent="0.2">
      <c r="A130" s="361"/>
      <c r="B130" s="361"/>
      <c r="C130" s="361"/>
      <c r="D130" s="361"/>
      <c r="E130" s="361"/>
      <c r="F130" s="361"/>
      <c r="G130" s="361"/>
      <c r="H130" s="361"/>
      <c r="I130" s="361"/>
      <c r="J130" s="361"/>
      <c r="K130" s="361"/>
      <c r="L130" s="361"/>
      <c r="M130" s="364"/>
      <c r="N130" s="355" t="s">
        <v>66</v>
      </c>
      <c r="O130" s="356"/>
      <c r="P130" s="356"/>
      <c r="Q130" s="356"/>
      <c r="R130" s="356"/>
      <c r="S130" s="356"/>
      <c r="T130" s="357"/>
      <c r="U130" s="37" t="s">
        <v>65</v>
      </c>
      <c r="V130" s="350">
        <f>IFERROR(SUM(V122:V128),"0")</f>
        <v>27</v>
      </c>
      <c r="W130" s="350">
        <f>IFERROR(SUM(W122:W128),"0")</f>
        <v>30.439999999999998</v>
      </c>
      <c r="X130" s="37"/>
      <c r="Y130" s="351"/>
      <c r="Z130" s="351"/>
    </row>
    <row r="131" spans="1:53" ht="16.5" hidden="1" customHeight="1" x14ac:dyDescent="0.25">
      <c r="A131" s="372" t="s">
        <v>219</v>
      </c>
      <c r="B131" s="361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X131" s="361"/>
      <c r="Y131" s="344"/>
      <c r="Z131" s="344"/>
    </row>
    <row r="132" spans="1:53" ht="14.25" hidden="1" customHeight="1" x14ac:dyDescent="0.25">
      <c r="A132" s="360" t="s">
        <v>68</v>
      </c>
      <c r="B132" s="361"/>
      <c r="C132" s="361"/>
      <c r="D132" s="361"/>
      <c r="E132" s="361"/>
      <c r="F132" s="361"/>
      <c r="G132" s="361"/>
      <c r="H132" s="361"/>
      <c r="I132" s="361"/>
      <c r="J132" s="361"/>
      <c r="K132" s="361"/>
      <c r="L132" s="361"/>
      <c r="M132" s="361"/>
      <c r="N132" s="361"/>
      <c r="O132" s="361"/>
      <c r="P132" s="361"/>
      <c r="Q132" s="361"/>
      <c r="R132" s="361"/>
      <c r="S132" s="361"/>
      <c r="T132" s="361"/>
      <c r="U132" s="361"/>
      <c r="V132" s="361"/>
      <c r="W132" s="361"/>
      <c r="X132" s="361"/>
      <c r="Y132" s="343"/>
      <c r="Z132" s="343"/>
    </row>
    <row r="133" spans="1:53" ht="27" customHeight="1" x14ac:dyDescent="0.25">
      <c r="A133" s="54" t="s">
        <v>220</v>
      </c>
      <c r="B133" s="54" t="s">
        <v>221</v>
      </c>
      <c r="C133" s="31">
        <v>4301051612</v>
      </c>
      <c r="D133" s="358">
        <v>4607091385168</v>
      </c>
      <c r="E133" s="354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5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3"/>
      <c r="P133" s="353"/>
      <c r="Q133" s="353"/>
      <c r="R133" s="354"/>
      <c r="S133" s="34"/>
      <c r="T133" s="34"/>
      <c r="U133" s="35" t="s">
        <v>65</v>
      </c>
      <c r="V133" s="348">
        <v>70</v>
      </c>
      <c r="W133" s="349">
        <f>IFERROR(IF(V133="",0,CEILING((V133/$H133),1)*$H133),"")</f>
        <v>75.600000000000009</v>
      </c>
      <c r="X133" s="36">
        <f>IFERROR(IF(W133=0,"",ROUNDUP(W133/H133,0)*0.02175),"")</f>
        <v>0.19574999999999998</v>
      </c>
      <c r="Y133" s="56"/>
      <c r="Z133" s="57"/>
      <c r="AD133" s="58"/>
      <c r="BA133" s="129" t="s">
        <v>1</v>
      </c>
    </row>
    <row r="134" spans="1:53" ht="27" hidden="1" customHeight="1" x14ac:dyDescent="0.25">
      <c r="A134" s="54" t="s">
        <v>220</v>
      </c>
      <c r="B134" s="54" t="s">
        <v>222</v>
      </c>
      <c r="C134" s="31">
        <v>4301051360</v>
      </c>
      <c r="D134" s="358">
        <v>4607091385168</v>
      </c>
      <c r="E134" s="354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3"/>
      <c r="P134" s="353"/>
      <c r="Q134" s="353"/>
      <c r="R134" s="354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223</v>
      </c>
      <c r="B135" s="54" t="s">
        <v>224</v>
      </c>
      <c r="C135" s="31">
        <v>4301051362</v>
      </c>
      <c r="D135" s="358">
        <v>4607091383256</v>
      </c>
      <c r="E135" s="354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3"/>
      <c r="P135" s="353"/>
      <c r="Q135" s="353"/>
      <c r="R135" s="354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8">
        <v>4607091385748</v>
      </c>
      <c r="E136" s="354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3"/>
      <c r="P136" s="353"/>
      <c r="Q136" s="353"/>
      <c r="R136" s="354"/>
      <c r="S136" s="34"/>
      <c r="T136" s="34"/>
      <c r="U136" s="35" t="s">
        <v>65</v>
      </c>
      <c r="V136" s="348">
        <v>27</v>
      </c>
      <c r="W136" s="349">
        <f>IFERROR(IF(V136="",0,CEILING((V136/$H136),1)*$H136),"")</f>
        <v>27</v>
      </c>
      <c r="X136" s="36">
        <f>IFERROR(IF(W136=0,"",ROUNDUP(W136/H136,0)*0.00753),"")</f>
        <v>7.5300000000000006E-2</v>
      </c>
      <c r="Y136" s="56"/>
      <c r="Z136" s="57"/>
      <c r="AD136" s="58"/>
      <c r="BA136" s="132" t="s">
        <v>1</v>
      </c>
    </row>
    <row r="137" spans="1:53" x14ac:dyDescent="0.2">
      <c r="A137" s="363"/>
      <c r="B137" s="361"/>
      <c r="C137" s="361"/>
      <c r="D137" s="361"/>
      <c r="E137" s="361"/>
      <c r="F137" s="361"/>
      <c r="G137" s="361"/>
      <c r="H137" s="361"/>
      <c r="I137" s="361"/>
      <c r="J137" s="361"/>
      <c r="K137" s="361"/>
      <c r="L137" s="361"/>
      <c r="M137" s="364"/>
      <c r="N137" s="355" t="s">
        <v>66</v>
      </c>
      <c r="O137" s="356"/>
      <c r="P137" s="356"/>
      <c r="Q137" s="356"/>
      <c r="R137" s="356"/>
      <c r="S137" s="356"/>
      <c r="T137" s="357"/>
      <c r="U137" s="37" t="s">
        <v>67</v>
      </c>
      <c r="V137" s="350">
        <f>IFERROR(V133/H133,"0")+IFERROR(V134/H134,"0")+IFERROR(V135/H135,"0")+IFERROR(V136/H136,"0")</f>
        <v>18.333333333333332</v>
      </c>
      <c r="W137" s="350">
        <f>IFERROR(W133/H133,"0")+IFERROR(W134/H134,"0")+IFERROR(W135/H135,"0")+IFERROR(W136/H136,"0")</f>
        <v>19</v>
      </c>
      <c r="X137" s="350">
        <f>IFERROR(IF(X133="",0,X133),"0")+IFERROR(IF(X134="",0,X134),"0")+IFERROR(IF(X135="",0,X135),"0")+IFERROR(IF(X136="",0,X136),"0")</f>
        <v>0.27105000000000001</v>
      </c>
      <c r="Y137" s="351"/>
      <c r="Z137" s="351"/>
    </row>
    <row r="138" spans="1:53" x14ac:dyDescent="0.2">
      <c r="A138" s="361"/>
      <c r="B138" s="361"/>
      <c r="C138" s="361"/>
      <c r="D138" s="361"/>
      <c r="E138" s="361"/>
      <c r="F138" s="361"/>
      <c r="G138" s="361"/>
      <c r="H138" s="361"/>
      <c r="I138" s="361"/>
      <c r="J138" s="361"/>
      <c r="K138" s="361"/>
      <c r="L138" s="361"/>
      <c r="M138" s="364"/>
      <c r="N138" s="355" t="s">
        <v>66</v>
      </c>
      <c r="O138" s="356"/>
      <c r="P138" s="356"/>
      <c r="Q138" s="356"/>
      <c r="R138" s="356"/>
      <c r="S138" s="356"/>
      <c r="T138" s="357"/>
      <c r="U138" s="37" t="s">
        <v>65</v>
      </c>
      <c r="V138" s="350">
        <f>IFERROR(SUM(V133:V136),"0")</f>
        <v>97</v>
      </c>
      <c r="W138" s="350">
        <f>IFERROR(SUM(W133:W136),"0")</f>
        <v>102.60000000000001</v>
      </c>
      <c r="X138" s="37"/>
      <c r="Y138" s="351"/>
      <c r="Z138" s="351"/>
    </row>
    <row r="139" spans="1:53" ht="27.75" hidden="1" customHeight="1" x14ac:dyDescent="0.2">
      <c r="A139" s="537" t="s">
        <v>227</v>
      </c>
      <c r="B139" s="538"/>
      <c r="C139" s="538"/>
      <c r="D139" s="538"/>
      <c r="E139" s="538"/>
      <c r="F139" s="538"/>
      <c r="G139" s="538"/>
      <c r="H139" s="538"/>
      <c r="I139" s="538"/>
      <c r="J139" s="538"/>
      <c r="K139" s="538"/>
      <c r="L139" s="538"/>
      <c r="M139" s="538"/>
      <c r="N139" s="538"/>
      <c r="O139" s="538"/>
      <c r="P139" s="538"/>
      <c r="Q139" s="538"/>
      <c r="R139" s="538"/>
      <c r="S139" s="538"/>
      <c r="T139" s="538"/>
      <c r="U139" s="538"/>
      <c r="V139" s="538"/>
      <c r="W139" s="538"/>
      <c r="X139" s="538"/>
      <c r="Y139" s="48"/>
      <c r="Z139" s="48"/>
    </row>
    <row r="140" spans="1:53" ht="16.5" hidden="1" customHeight="1" x14ac:dyDescent="0.25">
      <c r="A140" s="372" t="s">
        <v>228</v>
      </c>
      <c r="B140" s="361"/>
      <c r="C140" s="361"/>
      <c r="D140" s="361"/>
      <c r="E140" s="361"/>
      <c r="F140" s="361"/>
      <c r="G140" s="361"/>
      <c r="H140" s="361"/>
      <c r="I140" s="361"/>
      <c r="J140" s="361"/>
      <c r="K140" s="361"/>
      <c r="L140" s="361"/>
      <c r="M140" s="361"/>
      <c r="N140" s="361"/>
      <c r="O140" s="361"/>
      <c r="P140" s="361"/>
      <c r="Q140" s="361"/>
      <c r="R140" s="361"/>
      <c r="S140" s="361"/>
      <c r="T140" s="361"/>
      <c r="U140" s="361"/>
      <c r="V140" s="361"/>
      <c r="W140" s="361"/>
      <c r="X140" s="361"/>
      <c r="Y140" s="344"/>
      <c r="Z140" s="344"/>
    </row>
    <row r="141" spans="1:53" ht="14.25" hidden="1" customHeight="1" x14ac:dyDescent="0.25">
      <c r="A141" s="360" t="s">
        <v>108</v>
      </c>
      <c r="B141" s="361"/>
      <c r="C141" s="361"/>
      <c r="D141" s="361"/>
      <c r="E141" s="361"/>
      <c r="F141" s="361"/>
      <c r="G141" s="361"/>
      <c r="H141" s="361"/>
      <c r="I141" s="361"/>
      <c r="J141" s="361"/>
      <c r="K141" s="361"/>
      <c r="L141" s="361"/>
      <c r="M141" s="361"/>
      <c r="N141" s="361"/>
      <c r="O141" s="361"/>
      <c r="P141" s="361"/>
      <c r="Q141" s="361"/>
      <c r="R141" s="361"/>
      <c r="S141" s="361"/>
      <c r="T141" s="361"/>
      <c r="U141" s="361"/>
      <c r="V141" s="361"/>
      <c r="W141" s="361"/>
      <c r="X141" s="361"/>
      <c r="Y141" s="343"/>
      <c r="Z141" s="343"/>
    </row>
    <row r="142" spans="1:53" ht="27" hidden="1" customHeight="1" x14ac:dyDescent="0.25">
      <c r="A142" s="54" t="s">
        <v>229</v>
      </c>
      <c r="B142" s="54" t="s">
        <v>230</v>
      </c>
      <c r="C142" s="31">
        <v>4301011223</v>
      </c>
      <c r="D142" s="358">
        <v>4607091383423</v>
      </c>
      <c r="E142" s="354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5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3"/>
      <c r="P142" s="353"/>
      <c r="Q142" s="353"/>
      <c r="R142" s="354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231</v>
      </c>
      <c r="B143" s="54" t="s">
        <v>232</v>
      </c>
      <c r="C143" s="31">
        <v>4301011338</v>
      </c>
      <c r="D143" s="358">
        <v>4607091381405</v>
      </c>
      <c r="E143" s="354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3"/>
      <c r="P143" s="353"/>
      <c r="Q143" s="353"/>
      <c r="R143" s="354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hidden="1" customHeight="1" x14ac:dyDescent="0.25">
      <c r="A144" s="54" t="s">
        <v>233</v>
      </c>
      <c r="B144" s="54" t="s">
        <v>234</v>
      </c>
      <c r="C144" s="31">
        <v>4301011333</v>
      </c>
      <c r="D144" s="358">
        <v>4607091386516</v>
      </c>
      <c r="E144" s="354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3"/>
      <c r="P144" s="353"/>
      <c r="Q144" s="353"/>
      <c r="R144" s="354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63"/>
      <c r="B145" s="361"/>
      <c r="C145" s="361"/>
      <c r="D145" s="361"/>
      <c r="E145" s="361"/>
      <c r="F145" s="361"/>
      <c r="G145" s="361"/>
      <c r="H145" s="361"/>
      <c r="I145" s="361"/>
      <c r="J145" s="361"/>
      <c r="K145" s="361"/>
      <c r="L145" s="361"/>
      <c r="M145" s="364"/>
      <c r="N145" s="355" t="s">
        <v>66</v>
      </c>
      <c r="O145" s="356"/>
      <c r="P145" s="356"/>
      <c r="Q145" s="356"/>
      <c r="R145" s="356"/>
      <c r="S145" s="356"/>
      <c r="T145" s="357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hidden="1" x14ac:dyDescent="0.2">
      <c r="A146" s="361"/>
      <c r="B146" s="361"/>
      <c r="C146" s="361"/>
      <c r="D146" s="361"/>
      <c r="E146" s="361"/>
      <c r="F146" s="361"/>
      <c r="G146" s="361"/>
      <c r="H146" s="361"/>
      <c r="I146" s="361"/>
      <c r="J146" s="361"/>
      <c r="K146" s="361"/>
      <c r="L146" s="361"/>
      <c r="M146" s="364"/>
      <c r="N146" s="355" t="s">
        <v>66</v>
      </c>
      <c r="O146" s="356"/>
      <c r="P146" s="356"/>
      <c r="Q146" s="356"/>
      <c r="R146" s="356"/>
      <c r="S146" s="356"/>
      <c r="T146" s="357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hidden="1" customHeight="1" x14ac:dyDescent="0.25">
      <c r="A147" s="372" t="s">
        <v>235</v>
      </c>
      <c r="B147" s="361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61"/>
      <c r="N147" s="361"/>
      <c r="O147" s="361"/>
      <c r="P147" s="361"/>
      <c r="Q147" s="361"/>
      <c r="R147" s="361"/>
      <c r="S147" s="361"/>
      <c r="T147" s="361"/>
      <c r="U147" s="361"/>
      <c r="V147" s="361"/>
      <c r="W147" s="361"/>
      <c r="X147" s="361"/>
      <c r="Y147" s="344"/>
      <c r="Z147" s="344"/>
    </row>
    <row r="148" spans="1:53" ht="14.25" hidden="1" customHeight="1" x14ac:dyDescent="0.25">
      <c r="A148" s="360" t="s">
        <v>60</v>
      </c>
      <c r="B148" s="361"/>
      <c r="C148" s="361"/>
      <c r="D148" s="361"/>
      <c r="E148" s="361"/>
      <c r="F148" s="361"/>
      <c r="G148" s="361"/>
      <c r="H148" s="361"/>
      <c r="I148" s="361"/>
      <c r="J148" s="361"/>
      <c r="K148" s="361"/>
      <c r="L148" s="361"/>
      <c r="M148" s="361"/>
      <c r="N148" s="361"/>
      <c r="O148" s="361"/>
      <c r="P148" s="361"/>
      <c r="Q148" s="361"/>
      <c r="R148" s="361"/>
      <c r="S148" s="361"/>
      <c r="T148" s="361"/>
      <c r="U148" s="361"/>
      <c r="V148" s="361"/>
      <c r="W148" s="361"/>
      <c r="X148" s="361"/>
      <c r="Y148" s="343"/>
      <c r="Z148" s="343"/>
    </row>
    <row r="149" spans="1:53" ht="27" hidden="1" customHeight="1" x14ac:dyDescent="0.25">
      <c r="A149" s="54" t="s">
        <v>236</v>
      </c>
      <c r="B149" s="54" t="s">
        <v>237</v>
      </c>
      <c r="C149" s="31">
        <v>4301031191</v>
      </c>
      <c r="D149" s="358">
        <v>4680115880993</v>
      </c>
      <c r="E149" s="354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3"/>
      <c r="P149" s="353"/>
      <c r="Q149" s="353"/>
      <c r="R149" s="354"/>
      <c r="S149" s="34"/>
      <c r="T149" s="34"/>
      <c r="U149" s="35" t="s">
        <v>65</v>
      </c>
      <c r="V149" s="348">
        <v>0</v>
      </c>
      <c r="W149" s="349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4301031204</v>
      </c>
      <c r="D150" s="358">
        <v>4680115881761</v>
      </c>
      <c r="E150" s="354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3"/>
      <c r="P150" s="353"/>
      <c r="Q150" s="353"/>
      <c r="R150" s="354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4301031201</v>
      </c>
      <c r="D151" s="358">
        <v>4680115881563</v>
      </c>
      <c r="E151" s="354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3"/>
      <c r="P151" s="353"/>
      <c r="Q151" s="353"/>
      <c r="R151" s="354"/>
      <c r="S151" s="34"/>
      <c r="T151" s="34"/>
      <c r="U151" s="35" t="s">
        <v>65</v>
      </c>
      <c r="V151" s="348">
        <v>0</v>
      </c>
      <c r="W151" s="34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4301031199</v>
      </c>
      <c r="D152" s="358">
        <v>4680115880986</v>
      </c>
      <c r="E152" s="354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3"/>
      <c r="P152" s="353"/>
      <c r="Q152" s="353"/>
      <c r="R152" s="354"/>
      <c r="S152" s="34"/>
      <c r="T152" s="34"/>
      <c r="U152" s="35" t="s">
        <v>65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4301031190</v>
      </c>
      <c r="D153" s="358">
        <v>4680115880207</v>
      </c>
      <c r="E153" s="354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3"/>
      <c r="P153" s="353"/>
      <c r="Q153" s="353"/>
      <c r="R153" s="354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4301031205</v>
      </c>
      <c r="D154" s="358">
        <v>4680115881785</v>
      </c>
      <c r="E154" s="354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3"/>
      <c r="P154" s="353"/>
      <c r="Q154" s="353"/>
      <c r="R154" s="354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4301031202</v>
      </c>
      <c r="D155" s="358">
        <v>4680115881679</v>
      </c>
      <c r="E155" s="354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5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3"/>
      <c r="P155" s="353"/>
      <c r="Q155" s="353"/>
      <c r="R155" s="354"/>
      <c r="S155" s="34"/>
      <c r="T155" s="34"/>
      <c r="U155" s="35" t="s">
        <v>65</v>
      </c>
      <c r="V155" s="348">
        <v>0</v>
      </c>
      <c r="W155" s="349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250</v>
      </c>
      <c r="B156" s="54" t="s">
        <v>251</v>
      </c>
      <c r="C156" s="31">
        <v>4301031158</v>
      </c>
      <c r="D156" s="358">
        <v>4680115880191</v>
      </c>
      <c r="E156" s="354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3"/>
      <c r="P156" s="353"/>
      <c r="Q156" s="353"/>
      <c r="R156" s="354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252</v>
      </c>
      <c r="B157" s="54" t="s">
        <v>253</v>
      </c>
      <c r="C157" s="31">
        <v>4301031245</v>
      </c>
      <c r="D157" s="358">
        <v>4680115883963</v>
      </c>
      <c r="E157" s="354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3"/>
      <c r="P157" s="353"/>
      <c r="Q157" s="353"/>
      <c r="R157" s="354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hidden="1" x14ac:dyDescent="0.2">
      <c r="A158" s="363"/>
      <c r="B158" s="361"/>
      <c r="C158" s="361"/>
      <c r="D158" s="361"/>
      <c r="E158" s="361"/>
      <c r="F158" s="361"/>
      <c r="G158" s="361"/>
      <c r="H158" s="361"/>
      <c r="I158" s="361"/>
      <c r="J158" s="361"/>
      <c r="K158" s="361"/>
      <c r="L158" s="361"/>
      <c r="M158" s="364"/>
      <c r="N158" s="355" t="s">
        <v>66</v>
      </c>
      <c r="O158" s="356"/>
      <c r="P158" s="356"/>
      <c r="Q158" s="356"/>
      <c r="R158" s="356"/>
      <c r="S158" s="356"/>
      <c r="T158" s="357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0</v>
      </c>
      <c r="W158" s="350">
        <f>IFERROR(W149/H149,"0")+IFERROR(W150/H150,"0")+IFERROR(W151/H151,"0")+IFERROR(W152/H152,"0")+IFERROR(W153/H153,"0")+IFERROR(W154/H154,"0")+IFERROR(W155/H155,"0")+IFERROR(W156/H156,"0")+IFERROR(W157/H157,"0")</f>
        <v>0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351"/>
      <c r="Z158" s="351"/>
    </row>
    <row r="159" spans="1:53" hidden="1" x14ac:dyDescent="0.2">
      <c r="A159" s="361"/>
      <c r="B159" s="361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4"/>
      <c r="N159" s="355" t="s">
        <v>66</v>
      </c>
      <c r="O159" s="356"/>
      <c r="P159" s="356"/>
      <c r="Q159" s="356"/>
      <c r="R159" s="356"/>
      <c r="S159" s="356"/>
      <c r="T159" s="357"/>
      <c r="U159" s="37" t="s">
        <v>65</v>
      </c>
      <c r="V159" s="350">
        <f>IFERROR(SUM(V149:V157),"0")</f>
        <v>0</v>
      </c>
      <c r="W159" s="350">
        <f>IFERROR(SUM(W149:W157),"0")</f>
        <v>0</v>
      </c>
      <c r="X159" s="37"/>
      <c r="Y159" s="351"/>
      <c r="Z159" s="351"/>
    </row>
    <row r="160" spans="1:53" ht="16.5" hidden="1" customHeight="1" x14ac:dyDescent="0.25">
      <c r="A160" s="372" t="s">
        <v>254</v>
      </c>
      <c r="B160" s="361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61"/>
      <c r="N160" s="361"/>
      <c r="O160" s="361"/>
      <c r="P160" s="361"/>
      <c r="Q160" s="361"/>
      <c r="R160" s="361"/>
      <c r="S160" s="361"/>
      <c r="T160" s="361"/>
      <c r="U160" s="361"/>
      <c r="V160" s="361"/>
      <c r="W160" s="361"/>
      <c r="X160" s="361"/>
      <c r="Y160" s="344"/>
      <c r="Z160" s="344"/>
    </row>
    <row r="161" spans="1:53" ht="14.25" hidden="1" customHeight="1" x14ac:dyDescent="0.25">
      <c r="A161" s="360" t="s">
        <v>108</v>
      </c>
      <c r="B161" s="361"/>
      <c r="C161" s="361"/>
      <c r="D161" s="361"/>
      <c r="E161" s="361"/>
      <c r="F161" s="361"/>
      <c r="G161" s="361"/>
      <c r="H161" s="361"/>
      <c r="I161" s="361"/>
      <c r="J161" s="361"/>
      <c r="K161" s="361"/>
      <c r="L161" s="361"/>
      <c r="M161" s="361"/>
      <c r="N161" s="361"/>
      <c r="O161" s="361"/>
      <c r="P161" s="361"/>
      <c r="Q161" s="361"/>
      <c r="R161" s="361"/>
      <c r="S161" s="361"/>
      <c r="T161" s="361"/>
      <c r="U161" s="361"/>
      <c r="V161" s="361"/>
      <c r="W161" s="361"/>
      <c r="X161" s="361"/>
      <c r="Y161" s="343"/>
      <c r="Z161" s="343"/>
    </row>
    <row r="162" spans="1:53" ht="16.5" hidden="1" customHeight="1" x14ac:dyDescent="0.25">
      <c r="A162" s="54" t="s">
        <v>255</v>
      </c>
      <c r="B162" s="54" t="s">
        <v>256</v>
      </c>
      <c r="C162" s="31">
        <v>4301011450</v>
      </c>
      <c r="D162" s="358">
        <v>4680115881402</v>
      </c>
      <c r="E162" s="354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3"/>
      <c r="P162" s="353"/>
      <c r="Q162" s="353"/>
      <c r="R162" s="354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257</v>
      </c>
      <c r="B163" s="54" t="s">
        <v>258</v>
      </c>
      <c r="C163" s="31">
        <v>4301011454</v>
      </c>
      <c r="D163" s="358">
        <v>4680115881396</v>
      </c>
      <c r="E163" s="354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3"/>
      <c r="P163" s="353"/>
      <c r="Q163" s="353"/>
      <c r="R163" s="354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363"/>
      <c r="B164" s="361"/>
      <c r="C164" s="361"/>
      <c r="D164" s="361"/>
      <c r="E164" s="361"/>
      <c r="F164" s="361"/>
      <c r="G164" s="361"/>
      <c r="H164" s="361"/>
      <c r="I164" s="361"/>
      <c r="J164" s="361"/>
      <c r="K164" s="361"/>
      <c r="L164" s="361"/>
      <c r="M164" s="364"/>
      <c r="N164" s="355" t="s">
        <v>66</v>
      </c>
      <c r="O164" s="356"/>
      <c r="P164" s="356"/>
      <c r="Q164" s="356"/>
      <c r="R164" s="356"/>
      <c r="S164" s="356"/>
      <c r="T164" s="357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hidden="1" x14ac:dyDescent="0.2">
      <c r="A165" s="361"/>
      <c r="B165" s="361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64"/>
      <c r="N165" s="355" t="s">
        <v>66</v>
      </c>
      <c r="O165" s="356"/>
      <c r="P165" s="356"/>
      <c r="Q165" s="356"/>
      <c r="R165" s="356"/>
      <c r="S165" s="356"/>
      <c r="T165" s="357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hidden="1" customHeight="1" x14ac:dyDescent="0.25">
      <c r="A166" s="360" t="s">
        <v>100</v>
      </c>
      <c r="B166" s="361"/>
      <c r="C166" s="361"/>
      <c r="D166" s="361"/>
      <c r="E166" s="361"/>
      <c r="F166" s="361"/>
      <c r="G166" s="361"/>
      <c r="H166" s="361"/>
      <c r="I166" s="361"/>
      <c r="J166" s="361"/>
      <c r="K166" s="361"/>
      <c r="L166" s="361"/>
      <c r="M166" s="361"/>
      <c r="N166" s="361"/>
      <c r="O166" s="361"/>
      <c r="P166" s="361"/>
      <c r="Q166" s="361"/>
      <c r="R166" s="361"/>
      <c r="S166" s="361"/>
      <c r="T166" s="361"/>
      <c r="U166" s="361"/>
      <c r="V166" s="361"/>
      <c r="W166" s="361"/>
      <c r="X166" s="361"/>
      <c r="Y166" s="343"/>
      <c r="Z166" s="343"/>
    </row>
    <row r="167" spans="1:53" ht="16.5" hidden="1" customHeight="1" x14ac:dyDescent="0.25">
      <c r="A167" s="54" t="s">
        <v>259</v>
      </c>
      <c r="B167" s="54" t="s">
        <v>260</v>
      </c>
      <c r="C167" s="31">
        <v>4301020262</v>
      </c>
      <c r="D167" s="358">
        <v>4680115882935</v>
      </c>
      <c r="E167" s="354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3"/>
      <c r="P167" s="353"/>
      <c r="Q167" s="353"/>
      <c r="R167" s="354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261</v>
      </c>
      <c r="B168" s="54" t="s">
        <v>262</v>
      </c>
      <c r="C168" s="31">
        <v>4301020220</v>
      </c>
      <c r="D168" s="358">
        <v>4680115880764</v>
      </c>
      <c r="E168" s="354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3"/>
      <c r="P168" s="353"/>
      <c r="Q168" s="353"/>
      <c r="R168" s="354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63"/>
      <c r="B169" s="361"/>
      <c r="C169" s="361"/>
      <c r="D169" s="361"/>
      <c r="E169" s="361"/>
      <c r="F169" s="361"/>
      <c r="G169" s="361"/>
      <c r="H169" s="361"/>
      <c r="I169" s="361"/>
      <c r="J169" s="361"/>
      <c r="K169" s="361"/>
      <c r="L169" s="361"/>
      <c r="M169" s="364"/>
      <c r="N169" s="355" t="s">
        <v>66</v>
      </c>
      <c r="O169" s="356"/>
      <c r="P169" s="356"/>
      <c r="Q169" s="356"/>
      <c r="R169" s="356"/>
      <c r="S169" s="356"/>
      <c r="T169" s="357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hidden="1" x14ac:dyDescent="0.2">
      <c r="A170" s="361"/>
      <c r="B170" s="361"/>
      <c r="C170" s="361"/>
      <c r="D170" s="361"/>
      <c r="E170" s="361"/>
      <c r="F170" s="361"/>
      <c r="G170" s="361"/>
      <c r="H170" s="361"/>
      <c r="I170" s="361"/>
      <c r="J170" s="361"/>
      <c r="K170" s="361"/>
      <c r="L170" s="361"/>
      <c r="M170" s="364"/>
      <c r="N170" s="355" t="s">
        <v>66</v>
      </c>
      <c r="O170" s="356"/>
      <c r="P170" s="356"/>
      <c r="Q170" s="356"/>
      <c r="R170" s="356"/>
      <c r="S170" s="356"/>
      <c r="T170" s="357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hidden="1" customHeight="1" x14ac:dyDescent="0.25">
      <c r="A171" s="360" t="s">
        <v>60</v>
      </c>
      <c r="B171" s="361"/>
      <c r="C171" s="361"/>
      <c r="D171" s="361"/>
      <c r="E171" s="361"/>
      <c r="F171" s="361"/>
      <c r="G171" s="361"/>
      <c r="H171" s="361"/>
      <c r="I171" s="361"/>
      <c r="J171" s="361"/>
      <c r="K171" s="361"/>
      <c r="L171" s="361"/>
      <c r="M171" s="361"/>
      <c r="N171" s="361"/>
      <c r="O171" s="361"/>
      <c r="P171" s="361"/>
      <c r="Q171" s="361"/>
      <c r="R171" s="361"/>
      <c r="S171" s="361"/>
      <c r="T171" s="361"/>
      <c r="U171" s="361"/>
      <c r="V171" s="361"/>
      <c r="W171" s="361"/>
      <c r="X171" s="361"/>
      <c r="Y171" s="343"/>
      <c r="Z171" s="343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8">
        <v>4680115882683</v>
      </c>
      <c r="E172" s="354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3"/>
      <c r="P172" s="353"/>
      <c r="Q172" s="353"/>
      <c r="R172" s="354"/>
      <c r="S172" s="34"/>
      <c r="T172" s="34"/>
      <c r="U172" s="35" t="s">
        <v>65</v>
      </c>
      <c r="V172" s="348">
        <v>130</v>
      </c>
      <c r="W172" s="349">
        <f>IFERROR(IF(V172="",0,CEILING((V172/$H172),1)*$H172),"")</f>
        <v>135</v>
      </c>
      <c r="X172" s="36">
        <f>IFERROR(IF(W172=0,"",ROUNDUP(W172/H172,0)*0.00937),"")</f>
        <v>0.23424999999999999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4301031230</v>
      </c>
      <c r="D173" s="358">
        <v>4680115882690</v>
      </c>
      <c r="E173" s="354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3"/>
      <c r="P173" s="353"/>
      <c r="Q173" s="353"/>
      <c r="R173" s="354"/>
      <c r="S173" s="34"/>
      <c r="T173" s="34"/>
      <c r="U173" s="35" t="s">
        <v>65</v>
      </c>
      <c r="V173" s="348">
        <v>79</v>
      </c>
      <c r="W173" s="349">
        <f>IFERROR(IF(V173="",0,CEILING((V173/$H173),1)*$H173),"")</f>
        <v>81</v>
      </c>
      <c r="X173" s="36">
        <f>IFERROR(IF(W173=0,"",ROUNDUP(W173/H173,0)*0.00937),"")</f>
        <v>0.14055000000000001</v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267</v>
      </c>
      <c r="B174" s="54" t="s">
        <v>268</v>
      </c>
      <c r="C174" s="31">
        <v>4301031220</v>
      </c>
      <c r="D174" s="358">
        <v>4680115882669</v>
      </c>
      <c r="E174" s="354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3"/>
      <c r="P174" s="353"/>
      <c r="Q174" s="353"/>
      <c r="R174" s="354"/>
      <c r="S174" s="34"/>
      <c r="T174" s="34"/>
      <c r="U174" s="35" t="s">
        <v>65</v>
      </c>
      <c r="V174" s="348">
        <v>0</v>
      </c>
      <c r="W174" s="349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269</v>
      </c>
      <c r="B175" s="54" t="s">
        <v>270</v>
      </c>
      <c r="C175" s="31">
        <v>4301031221</v>
      </c>
      <c r="D175" s="358">
        <v>4680115882676</v>
      </c>
      <c r="E175" s="354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3"/>
      <c r="P175" s="353"/>
      <c r="Q175" s="353"/>
      <c r="R175" s="354"/>
      <c r="S175" s="34"/>
      <c r="T175" s="34"/>
      <c r="U175" s="35" t="s">
        <v>65</v>
      </c>
      <c r="V175" s="348">
        <v>65</v>
      </c>
      <c r="W175" s="349">
        <f>IFERROR(IF(V175="",0,CEILING((V175/$H175),1)*$H175),"")</f>
        <v>70.2</v>
      </c>
      <c r="X175" s="36">
        <f>IFERROR(IF(W175=0,"",ROUNDUP(W175/H175,0)*0.00937),"")</f>
        <v>0.12181</v>
      </c>
      <c r="Y175" s="56"/>
      <c r="Z175" s="57"/>
      <c r="AD175" s="58"/>
      <c r="BA175" s="152" t="s">
        <v>1</v>
      </c>
    </row>
    <row r="176" spans="1:53" x14ac:dyDescent="0.2">
      <c r="A176" s="363"/>
      <c r="B176" s="361"/>
      <c r="C176" s="361"/>
      <c r="D176" s="361"/>
      <c r="E176" s="361"/>
      <c r="F176" s="361"/>
      <c r="G176" s="361"/>
      <c r="H176" s="361"/>
      <c r="I176" s="361"/>
      <c r="J176" s="361"/>
      <c r="K176" s="361"/>
      <c r="L176" s="361"/>
      <c r="M176" s="364"/>
      <c r="N176" s="355" t="s">
        <v>66</v>
      </c>
      <c r="O176" s="356"/>
      <c r="P176" s="356"/>
      <c r="Q176" s="356"/>
      <c r="R176" s="356"/>
      <c r="S176" s="356"/>
      <c r="T176" s="357"/>
      <c r="U176" s="37" t="s">
        <v>67</v>
      </c>
      <c r="V176" s="350">
        <f>IFERROR(V172/H172,"0")+IFERROR(V173/H173,"0")+IFERROR(V174/H174,"0")+IFERROR(V175/H175,"0")</f>
        <v>50.74074074074074</v>
      </c>
      <c r="W176" s="350">
        <f>IFERROR(W172/H172,"0")+IFERROR(W173/H173,"0")+IFERROR(W174/H174,"0")+IFERROR(W175/H175,"0")</f>
        <v>53</v>
      </c>
      <c r="X176" s="350">
        <f>IFERROR(IF(X172="",0,X172),"0")+IFERROR(IF(X173="",0,X173),"0")+IFERROR(IF(X174="",0,X174),"0")+IFERROR(IF(X175="",0,X175),"0")</f>
        <v>0.49661</v>
      </c>
      <c r="Y176" s="351"/>
      <c r="Z176" s="351"/>
    </row>
    <row r="177" spans="1:53" x14ac:dyDescent="0.2">
      <c r="A177" s="361"/>
      <c r="B177" s="361"/>
      <c r="C177" s="361"/>
      <c r="D177" s="361"/>
      <c r="E177" s="361"/>
      <c r="F177" s="361"/>
      <c r="G177" s="361"/>
      <c r="H177" s="361"/>
      <c r="I177" s="361"/>
      <c r="J177" s="361"/>
      <c r="K177" s="361"/>
      <c r="L177" s="361"/>
      <c r="M177" s="364"/>
      <c r="N177" s="355" t="s">
        <v>66</v>
      </c>
      <c r="O177" s="356"/>
      <c r="P177" s="356"/>
      <c r="Q177" s="356"/>
      <c r="R177" s="356"/>
      <c r="S177" s="356"/>
      <c r="T177" s="357"/>
      <c r="U177" s="37" t="s">
        <v>65</v>
      </c>
      <c r="V177" s="350">
        <f>IFERROR(SUM(V172:V175),"0")</f>
        <v>274</v>
      </c>
      <c r="W177" s="350">
        <f>IFERROR(SUM(W172:W175),"0")</f>
        <v>286.2</v>
      </c>
      <c r="X177" s="37"/>
      <c r="Y177" s="351"/>
      <c r="Z177" s="351"/>
    </row>
    <row r="178" spans="1:53" ht="14.25" hidden="1" customHeight="1" x14ac:dyDescent="0.25">
      <c r="A178" s="360" t="s">
        <v>68</v>
      </c>
      <c r="B178" s="361"/>
      <c r="C178" s="361"/>
      <c r="D178" s="361"/>
      <c r="E178" s="361"/>
      <c r="F178" s="361"/>
      <c r="G178" s="361"/>
      <c r="H178" s="361"/>
      <c r="I178" s="361"/>
      <c r="J178" s="361"/>
      <c r="K178" s="361"/>
      <c r="L178" s="361"/>
      <c r="M178" s="361"/>
      <c r="N178" s="361"/>
      <c r="O178" s="361"/>
      <c r="P178" s="361"/>
      <c r="Q178" s="361"/>
      <c r="R178" s="361"/>
      <c r="S178" s="361"/>
      <c r="T178" s="361"/>
      <c r="U178" s="361"/>
      <c r="V178" s="361"/>
      <c r="W178" s="361"/>
      <c r="X178" s="361"/>
      <c r="Y178" s="343"/>
      <c r="Z178" s="343"/>
    </row>
    <row r="179" spans="1:53" ht="27" hidden="1" customHeight="1" x14ac:dyDescent="0.25">
      <c r="A179" s="54" t="s">
        <v>271</v>
      </c>
      <c r="B179" s="54" t="s">
        <v>272</v>
      </c>
      <c r="C179" s="31">
        <v>4301051409</v>
      </c>
      <c r="D179" s="358">
        <v>4680115881556</v>
      </c>
      <c r="E179" s="354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3"/>
      <c r="P179" s="353"/>
      <c r="Q179" s="353"/>
      <c r="R179" s="354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4301051538</v>
      </c>
      <c r="D180" s="358">
        <v>4680115880573</v>
      </c>
      <c r="E180" s="354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0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3"/>
      <c r="P180" s="353"/>
      <c r="Q180" s="353"/>
      <c r="R180" s="354"/>
      <c r="S180" s="34"/>
      <c r="T180" s="34"/>
      <c r="U180" s="35" t="s">
        <v>65</v>
      </c>
      <c r="V180" s="348">
        <v>20</v>
      </c>
      <c r="W180" s="349">
        <f t="shared" si="9"/>
        <v>26.099999999999998</v>
      </c>
      <c r="X180" s="36">
        <f>IFERROR(IF(W180=0,"",ROUNDUP(W180/H180,0)*0.02175),"")</f>
        <v>6.5250000000000002E-2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4301051408</v>
      </c>
      <c r="D181" s="358">
        <v>4680115881594</v>
      </c>
      <c r="E181" s="354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3"/>
      <c r="P181" s="353"/>
      <c r="Q181" s="353"/>
      <c r="R181" s="354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277</v>
      </c>
      <c r="B182" s="54" t="s">
        <v>278</v>
      </c>
      <c r="C182" s="31">
        <v>4301051505</v>
      </c>
      <c r="D182" s="358">
        <v>4680115881587</v>
      </c>
      <c r="E182" s="354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3"/>
      <c r="P182" s="353"/>
      <c r="Q182" s="353"/>
      <c r="R182" s="354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279</v>
      </c>
      <c r="B183" s="54" t="s">
        <v>280</v>
      </c>
      <c r="C183" s="31">
        <v>4301051380</v>
      </c>
      <c r="D183" s="358">
        <v>4680115880962</v>
      </c>
      <c r="E183" s="354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3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3"/>
      <c r="P183" s="353"/>
      <c r="Q183" s="353"/>
      <c r="R183" s="354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4301051411</v>
      </c>
      <c r="D184" s="358">
        <v>4680115881617</v>
      </c>
      <c r="E184" s="354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5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3"/>
      <c r="P184" s="353"/>
      <c r="Q184" s="353"/>
      <c r="R184" s="354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8">
        <v>4680115881228</v>
      </c>
      <c r="E185" s="354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3"/>
      <c r="P185" s="353"/>
      <c r="Q185" s="353"/>
      <c r="R185" s="354"/>
      <c r="S185" s="34"/>
      <c r="T185" s="34"/>
      <c r="U185" s="35" t="s">
        <v>65</v>
      </c>
      <c r="V185" s="348">
        <v>33</v>
      </c>
      <c r="W185" s="349">
        <f t="shared" si="9"/>
        <v>33.6</v>
      </c>
      <c r="X185" s="36">
        <f>IFERROR(IF(W185=0,"",ROUNDUP(W185/H185,0)*0.00753),"")</f>
        <v>0.10542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4301051506</v>
      </c>
      <c r="D186" s="358">
        <v>4680115881037</v>
      </c>
      <c r="E186" s="354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3"/>
      <c r="P186" s="353"/>
      <c r="Q186" s="353"/>
      <c r="R186" s="354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8">
        <v>4680115881211</v>
      </c>
      <c r="E187" s="354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9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3"/>
      <c r="P187" s="353"/>
      <c r="Q187" s="353"/>
      <c r="R187" s="354"/>
      <c r="S187" s="34"/>
      <c r="T187" s="34"/>
      <c r="U187" s="35" t="s">
        <v>65</v>
      </c>
      <c r="V187" s="348">
        <v>24</v>
      </c>
      <c r="W187" s="349">
        <f t="shared" si="9"/>
        <v>24</v>
      </c>
      <c r="X187" s="36">
        <f>IFERROR(IF(W187=0,"",ROUNDUP(W187/H187,0)*0.00753),"")</f>
        <v>7.5300000000000006E-2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4301051378</v>
      </c>
      <c r="D188" s="358">
        <v>4680115881020</v>
      </c>
      <c r="E188" s="354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59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3"/>
      <c r="P188" s="353"/>
      <c r="Q188" s="353"/>
      <c r="R188" s="354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8">
        <v>4680115882195</v>
      </c>
      <c r="E189" s="354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3"/>
      <c r="P189" s="353"/>
      <c r="Q189" s="353"/>
      <c r="R189" s="354"/>
      <c r="S189" s="34"/>
      <c r="T189" s="34"/>
      <c r="U189" s="35" t="s">
        <v>65</v>
      </c>
      <c r="V189" s="348">
        <v>100</v>
      </c>
      <c r="W189" s="349">
        <f t="shared" si="9"/>
        <v>100.8</v>
      </c>
      <c r="X189" s="36">
        <f t="shared" ref="X189:X195" si="10">IFERROR(IF(W189=0,"",ROUNDUP(W189/H189,0)*0.00753),"")</f>
        <v>0.31625999999999999</v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4301051479</v>
      </c>
      <c r="D190" s="358">
        <v>4680115882607</v>
      </c>
      <c r="E190" s="354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3"/>
      <c r="P190" s="353"/>
      <c r="Q190" s="353"/>
      <c r="R190" s="354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8">
        <v>4680115880092</v>
      </c>
      <c r="E191" s="354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2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3"/>
      <c r="P191" s="353"/>
      <c r="Q191" s="353"/>
      <c r="R191" s="354"/>
      <c r="S191" s="34"/>
      <c r="T191" s="34"/>
      <c r="U191" s="35" t="s">
        <v>65</v>
      </c>
      <c r="V191" s="348">
        <v>119</v>
      </c>
      <c r="W191" s="349">
        <f t="shared" si="9"/>
        <v>120</v>
      </c>
      <c r="X191" s="36">
        <f t="shared" si="10"/>
        <v>0.3765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4301051469</v>
      </c>
      <c r="D192" s="358">
        <v>4680115880221</v>
      </c>
      <c r="E192" s="354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3"/>
      <c r="P192" s="353"/>
      <c r="Q192" s="353"/>
      <c r="R192" s="354"/>
      <c r="S192" s="34"/>
      <c r="T192" s="34"/>
      <c r="U192" s="35" t="s">
        <v>65</v>
      </c>
      <c r="V192" s="348">
        <v>109</v>
      </c>
      <c r="W192" s="349">
        <f t="shared" si="9"/>
        <v>110.39999999999999</v>
      </c>
      <c r="X192" s="36">
        <f t="shared" si="10"/>
        <v>0.34638000000000002</v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4301051523</v>
      </c>
      <c r="D193" s="358">
        <v>4680115882942</v>
      </c>
      <c r="E193" s="354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3"/>
      <c r="P193" s="353"/>
      <c r="Q193" s="353"/>
      <c r="R193" s="354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8">
        <v>4680115880504</v>
      </c>
      <c r="E194" s="354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1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3"/>
      <c r="P194" s="353"/>
      <c r="Q194" s="353"/>
      <c r="R194" s="354"/>
      <c r="S194" s="34"/>
      <c r="T194" s="34"/>
      <c r="U194" s="35" t="s">
        <v>65</v>
      </c>
      <c r="V194" s="348">
        <v>112</v>
      </c>
      <c r="W194" s="349">
        <f t="shared" si="9"/>
        <v>112.8</v>
      </c>
      <c r="X194" s="36">
        <f t="shared" si="10"/>
        <v>0.35391</v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58">
        <v>4680115882164</v>
      </c>
      <c r="E195" s="354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3"/>
      <c r="P195" s="353"/>
      <c r="Q195" s="353"/>
      <c r="R195" s="354"/>
      <c r="S195" s="34"/>
      <c r="T195" s="34"/>
      <c r="U195" s="35" t="s">
        <v>65</v>
      </c>
      <c r="V195" s="348">
        <v>62</v>
      </c>
      <c r="W195" s="349">
        <f t="shared" si="9"/>
        <v>62.4</v>
      </c>
      <c r="X195" s="36">
        <f t="shared" si="10"/>
        <v>0.19578000000000001</v>
      </c>
      <c r="Y195" s="56"/>
      <c r="Z195" s="57"/>
      <c r="AD195" s="58"/>
      <c r="BA195" s="169" t="s">
        <v>1</v>
      </c>
    </row>
    <row r="196" spans="1:53" x14ac:dyDescent="0.2">
      <c r="A196" s="363"/>
      <c r="B196" s="361"/>
      <c r="C196" s="361"/>
      <c r="D196" s="361"/>
      <c r="E196" s="361"/>
      <c r="F196" s="361"/>
      <c r="G196" s="361"/>
      <c r="H196" s="361"/>
      <c r="I196" s="361"/>
      <c r="J196" s="361"/>
      <c r="K196" s="361"/>
      <c r="L196" s="361"/>
      <c r="M196" s="364"/>
      <c r="N196" s="355" t="s">
        <v>66</v>
      </c>
      <c r="O196" s="356"/>
      <c r="P196" s="356"/>
      <c r="Q196" s="356"/>
      <c r="R196" s="356"/>
      <c r="S196" s="356"/>
      <c r="T196" s="357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235.21551724137933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238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1.8348</v>
      </c>
      <c r="Y196" s="351"/>
      <c r="Z196" s="351"/>
    </row>
    <row r="197" spans="1:53" x14ac:dyDescent="0.2">
      <c r="A197" s="361"/>
      <c r="B197" s="361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64"/>
      <c r="N197" s="355" t="s">
        <v>66</v>
      </c>
      <c r="O197" s="356"/>
      <c r="P197" s="356"/>
      <c r="Q197" s="356"/>
      <c r="R197" s="356"/>
      <c r="S197" s="356"/>
      <c r="T197" s="357"/>
      <c r="U197" s="37" t="s">
        <v>65</v>
      </c>
      <c r="V197" s="350">
        <f>IFERROR(SUM(V179:V195),"0")</f>
        <v>579</v>
      </c>
      <c r="W197" s="350">
        <f>IFERROR(SUM(W179:W195),"0")</f>
        <v>590.09999999999991</v>
      </c>
      <c r="X197" s="37"/>
      <c r="Y197" s="351"/>
      <c r="Z197" s="351"/>
    </row>
    <row r="198" spans="1:53" ht="14.25" hidden="1" customHeight="1" x14ac:dyDescent="0.25">
      <c r="A198" s="360" t="s">
        <v>205</v>
      </c>
      <c r="B198" s="361"/>
      <c r="C198" s="361"/>
      <c r="D198" s="361"/>
      <c r="E198" s="361"/>
      <c r="F198" s="361"/>
      <c r="G198" s="361"/>
      <c r="H198" s="361"/>
      <c r="I198" s="361"/>
      <c r="J198" s="361"/>
      <c r="K198" s="361"/>
      <c r="L198" s="361"/>
      <c r="M198" s="361"/>
      <c r="N198" s="361"/>
      <c r="O198" s="361"/>
      <c r="P198" s="361"/>
      <c r="Q198" s="361"/>
      <c r="R198" s="361"/>
      <c r="S198" s="361"/>
      <c r="T198" s="361"/>
      <c r="U198" s="361"/>
      <c r="V198" s="361"/>
      <c r="W198" s="361"/>
      <c r="X198" s="361"/>
      <c r="Y198" s="343"/>
      <c r="Z198" s="343"/>
    </row>
    <row r="199" spans="1:53" ht="16.5" hidden="1" customHeight="1" x14ac:dyDescent="0.25">
      <c r="A199" s="54" t="s">
        <v>305</v>
      </c>
      <c r="B199" s="54" t="s">
        <v>306</v>
      </c>
      <c r="C199" s="31">
        <v>4301060360</v>
      </c>
      <c r="D199" s="358">
        <v>4680115882874</v>
      </c>
      <c r="E199" s="354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3"/>
      <c r="P199" s="353"/>
      <c r="Q199" s="353"/>
      <c r="R199" s="354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4301060359</v>
      </c>
      <c r="D200" s="358">
        <v>4680115884434</v>
      </c>
      <c r="E200" s="354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3"/>
      <c r="P200" s="353"/>
      <c r="Q200" s="353"/>
      <c r="R200" s="354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309</v>
      </c>
      <c r="B201" s="54" t="s">
        <v>310</v>
      </c>
      <c r="C201" s="31">
        <v>4301060338</v>
      </c>
      <c r="D201" s="358">
        <v>4680115880801</v>
      </c>
      <c r="E201" s="354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3"/>
      <c r="P201" s="353"/>
      <c r="Q201" s="353"/>
      <c r="R201" s="354"/>
      <c r="S201" s="34"/>
      <c r="T201" s="34"/>
      <c r="U201" s="35" t="s">
        <v>65</v>
      </c>
      <c r="V201" s="348">
        <v>42</v>
      </c>
      <c r="W201" s="349">
        <f>IFERROR(IF(V201="",0,CEILING((V201/$H201),1)*$H201),"")</f>
        <v>43.199999999999996</v>
      </c>
      <c r="X201" s="36">
        <f>IFERROR(IF(W201=0,"",ROUNDUP(W201/H201,0)*0.00753),"")</f>
        <v>0.13553999999999999</v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8">
        <v>4680115880818</v>
      </c>
      <c r="E202" s="354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3"/>
      <c r="P202" s="353"/>
      <c r="Q202" s="353"/>
      <c r="R202" s="354"/>
      <c r="S202" s="34"/>
      <c r="T202" s="34"/>
      <c r="U202" s="35" t="s">
        <v>65</v>
      </c>
      <c r="V202" s="348">
        <v>34</v>
      </c>
      <c r="W202" s="349">
        <f>IFERROR(IF(V202="",0,CEILING((V202/$H202),1)*$H202),"")</f>
        <v>36</v>
      </c>
      <c r="X202" s="36">
        <f>IFERROR(IF(W202=0,"",ROUNDUP(W202/H202,0)*0.00753),"")</f>
        <v>0.11295000000000001</v>
      </c>
      <c r="Y202" s="56"/>
      <c r="Z202" s="57"/>
      <c r="AD202" s="58"/>
      <c r="BA202" s="173" t="s">
        <v>1</v>
      </c>
    </row>
    <row r="203" spans="1:53" x14ac:dyDescent="0.2">
      <c r="A203" s="363"/>
      <c r="B203" s="361"/>
      <c r="C203" s="361"/>
      <c r="D203" s="361"/>
      <c r="E203" s="361"/>
      <c r="F203" s="361"/>
      <c r="G203" s="361"/>
      <c r="H203" s="361"/>
      <c r="I203" s="361"/>
      <c r="J203" s="361"/>
      <c r="K203" s="361"/>
      <c r="L203" s="361"/>
      <c r="M203" s="364"/>
      <c r="N203" s="355" t="s">
        <v>66</v>
      </c>
      <c r="O203" s="356"/>
      <c r="P203" s="356"/>
      <c r="Q203" s="356"/>
      <c r="R203" s="356"/>
      <c r="S203" s="356"/>
      <c r="T203" s="357"/>
      <c r="U203" s="37" t="s">
        <v>67</v>
      </c>
      <c r="V203" s="350">
        <f>IFERROR(V199/H199,"0")+IFERROR(V200/H200,"0")+IFERROR(V201/H201,"0")+IFERROR(V202/H202,"0")</f>
        <v>31.666666666666668</v>
      </c>
      <c r="W203" s="350">
        <f>IFERROR(W199/H199,"0")+IFERROR(W200/H200,"0")+IFERROR(W201/H201,"0")+IFERROR(W202/H202,"0")</f>
        <v>33</v>
      </c>
      <c r="X203" s="350">
        <f>IFERROR(IF(X199="",0,X199),"0")+IFERROR(IF(X200="",0,X200),"0")+IFERROR(IF(X201="",0,X201),"0")+IFERROR(IF(X202="",0,X202),"0")</f>
        <v>0.24848999999999999</v>
      </c>
      <c r="Y203" s="351"/>
      <c r="Z203" s="351"/>
    </row>
    <row r="204" spans="1:53" x14ac:dyDescent="0.2">
      <c r="A204" s="361"/>
      <c r="B204" s="361"/>
      <c r="C204" s="361"/>
      <c r="D204" s="361"/>
      <c r="E204" s="361"/>
      <c r="F204" s="361"/>
      <c r="G204" s="361"/>
      <c r="H204" s="361"/>
      <c r="I204" s="361"/>
      <c r="J204" s="361"/>
      <c r="K204" s="361"/>
      <c r="L204" s="361"/>
      <c r="M204" s="364"/>
      <c r="N204" s="355" t="s">
        <v>66</v>
      </c>
      <c r="O204" s="356"/>
      <c r="P204" s="356"/>
      <c r="Q204" s="356"/>
      <c r="R204" s="356"/>
      <c r="S204" s="356"/>
      <c r="T204" s="357"/>
      <c r="U204" s="37" t="s">
        <v>65</v>
      </c>
      <c r="V204" s="350">
        <f>IFERROR(SUM(V199:V202),"0")</f>
        <v>76</v>
      </c>
      <c r="W204" s="350">
        <f>IFERROR(SUM(W199:W202),"0")</f>
        <v>79.199999999999989</v>
      </c>
      <c r="X204" s="37"/>
      <c r="Y204" s="351"/>
      <c r="Z204" s="351"/>
    </row>
    <row r="205" spans="1:53" ht="16.5" hidden="1" customHeight="1" x14ac:dyDescent="0.25">
      <c r="A205" s="372" t="s">
        <v>313</v>
      </c>
      <c r="B205" s="361"/>
      <c r="C205" s="361"/>
      <c r="D205" s="361"/>
      <c r="E205" s="361"/>
      <c r="F205" s="361"/>
      <c r="G205" s="361"/>
      <c r="H205" s="361"/>
      <c r="I205" s="361"/>
      <c r="J205" s="361"/>
      <c r="K205" s="361"/>
      <c r="L205" s="361"/>
      <c r="M205" s="361"/>
      <c r="N205" s="361"/>
      <c r="O205" s="361"/>
      <c r="P205" s="361"/>
      <c r="Q205" s="361"/>
      <c r="R205" s="361"/>
      <c r="S205" s="361"/>
      <c r="T205" s="361"/>
      <c r="U205" s="361"/>
      <c r="V205" s="361"/>
      <c r="W205" s="361"/>
      <c r="X205" s="361"/>
      <c r="Y205" s="344"/>
      <c r="Z205" s="344"/>
    </row>
    <row r="206" spans="1:53" ht="14.25" hidden="1" customHeight="1" x14ac:dyDescent="0.25">
      <c r="A206" s="360" t="s">
        <v>108</v>
      </c>
      <c r="B206" s="361"/>
      <c r="C206" s="361"/>
      <c r="D206" s="361"/>
      <c r="E206" s="361"/>
      <c r="F206" s="361"/>
      <c r="G206" s="361"/>
      <c r="H206" s="361"/>
      <c r="I206" s="361"/>
      <c r="J206" s="361"/>
      <c r="K206" s="361"/>
      <c r="L206" s="361"/>
      <c r="M206" s="361"/>
      <c r="N206" s="361"/>
      <c r="O206" s="361"/>
      <c r="P206" s="361"/>
      <c r="Q206" s="361"/>
      <c r="R206" s="361"/>
      <c r="S206" s="361"/>
      <c r="T206" s="361"/>
      <c r="U206" s="361"/>
      <c r="V206" s="361"/>
      <c r="W206" s="361"/>
      <c r="X206" s="361"/>
      <c r="Y206" s="343"/>
      <c r="Z206" s="343"/>
    </row>
    <row r="207" spans="1:53" ht="27" hidden="1" customHeight="1" x14ac:dyDescent="0.25">
      <c r="A207" s="54" t="s">
        <v>314</v>
      </c>
      <c r="B207" s="54" t="s">
        <v>315</v>
      </c>
      <c r="C207" s="31">
        <v>4301011717</v>
      </c>
      <c r="D207" s="358">
        <v>4680115884274</v>
      </c>
      <c r="E207" s="354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6" t="s">
        <v>316</v>
      </c>
      <c r="O207" s="353"/>
      <c r="P207" s="353"/>
      <c r="Q207" s="353"/>
      <c r="R207" s="354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317</v>
      </c>
      <c r="B208" s="54" t="s">
        <v>318</v>
      </c>
      <c r="C208" s="31">
        <v>4301011719</v>
      </c>
      <c r="D208" s="358">
        <v>4680115884298</v>
      </c>
      <c r="E208" s="354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3" t="s">
        <v>319</v>
      </c>
      <c r="O208" s="353"/>
      <c r="P208" s="353"/>
      <c r="Q208" s="353"/>
      <c r="R208" s="354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320</v>
      </c>
      <c r="B209" s="54" t="s">
        <v>321</v>
      </c>
      <c r="C209" s="31">
        <v>4301011733</v>
      </c>
      <c r="D209" s="358">
        <v>4680115884250</v>
      </c>
      <c r="E209" s="354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6" t="s">
        <v>322</v>
      </c>
      <c r="O209" s="353"/>
      <c r="P209" s="353"/>
      <c r="Q209" s="353"/>
      <c r="R209" s="354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323</v>
      </c>
      <c r="B210" s="54" t="s">
        <v>324</v>
      </c>
      <c r="C210" s="31">
        <v>4301011718</v>
      </c>
      <c r="D210" s="358">
        <v>4680115884281</v>
      </c>
      <c r="E210" s="354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72" t="s">
        <v>325</v>
      </c>
      <c r="O210" s="353"/>
      <c r="P210" s="353"/>
      <c r="Q210" s="353"/>
      <c r="R210" s="354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326</v>
      </c>
      <c r="B211" s="54" t="s">
        <v>327</v>
      </c>
      <c r="C211" s="31">
        <v>4301011720</v>
      </c>
      <c r="D211" s="358">
        <v>4680115884199</v>
      </c>
      <c r="E211" s="354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3" t="s">
        <v>328</v>
      </c>
      <c r="O211" s="353"/>
      <c r="P211" s="353"/>
      <c r="Q211" s="353"/>
      <c r="R211" s="354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329</v>
      </c>
      <c r="B212" s="54" t="s">
        <v>330</v>
      </c>
      <c r="C212" s="31">
        <v>4301011716</v>
      </c>
      <c r="D212" s="358">
        <v>4680115884267</v>
      </c>
      <c r="E212" s="354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1" t="s">
        <v>331</v>
      </c>
      <c r="O212" s="353"/>
      <c r="P212" s="353"/>
      <c r="Q212" s="353"/>
      <c r="R212" s="354"/>
      <c r="S212" s="34"/>
      <c r="T212" s="34"/>
      <c r="U212" s="35" t="s">
        <v>65</v>
      </c>
      <c r="V212" s="348">
        <v>5</v>
      </c>
      <c r="W212" s="349">
        <f t="shared" si="11"/>
        <v>8</v>
      </c>
      <c r="X212" s="36">
        <f>IFERROR(IF(W212=0,"",ROUNDUP(W212/H212,0)*0.00937),"")</f>
        <v>1.874E-2</v>
      </c>
      <c r="Y212" s="56"/>
      <c r="Z212" s="57"/>
      <c r="AD212" s="58"/>
      <c r="BA212" s="179" t="s">
        <v>1</v>
      </c>
    </row>
    <row r="213" spans="1:53" x14ac:dyDescent="0.2">
      <c r="A213" s="363"/>
      <c r="B213" s="361"/>
      <c r="C213" s="361"/>
      <c r="D213" s="361"/>
      <c r="E213" s="361"/>
      <c r="F213" s="361"/>
      <c r="G213" s="361"/>
      <c r="H213" s="361"/>
      <c r="I213" s="361"/>
      <c r="J213" s="361"/>
      <c r="K213" s="361"/>
      <c r="L213" s="361"/>
      <c r="M213" s="364"/>
      <c r="N213" s="355" t="s">
        <v>66</v>
      </c>
      <c r="O213" s="356"/>
      <c r="P213" s="356"/>
      <c r="Q213" s="356"/>
      <c r="R213" s="356"/>
      <c r="S213" s="356"/>
      <c r="T213" s="357"/>
      <c r="U213" s="37" t="s">
        <v>67</v>
      </c>
      <c r="V213" s="350">
        <f>IFERROR(V207/H207,"0")+IFERROR(V208/H208,"0")+IFERROR(V209/H209,"0")+IFERROR(V210/H210,"0")+IFERROR(V211/H211,"0")+IFERROR(V212/H212,"0")</f>
        <v>1.25</v>
      </c>
      <c r="W213" s="350">
        <f>IFERROR(W207/H207,"0")+IFERROR(W208/H208,"0")+IFERROR(W209/H209,"0")+IFERROR(W210/H210,"0")+IFERROR(W211/H211,"0")+IFERROR(W212/H212,"0")</f>
        <v>2</v>
      </c>
      <c r="X213" s="350">
        <f>IFERROR(IF(X207="",0,X207),"0")+IFERROR(IF(X208="",0,X208),"0")+IFERROR(IF(X209="",0,X209),"0")+IFERROR(IF(X210="",0,X210),"0")+IFERROR(IF(X211="",0,X211),"0")+IFERROR(IF(X212="",0,X212),"0")</f>
        <v>1.874E-2</v>
      </c>
      <c r="Y213" s="351"/>
      <c r="Z213" s="351"/>
    </row>
    <row r="214" spans="1:53" x14ac:dyDescent="0.2">
      <c r="A214" s="361"/>
      <c r="B214" s="361"/>
      <c r="C214" s="361"/>
      <c r="D214" s="361"/>
      <c r="E214" s="361"/>
      <c r="F214" s="361"/>
      <c r="G214" s="361"/>
      <c r="H214" s="361"/>
      <c r="I214" s="361"/>
      <c r="J214" s="361"/>
      <c r="K214" s="361"/>
      <c r="L214" s="361"/>
      <c r="M214" s="364"/>
      <c r="N214" s="355" t="s">
        <v>66</v>
      </c>
      <c r="O214" s="356"/>
      <c r="P214" s="356"/>
      <c r="Q214" s="356"/>
      <c r="R214" s="356"/>
      <c r="S214" s="356"/>
      <c r="T214" s="357"/>
      <c r="U214" s="37" t="s">
        <v>65</v>
      </c>
      <c r="V214" s="350">
        <f>IFERROR(SUM(V207:V212),"0")</f>
        <v>5</v>
      </c>
      <c r="W214" s="350">
        <f>IFERROR(SUM(W207:W212),"0")</f>
        <v>8</v>
      </c>
      <c r="X214" s="37"/>
      <c r="Y214" s="351"/>
      <c r="Z214" s="351"/>
    </row>
    <row r="215" spans="1:53" ht="14.25" hidden="1" customHeight="1" x14ac:dyDescent="0.25">
      <c r="A215" s="360" t="s">
        <v>60</v>
      </c>
      <c r="B215" s="361"/>
      <c r="C215" s="361"/>
      <c r="D215" s="361"/>
      <c r="E215" s="361"/>
      <c r="F215" s="361"/>
      <c r="G215" s="361"/>
      <c r="H215" s="361"/>
      <c r="I215" s="361"/>
      <c r="J215" s="361"/>
      <c r="K215" s="361"/>
      <c r="L215" s="361"/>
      <c r="M215" s="361"/>
      <c r="N215" s="361"/>
      <c r="O215" s="361"/>
      <c r="P215" s="361"/>
      <c r="Q215" s="361"/>
      <c r="R215" s="361"/>
      <c r="S215" s="361"/>
      <c r="T215" s="361"/>
      <c r="U215" s="361"/>
      <c r="V215" s="361"/>
      <c r="W215" s="361"/>
      <c r="X215" s="361"/>
      <c r="Y215" s="343"/>
      <c r="Z215" s="343"/>
    </row>
    <row r="216" spans="1:53" ht="27" hidden="1" customHeight="1" x14ac:dyDescent="0.25">
      <c r="A216" s="54" t="s">
        <v>332</v>
      </c>
      <c r="B216" s="54" t="s">
        <v>333</v>
      </c>
      <c r="C216" s="31">
        <v>4301031151</v>
      </c>
      <c r="D216" s="358">
        <v>4607091389845</v>
      </c>
      <c r="E216" s="354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3"/>
      <c r="P216" s="353"/>
      <c r="Q216" s="353"/>
      <c r="R216" s="354"/>
      <c r="S216" s="34"/>
      <c r="T216" s="34"/>
      <c r="U216" s="35" t="s">
        <v>65</v>
      </c>
      <c r="V216" s="348">
        <v>0</v>
      </c>
      <c r="W216" s="349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80" t="s">
        <v>1</v>
      </c>
    </row>
    <row r="217" spans="1:53" hidden="1" x14ac:dyDescent="0.2">
      <c r="A217" s="363"/>
      <c r="B217" s="361"/>
      <c r="C217" s="361"/>
      <c r="D217" s="361"/>
      <c r="E217" s="361"/>
      <c r="F217" s="361"/>
      <c r="G217" s="361"/>
      <c r="H217" s="361"/>
      <c r="I217" s="361"/>
      <c r="J217" s="361"/>
      <c r="K217" s="361"/>
      <c r="L217" s="361"/>
      <c r="M217" s="364"/>
      <c r="N217" s="355" t="s">
        <v>66</v>
      </c>
      <c r="O217" s="356"/>
      <c r="P217" s="356"/>
      <c r="Q217" s="356"/>
      <c r="R217" s="356"/>
      <c r="S217" s="356"/>
      <c r="T217" s="357"/>
      <c r="U217" s="37" t="s">
        <v>67</v>
      </c>
      <c r="V217" s="350">
        <f>IFERROR(V216/H216,"0")</f>
        <v>0</v>
      </c>
      <c r="W217" s="350">
        <f>IFERROR(W216/H216,"0")</f>
        <v>0</v>
      </c>
      <c r="X217" s="350">
        <f>IFERROR(IF(X216="",0,X216),"0")</f>
        <v>0</v>
      </c>
      <c r="Y217" s="351"/>
      <c r="Z217" s="351"/>
    </row>
    <row r="218" spans="1:53" hidden="1" x14ac:dyDescent="0.2">
      <c r="A218" s="361"/>
      <c r="B218" s="361"/>
      <c r="C218" s="361"/>
      <c r="D218" s="361"/>
      <c r="E218" s="361"/>
      <c r="F218" s="361"/>
      <c r="G218" s="361"/>
      <c r="H218" s="361"/>
      <c r="I218" s="361"/>
      <c r="J218" s="361"/>
      <c r="K218" s="361"/>
      <c r="L218" s="361"/>
      <c r="M218" s="364"/>
      <c r="N218" s="355" t="s">
        <v>66</v>
      </c>
      <c r="O218" s="356"/>
      <c r="P218" s="356"/>
      <c r="Q218" s="356"/>
      <c r="R218" s="356"/>
      <c r="S218" s="356"/>
      <c r="T218" s="357"/>
      <c r="U218" s="37" t="s">
        <v>65</v>
      </c>
      <c r="V218" s="350">
        <f>IFERROR(SUM(V216:V216),"0")</f>
        <v>0</v>
      </c>
      <c r="W218" s="350">
        <f>IFERROR(SUM(W216:W216),"0")</f>
        <v>0</v>
      </c>
      <c r="X218" s="37"/>
      <c r="Y218" s="351"/>
      <c r="Z218" s="351"/>
    </row>
    <row r="219" spans="1:53" ht="16.5" hidden="1" customHeight="1" x14ac:dyDescent="0.25">
      <c r="A219" s="372" t="s">
        <v>334</v>
      </c>
      <c r="B219" s="361"/>
      <c r="C219" s="361"/>
      <c r="D219" s="361"/>
      <c r="E219" s="361"/>
      <c r="F219" s="361"/>
      <c r="G219" s="361"/>
      <c r="H219" s="361"/>
      <c r="I219" s="361"/>
      <c r="J219" s="361"/>
      <c r="K219" s="361"/>
      <c r="L219" s="361"/>
      <c r="M219" s="361"/>
      <c r="N219" s="361"/>
      <c r="O219" s="361"/>
      <c r="P219" s="361"/>
      <c r="Q219" s="361"/>
      <c r="R219" s="361"/>
      <c r="S219" s="361"/>
      <c r="T219" s="361"/>
      <c r="U219" s="361"/>
      <c r="V219" s="361"/>
      <c r="W219" s="361"/>
      <c r="X219" s="361"/>
      <c r="Y219" s="344"/>
      <c r="Z219" s="344"/>
    </row>
    <row r="220" spans="1:53" ht="14.25" hidden="1" customHeight="1" x14ac:dyDescent="0.25">
      <c r="A220" s="360" t="s">
        <v>108</v>
      </c>
      <c r="B220" s="361"/>
      <c r="C220" s="361"/>
      <c r="D220" s="361"/>
      <c r="E220" s="361"/>
      <c r="F220" s="361"/>
      <c r="G220" s="361"/>
      <c r="H220" s="361"/>
      <c r="I220" s="361"/>
      <c r="J220" s="361"/>
      <c r="K220" s="361"/>
      <c r="L220" s="361"/>
      <c r="M220" s="361"/>
      <c r="N220" s="361"/>
      <c r="O220" s="361"/>
      <c r="P220" s="361"/>
      <c r="Q220" s="361"/>
      <c r="R220" s="361"/>
      <c r="S220" s="361"/>
      <c r="T220" s="361"/>
      <c r="U220" s="361"/>
      <c r="V220" s="361"/>
      <c r="W220" s="361"/>
      <c r="X220" s="361"/>
      <c r="Y220" s="343"/>
      <c r="Z220" s="343"/>
    </row>
    <row r="221" spans="1:53" ht="27" hidden="1" customHeight="1" x14ac:dyDescent="0.25">
      <c r="A221" s="54" t="s">
        <v>335</v>
      </c>
      <c r="B221" s="54" t="s">
        <v>336</v>
      </c>
      <c r="C221" s="31">
        <v>4301011826</v>
      </c>
      <c r="D221" s="358">
        <v>4680115884137</v>
      </c>
      <c r="E221" s="354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90" t="s">
        <v>337</v>
      </c>
      <c r="O221" s="353"/>
      <c r="P221" s="353"/>
      <c r="Q221" s="353"/>
      <c r="R221" s="354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338</v>
      </c>
      <c r="B222" s="54" t="s">
        <v>339</v>
      </c>
      <c r="C222" s="31">
        <v>4301011724</v>
      </c>
      <c r="D222" s="358">
        <v>4680115884236</v>
      </c>
      <c r="E222" s="354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0" t="s">
        <v>340</v>
      </c>
      <c r="O222" s="353"/>
      <c r="P222" s="353"/>
      <c r="Q222" s="353"/>
      <c r="R222" s="354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341</v>
      </c>
      <c r="B223" s="54" t="s">
        <v>342</v>
      </c>
      <c r="C223" s="31">
        <v>4301011721</v>
      </c>
      <c r="D223" s="358">
        <v>4680115884175</v>
      </c>
      <c r="E223" s="354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93" t="s">
        <v>343</v>
      </c>
      <c r="O223" s="353"/>
      <c r="P223" s="353"/>
      <c r="Q223" s="353"/>
      <c r="R223" s="354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344</v>
      </c>
      <c r="B224" s="54" t="s">
        <v>345</v>
      </c>
      <c r="C224" s="31">
        <v>4301011824</v>
      </c>
      <c r="D224" s="358">
        <v>4680115884144</v>
      </c>
      <c r="E224" s="354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9" t="s">
        <v>346</v>
      </c>
      <c r="O224" s="353"/>
      <c r="P224" s="353"/>
      <c r="Q224" s="353"/>
      <c r="R224" s="354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347</v>
      </c>
      <c r="B225" s="54" t="s">
        <v>348</v>
      </c>
      <c r="C225" s="31">
        <v>4301011726</v>
      </c>
      <c r="D225" s="358">
        <v>4680115884182</v>
      </c>
      <c r="E225" s="354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55" t="s">
        <v>349</v>
      </c>
      <c r="O225" s="353"/>
      <c r="P225" s="353"/>
      <c r="Q225" s="353"/>
      <c r="R225" s="354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hidden="1" customHeight="1" x14ac:dyDescent="0.25">
      <c r="A226" s="54" t="s">
        <v>350</v>
      </c>
      <c r="B226" s="54" t="s">
        <v>351</v>
      </c>
      <c r="C226" s="31">
        <v>4301011722</v>
      </c>
      <c r="D226" s="358">
        <v>4680115884205</v>
      </c>
      <c r="E226" s="354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73" t="s">
        <v>352</v>
      </c>
      <c r="O226" s="353"/>
      <c r="P226" s="353"/>
      <c r="Q226" s="353"/>
      <c r="R226" s="354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idden="1" x14ac:dyDescent="0.2">
      <c r="A227" s="363"/>
      <c r="B227" s="361"/>
      <c r="C227" s="361"/>
      <c r="D227" s="361"/>
      <c r="E227" s="361"/>
      <c r="F227" s="361"/>
      <c r="G227" s="361"/>
      <c r="H227" s="361"/>
      <c r="I227" s="361"/>
      <c r="J227" s="361"/>
      <c r="K227" s="361"/>
      <c r="L227" s="361"/>
      <c r="M227" s="364"/>
      <c r="N227" s="355" t="s">
        <v>66</v>
      </c>
      <c r="O227" s="356"/>
      <c r="P227" s="356"/>
      <c r="Q227" s="356"/>
      <c r="R227" s="356"/>
      <c r="S227" s="356"/>
      <c r="T227" s="357"/>
      <c r="U227" s="37" t="s">
        <v>67</v>
      </c>
      <c r="V227" s="350">
        <f>IFERROR(V221/H221,"0")+IFERROR(V222/H222,"0")+IFERROR(V223/H223,"0")+IFERROR(V224/H224,"0")+IFERROR(V225/H225,"0")+IFERROR(V226/H226,"0")</f>
        <v>0</v>
      </c>
      <c r="W227" s="350">
        <f>IFERROR(W221/H221,"0")+IFERROR(W222/H222,"0")+IFERROR(W223/H223,"0")+IFERROR(W224/H224,"0")+IFERROR(W225/H225,"0")+IFERROR(W226/H226,"0")</f>
        <v>0</v>
      </c>
      <c r="X227" s="350">
        <f>IFERROR(IF(X221="",0,X221),"0")+IFERROR(IF(X222="",0,X222),"0")+IFERROR(IF(X223="",0,X223),"0")+IFERROR(IF(X224="",0,X224),"0")+IFERROR(IF(X225="",0,X225),"0")+IFERROR(IF(X226="",0,X226),"0")</f>
        <v>0</v>
      </c>
      <c r="Y227" s="351"/>
      <c r="Z227" s="351"/>
    </row>
    <row r="228" spans="1:53" hidden="1" x14ac:dyDescent="0.2">
      <c r="A228" s="361"/>
      <c r="B228" s="361"/>
      <c r="C228" s="361"/>
      <c r="D228" s="361"/>
      <c r="E228" s="361"/>
      <c r="F228" s="361"/>
      <c r="G228" s="361"/>
      <c r="H228" s="361"/>
      <c r="I228" s="361"/>
      <c r="J228" s="361"/>
      <c r="K228" s="361"/>
      <c r="L228" s="361"/>
      <c r="M228" s="364"/>
      <c r="N228" s="355" t="s">
        <v>66</v>
      </c>
      <c r="O228" s="356"/>
      <c r="P228" s="356"/>
      <c r="Q228" s="356"/>
      <c r="R228" s="356"/>
      <c r="S228" s="356"/>
      <c r="T228" s="357"/>
      <c r="U228" s="37" t="s">
        <v>65</v>
      </c>
      <c r="V228" s="350">
        <f>IFERROR(SUM(V221:V226),"0")</f>
        <v>0</v>
      </c>
      <c r="W228" s="350">
        <f>IFERROR(SUM(W221:W226),"0")</f>
        <v>0</v>
      </c>
      <c r="X228" s="37"/>
      <c r="Y228" s="351"/>
      <c r="Z228" s="351"/>
    </row>
    <row r="229" spans="1:53" ht="16.5" hidden="1" customHeight="1" x14ac:dyDescent="0.25">
      <c r="A229" s="372" t="s">
        <v>353</v>
      </c>
      <c r="B229" s="361"/>
      <c r="C229" s="361"/>
      <c r="D229" s="361"/>
      <c r="E229" s="361"/>
      <c r="F229" s="361"/>
      <c r="G229" s="361"/>
      <c r="H229" s="361"/>
      <c r="I229" s="361"/>
      <c r="J229" s="361"/>
      <c r="K229" s="361"/>
      <c r="L229" s="361"/>
      <c r="M229" s="361"/>
      <c r="N229" s="361"/>
      <c r="O229" s="361"/>
      <c r="P229" s="361"/>
      <c r="Q229" s="361"/>
      <c r="R229" s="361"/>
      <c r="S229" s="361"/>
      <c r="T229" s="361"/>
      <c r="U229" s="361"/>
      <c r="V229" s="361"/>
      <c r="W229" s="361"/>
      <c r="X229" s="361"/>
      <c r="Y229" s="344"/>
      <c r="Z229" s="344"/>
    </row>
    <row r="230" spans="1:53" ht="14.25" hidden="1" customHeight="1" x14ac:dyDescent="0.25">
      <c r="A230" s="360" t="s">
        <v>108</v>
      </c>
      <c r="B230" s="361"/>
      <c r="C230" s="361"/>
      <c r="D230" s="361"/>
      <c r="E230" s="361"/>
      <c r="F230" s="361"/>
      <c r="G230" s="361"/>
      <c r="H230" s="361"/>
      <c r="I230" s="361"/>
      <c r="J230" s="361"/>
      <c r="K230" s="361"/>
      <c r="L230" s="361"/>
      <c r="M230" s="361"/>
      <c r="N230" s="361"/>
      <c r="O230" s="361"/>
      <c r="P230" s="361"/>
      <c r="Q230" s="361"/>
      <c r="R230" s="361"/>
      <c r="S230" s="361"/>
      <c r="T230" s="361"/>
      <c r="U230" s="361"/>
      <c r="V230" s="361"/>
      <c r="W230" s="361"/>
      <c r="X230" s="361"/>
      <c r="Y230" s="343"/>
      <c r="Z230" s="343"/>
    </row>
    <row r="231" spans="1:53" ht="27" hidden="1" customHeight="1" x14ac:dyDescent="0.25">
      <c r="A231" s="54" t="s">
        <v>354</v>
      </c>
      <c r="B231" s="54" t="s">
        <v>355</v>
      </c>
      <c r="C231" s="31">
        <v>4301011346</v>
      </c>
      <c r="D231" s="358">
        <v>4607091387445</v>
      </c>
      <c r="E231" s="354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3"/>
      <c r="P231" s="353"/>
      <c r="Q231" s="353"/>
      <c r="R231" s="354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4301011362</v>
      </c>
      <c r="D232" s="358">
        <v>4607091386004</v>
      </c>
      <c r="E232" s="354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3"/>
      <c r="P232" s="353"/>
      <c r="Q232" s="353"/>
      <c r="R232" s="354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4301011308</v>
      </c>
      <c r="D233" s="358">
        <v>4607091386004</v>
      </c>
      <c r="E233" s="354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3"/>
      <c r="P233" s="353"/>
      <c r="Q233" s="353"/>
      <c r="R233" s="354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4301011347</v>
      </c>
      <c r="D234" s="358">
        <v>4607091386073</v>
      </c>
      <c r="E234" s="354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3"/>
      <c r="P234" s="353"/>
      <c r="Q234" s="353"/>
      <c r="R234" s="354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4301010928</v>
      </c>
      <c r="D235" s="358">
        <v>4607091387322</v>
      </c>
      <c r="E235" s="354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3"/>
      <c r="P235" s="353"/>
      <c r="Q235" s="353"/>
      <c r="R235" s="354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361</v>
      </c>
      <c r="B236" s="54" t="s">
        <v>363</v>
      </c>
      <c r="C236" s="31">
        <v>4301011395</v>
      </c>
      <c r="D236" s="358">
        <v>4607091387322</v>
      </c>
      <c r="E236" s="354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3"/>
      <c r="P236" s="353"/>
      <c r="Q236" s="353"/>
      <c r="R236" s="354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4301011311</v>
      </c>
      <c r="D237" s="358">
        <v>4607091387377</v>
      </c>
      <c r="E237" s="354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3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3"/>
      <c r="P237" s="353"/>
      <c r="Q237" s="353"/>
      <c r="R237" s="354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4301010945</v>
      </c>
      <c r="D238" s="358">
        <v>4607091387353</v>
      </c>
      <c r="E238" s="354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4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3"/>
      <c r="P238" s="353"/>
      <c r="Q238" s="353"/>
      <c r="R238" s="354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4301011328</v>
      </c>
      <c r="D239" s="358">
        <v>4607091386011</v>
      </c>
      <c r="E239" s="354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3"/>
      <c r="P239" s="353"/>
      <c r="Q239" s="353"/>
      <c r="R239" s="354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4301011329</v>
      </c>
      <c r="D240" s="358">
        <v>4607091387308</v>
      </c>
      <c r="E240" s="354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3"/>
      <c r="P240" s="353"/>
      <c r="Q240" s="353"/>
      <c r="R240" s="354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4301011049</v>
      </c>
      <c r="D241" s="358">
        <v>4607091387339</v>
      </c>
      <c r="E241" s="354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3"/>
      <c r="P241" s="353"/>
      <c r="Q241" s="353"/>
      <c r="R241" s="354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4301011433</v>
      </c>
      <c r="D242" s="358">
        <v>4680115882638</v>
      </c>
      <c r="E242" s="354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3"/>
      <c r="P242" s="353"/>
      <c r="Q242" s="353"/>
      <c r="R242" s="354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4301011573</v>
      </c>
      <c r="D243" s="358">
        <v>4680115881938</v>
      </c>
      <c r="E243" s="354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3"/>
      <c r="P243" s="353"/>
      <c r="Q243" s="353"/>
      <c r="R243" s="354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378</v>
      </c>
      <c r="B244" s="54" t="s">
        <v>379</v>
      </c>
      <c r="C244" s="31">
        <v>4301010944</v>
      </c>
      <c r="D244" s="358">
        <v>4607091387346</v>
      </c>
      <c r="E244" s="354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4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3"/>
      <c r="P244" s="353"/>
      <c r="Q244" s="353"/>
      <c r="R244" s="354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380</v>
      </c>
      <c r="B245" s="54" t="s">
        <v>381</v>
      </c>
      <c r="C245" s="31">
        <v>4301011353</v>
      </c>
      <c r="D245" s="358">
        <v>4607091389807</v>
      </c>
      <c r="E245" s="354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6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3"/>
      <c r="P245" s="353"/>
      <c r="Q245" s="353"/>
      <c r="R245" s="354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idden="1" x14ac:dyDescent="0.2">
      <c r="A246" s="363"/>
      <c r="B246" s="361"/>
      <c r="C246" s="361"/>
      <c r="D246" s="361"/>
      <c r="E246" s="361"/>
      <c r="F246" s="361"/>
      <c r="G246" s="361"/>
      <c r="H246" s="361"/>
      <c r="I246" s="361"/>
      <c r="J246" s="361"/>
      <c r="K246" s="361"/>
      <c r="L246" s="361"/>
      <c r="M246" s="364"/>
      <c r="N246" s="355" t="s">
        <v>66</v>
      </c>
      <c r="O246" s="356"/>
      <c r="P246" s="356"/>
      <c r="Q246" s="356"/>
      <c r="R246" s="356"/>
      <c r="S246" s="356"/>
      <c r="T246" s="357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1"/>
      <c r="Z246" s="351"/>
    </row>
    <row r="247" spans="1:53" hidden="1" x14ac:dyDescent="0.2">
      <c r="A247" s="361"/>
      <c r="B247" s="361"/>
      <c r="C247" s="361"/>
      <c r="D247" s="361"/>
      <c r="E247" s="361"/>
      <c r="F247" s="361"/>
      <c r="G247" s="361"/>
      <c r="H247" s="361"/>
      <c r="I247" s="361"/>
      <c r="J247" s="361"/>
      <c r="K247" s="361"/>
      <c r="L247" s="361"/>
      <c r="M247" s="364"/>
      <c r="N247" s="355" t="s">
        <v>66</v>
      </c>
      <c r="O247" s="356"/>
      <c r="P247" s="356"/>
      <c r="Q247" s="356"/>
      <c r="R247" s="356"/>
      <c r="S247" s="356"/>
      <c r="T247" s="357"/>
      <c r="U247" s="37" t="s">
        <v>65</v>
      </c>
      <c r="V247" s="350">
        <f>IFERROR(SUM(V231:V245),"0")</f>
        <v>0</v>
      </c>
      <c r="W247" s="350">
        <f>IFERROR(SUM(W231:W245),"0")</f>
        <v>0</v>
      </c>
      <c r="X247" s="37"/>
      <c r="Y247" s="351"/>
      <c r="Z247" s="351"/>
    </row>
    <row r="248" spans="1:53" ht="14.25" hidden="1" customHeight="1" x14ac:dyDescent="0.25">
      <c r="A248" s="360" t="s">
        <v>100</v>
      </c>
      <c r="B248" s="361"/>
      <c r="C248" s="361"/>
      <c r="D248" s="361"/>
      <c r="E248" s="361"/>
      <c r="F248" s="361"/>
      <c r="G248" s="361"/>
      <c r="H248" s="361"/>
      <c r="I248" s="361"/>
      <c r="J248" s="361"/>
      <c r="K248" s="361"/>
      <c r="L248" s="361"/>
      <c r="M248" s="361"/>
      <c r="N248" s="361"/>
      <c r="O248" s="361"/>
      <c r="P248" s="361"/>
      <c r="Q248" s="361"/>
      <c r="R248" s="361"/>
      <c r="S248" s="361"/>
      <c r="T248" s="361"/>
      <c r="U248" s="361"/>
      <c r="V248" s="361"/>
      <c r="W248" s="361"/>
      <c r="X248" s="361"/>
      <c r="Y248" s="343"/>
      <c r="Z248" s="343"/>
    </row>
    <row r="249" spans="1:53" ht="27" hidden="1" customHeight="1" x14ac:dyDescent="0.25">
      <c r="A249" s="54" t="s">
        <v>382</v>
      </c>
      <c r="B249" s="54" t="s">
        <v>383</v>
      </c>
      <c r="C249" s="31">
        <v>4301020254</v>
      </c>
      <c r="D249" s="358">
        <v>4680115881914</v>
      </c>
      <c r="E249" s="354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3"/>
      <c r="P249" s="353"/>
      <c r="Q249" s="353"/>
      <c r="R249" s="354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hidden="1" x14ac:dyDescent="0.2">
      <c r="A250" s="363"/>
      <c r="B250" s="361"/>
      <c r="C250" s="361"/>
      <c r="D250" s="361"/>
      <c r="E250" s="361"/>
      <c r="F250" s="361"/>
      <c r="G250" s="361"/>
      <c r="H250" s="361"/>
      <c r="I250" s="361"/>
      <c r="J250" s="361"/>
      <c r="K250" s="361"/>
      <c r="L250" s="361"/>
      <c r="M250" s="364"/>
      <c r="N250" s="355" t="s">
        <v>66</v>
      </c>
      <c r="O250" s="356"/>
      <c r="P250" s="356"/>
      <c r="Q250" s="356"/>
      <c r="R250" s="356"/>
      <c r="S250" s="356"/>
      <c r="T250" s="357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hidden="1" x14ac:dyDescent="0.2">
      <c r="A251" s="361"/>
      <c r="B251" s="361"/>
      <c r="C251" s="361"/>
      <c r="D251" s="361"/>
      <c r="E251" s="361"/>
      <c r="F251" s="361"/>
      <c r="G251" s="361"/>
      <c r="H251" s="361"/>
      <c r="I251" s="361"/>
      <c r="J251" s="361"/>
      <c r="K251" s="361"/>
      <c r="L251" s="361"/>
      <c r="M251" s="364"/>
      <c r="N251" s="355" t="s">
        <v>66</v>
      </c>
      <c r="O251" s="356"/>
      <c r="P251" s="356"/>
      <c r="Q251" s="356"/>
      <c r="R251" s="356"/>
      <c r="S251" s="356"/>
      <c r="T251" s="357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hidden="1" customHeight="1" x14ac:dyDescent="0.25">
      <c r="A252" s="360" t="s">
        <v>60</v>
      </c>
      <c r="B252" s="361"/>
      <c r="C252" s="361"/>
      <c r="D252" s="361"/>
      <c r="E252" s="361"/>
      <c r="F252" s="361"/>
      <c r="G252" s="361"/>
      <c r="H252" s="361"/>
      <c r="I252" s="361"/>
      <c r="J252" s="361"/>
      <c r="K252" s="361"/>
      <c r="L252" s="361"/>
      <c r="M252" s="361"/>
      <c r="N252" s="361"/>
      <c r="O252" s="361"/>
      <c r="P252" s="361"/>
      <c r="Q252" s="361"/>
      <c r="R252" s="361"/>
      <c r="S252" s="361"/>
      <c r="T252" s="361"/>
      <c r="U252" s="361"/>
      <c r="V252" s="361"/>
      <c r="W252" s="361"/>
      <c r="X252" s="361"/>
      <c r="Y252" s="343"/>
      <c r="Z252" s="343"/>
    </row>
    <row r="253" spans="1:53" ht="27" hidden="1" customHeight="1" x14ac:dyDescent="0.25">
      <c r="A253" s="54" t="s">
        <v>384</v>
      </c>
      <c r="B253" s="54" t="s">
        <v>385</v>
      </c>
      <c r="C253" s="31">
        <v>4301030878</v>
      </c>
      <c r="D253" s="358">
        <v>4607091387193</v>
      </c>
      <c r="E253" s="354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3"/>
      <c r="P253" s="353"/>
      <c r="Q253" s="353"/>
      <c r="R253" s="354"/>
      <c r="S253" s="34"/>
      <c r="T253" s="34"/>
      <c r="U253" s="35" t="s">
        <v>65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386</v>
      </c>
      <c r="B254" s="54" t="s">
        <v>387</v>
      </c>
      <c r="C254" s="31">
        <v>4301031153</v>
      </c>
      <c r="D254" s="358">
        <v>4607091387230</v>
      </c>
      <c r="E254" s="354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5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3"/>
      <c r="P254" s="353"/>
      <c r="Q254" s="353"/>
      <c r="R254" s="354"/>
      <c r="S254" s="34"/>
      <c r="T254" s="34"/>
      <c r="U254" s="35" t="s">
        <v>65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388</v>
      </c>
      <c r="B255" s="54" t="s">
        <v>389</v>
      </c>
      <c r="C255" s="31">
        <v>4301031152</v>
      </c>
      <c r="D255" s="358">
        <v>4607091387285</v>
      </c>
      <c r="E255" s="354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3"/>
      <c r="P255" s="353"/>
      <c r="Q255" s="353"/>
      <c r="R255" s="354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390</v>
      </c>
      <c r="B256" s="54" t="s">
        <v>391</v>
      </c>
      <c r="C256" s="31">
        <v>4301031164</v>
      </c>
      <c r="D256" s="358">
        <v>4680115880481</v>
      </c>
      <c r="E256" s="354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3"/>
      <c r="P256" s="353"/>
      <c r="Q256" s="353"/>
      <c r="R256" s="354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hidden="1" x14ac:dyDescent="0.2">
      <c r="A257" s="363"/>
      <c r="B257" s="361"/>
      <c r="C257" s="361"/>
      <c r="D257" s="361"/>
      <c r="E257" s="361"/>
      <c r="F257" s="361"/>
      <c r="G257" s="361"/>
      <c r="H257" s="361"/>
      <c r="I257" s="361"/>
      <c r="J257" s="361"/>
      <c r="K257" s="361"/>
      <c r="L257" s="361"/>
      <c r="M257" s="364"/>
      <c r="N257" s="355" t="s">
        <v>66</v>
      </c>
      <c r="O257" s="356"/>
      <c r="P257" s="356"/>
      <c r="Q257" s="356"/>
      <c r="R257" s="356"/>
      <c r="S257" s="356"/>
      <c r="T257" s="357"/>
      <c r="U257" s="37" t="s">
        <v>67</v>
      </c>
      <c r="V257" s="350">
        <f>IFERROR(V253/H253,"0")+IFERROR(V254/H254,"0")+IFERROR(V255/H255,"0")+IFERROR(V256/H256,"0")</f>
        <v>0</v>
      </c>
      <c r="W257" s="350">
        <f>IFERROR(W253/H253,"0")+IFERROR(W254/H254,"0")+IFERROR(W255/H255,"0")+IFERROR(W256/H256,"0")</f>
        <v>0</v>
      </c>
      <c r="X257" s="350">
        <f>IFERROR(IF(X253="",0,X253),"0")+IFERROR(IF(X254="",0,X254),"0")+IFERROR(IF(X255="",0,X255),"0")+IFERROR(IF(X256="",0,X256),"0")</f>
        <v>0</v>
      </c>
      <c r="Y257" s="351"/>
      <c r="Z257" s="351"/>
    </row>
    <row r="258" spans="1:53" hidden="1" x14ac:dyDescent="0.2">
      <c r="A258" s="361"/>
      <c r="B258" s="361"/>
      <c r="C258" s="361"/>
      <c r="D258" s="361"/>
      <c r="E258" s="361"/>
      <c r="F258" s="361"/>
      <c r="G258" s="361"/>
      <c r="H258" s="361"/>
      <c r="I258" s="361"/>
      <c r="J258" s="361"/>
      <c r="K258" s="361"/>
      <c r="L258" s="361"/>
      <c r="M258" s="364"/>
      <c r="N258" s="355" t="s">
        <v>66</v>
      </c>
      <c r="O258" s="356"/>
      <c r="P258" s="356"/>
      <c r="Q258" s="356"/>
      <c r="R258" s="356"/>
      <c r="S258" s="356"/>
      <c r="T258" s="357"/>
      <c r="U258" s="37" t="s">
        <v>65</v>
      </c>
      <c r="V258" s="350">
        <f>IFERROR(SUM(V253:V256),"0")</f>
        <v>0</v>
      </c>
      <c r="W258" s="350">
        <f>IFERROR(SUM(W253:W256),"0")</f>
        <v>0</v>
      </c>
      <c r="X258" s="37"/>
      <c r="Y258" s="351"/>
      <c r="Z258" s="351"/>
    </row>
    <row r="259" spans="1:53" ht="14.25" hidden="1" customHeight="1" x14ac:dyDescent="0.25">
      <c r="A259" s="360" t="s">
        <v>68</v>
      </c>
      <c r="B259" s="361"/>
      <c r="C259" s="361"/>
      <c r="D259" s="361"/>
      <c r="E259" s="361"/>
      <c r="F259" s="361"/>
      <c r="G259" s="361"/>
      <c r="H259" s="361"/>
      <c r="I259" s="361"/>
      <c r="J259" s="361"/>
      <c r="K259" s="361"/>
      <c r="L259" s="361"/>
      <c r="M259" s="361"/>
      <c r="N259" s="361"/>
      <c r="O259" s="361"/>
      <c r="P259" s="361"/>
      <c r="Q259" s="361"/>
      <c r="R259" s="361"/>
      <c r="S259" s="361"/>
      <c r="T259" s="361"/>
      <c r="U259" s="361"/>
      <c r="V259" s="361"/>
      <c r="W259" s="361"/>
      <c r="X259" s="361"/>
      <c r="Y259" s="343"/>
      <c r="Z259" s="343"/>
    </row>
    <row r="260" spans="1:53" ht="16.5" hidden="1" customHeight="1" x14ac:dyDescent="0.25">
      <c r="A260" s="54" t="s">
        <v>392</v>
      </c>
      <c r="B260" s="54" t="s">
        <v>393</v>
      </c>
      <c r="C260" s="31">
        <v>4301051100</v>
      </c>
      <c r="D260" s="358">
        <v>4607091387766</v>
      </c>
      <c r="E260" s="354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3"/>
      <c r="P260" s="353"/>
      <c r="Q260" s="353"/>
      <c r="R260" s="354"/>
      <c r="S260" s="34"/>
      <c r="T260" s="34"/>
      <c r="U260" s="35" t="s">
        <v>65</v>
      </c>
      <c r="V260" s="348">
        <v>0</v>
      </c>
      <c r="W260" s="349">
        <f t="shared" ref="W260:W267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4301051116</v>
      </c>
      <c r="D261" s="358">
        <v>4607091387957</v>
      </c>
      <c r="E261" s="354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3"/>
      <c r="P261" s="353"/>
      <c r="Q261" s="353"/>
      <c r="R261" s="354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396</v>
      </c>
      <c r="B262" s="54" t="s">
        <v>397</v>
      </c>
      <c r="C262" s="31">
        <v>4301051115</v>
      </c>
      <c r="D262" s="358">
        <v>4607091387964</v>
      </c>
      <c r="E262" s="354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3"/>
      <c r="P262" s="353"/>
      <c r="Q262" s="353"/>
      <c r="R262" s="354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4301051134</v>
      </c>
      <c r="D263" s="358">
        <v>4607091381672</v>
      </c>
      <c r="E263" s="354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6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3"/>
      <c r="P263" s="353"/>
      <c r="Q263" s="353"/>
      <c r="R263" s="354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58">
        <v>4607091387537</v>
      </c>
      <c r="E264" s="354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5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3"/>
      <c r="P264" s="353"/>
      <c r="Q264" s="353"/>
      <c r="R264" s="354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58">
        <v>4607091387513</v>
      </c>
      <c r="E265" s="354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3"/>
      <c r="P265" s="353"/>
      <c r="Q265" s="353"/>
      <c r="R265" s="354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404</v>
      </c>
      <c r="B266" s="54" t="s">
        <v>405</v>
      </c>
      <c r="C266" s="31">
        <v>4301051277</v>
      </c>
      <c r="D266" s="358">
        <v>4680115880511</v>
      </c>
      <c r="E266" s="354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3"/>
      <c r="P266" s="353"/>
      <c r="Q266" s="353"/>
      <c r="R266" s="354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406</v>
      </c>
      <c r="B267" s="54" t="s">
        <v>407</v>
      </c>
      <c r="C267" s="31">
        <v>4301051344</v>
      </c>
      <c r="D267" s="358">
        <v>4680115880412</v>
      </c>
      <c r="E267" s="354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52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3"/>
      <c r="P267" s="353"/>
      <c r="Q267" s="353"/>
      <c r="R267" s="354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idden="1" x14ac:dyDescent="0.2">
      <c r="A268" s="363"/>
      <c r="B268" s="361"/>
      <c r="C268" s="361"/>
      <c r="D268" s="361"/>
      <c r="E268" s="361"/>
      <c r="F268" s="361"/>
      <c r="G268" s="361"/>
      <c r="H268" s="361"/>
      <c r="I268" s="361"/>
      <c r="J268" s="361"/>
      <c r="K268" s="361"/>
      <c r="L268" s="361"/>
      <c r="M268" s="364"/>
      <c r="N268" s="355" t="s">
        <v>66</v>
      </c>
      <c r="O268" s="356"/>
      <c r="P268" s="356"/>
      <c r="Q268" s="356"/>
      <c r="R268" s="356"/>
      <c r="S268" s="356"/>
      <c r="T268" s="357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0</v>
      </c>
      <c r="W268" s="350">
        <f>IFERROR(W260/H260,"0")+IFERROR(W261/H261,"0")+IFERROR(W262/H262,"0")+IFERROR(W263/H263,"0")+IFERROR(W264/H264,"0")+IFERROR(W265/H265,"0")+IFERROR(W266/H266,"0")+IFERROR(W267/H267,"0")</f>
        <v>0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</v>
      </c>
      <c r="Y268" s="351"/>
      <c r="Z268" s="351"/>
    </row>
    <row r="269" spans="1:53" hidden="1" x14ac:dyDescent="0.2">
      <c r="A269" s="361"/>
      <c r="B269" s="361"/>
      <c r="C269" s="361"/>
      <c r="D269" s="361"/>
      <c r="E269" s="361"/>
      <c r="F269" s="361"/>
      <c r="G269" s="361"/>
      <c r="H269" s="361"/>
      <c r="I269" s="361"/>
      <c r="J269" s="361"/>
      <c r="K269" s="361"/>
      <c r="L269" s="361"/>
      <c r="M269" s="364"/>
      <c r="N269" s="355" t="s">
        <v>66</v>
      </c>
      <c r="O269" s="356"/>
      <c r="P269" s="356"/>
      <c r="Q269" s="356"/>
      <c r="R269" s="356"/>
      <c r="S269" s="356"/>
      <c r="T269" s="357"/>
      <c r="U269" s="37" t="s">
        <v>65</v>
      </c>
      <c r="V269" s="350">
        <f>IFERROR(SUM(V260:V267),"0")</f>
        <v>0</v>
      </c>
      <c r="W269" s="350">
        <f>IFERROR(SUM(W260:W267),"0")</f>
        <v>0</v>
      </c>
      <c r="X269" s="37"/>
      <c r="Y269" s="351"/>
      <c r="Z269" s="351"/>
    </row>
    <row r="270" spans="1:53" ht="14.25" hidden="1" customHeight="1" x14ac:dyDescent="0.25">
      <c r="A270" s="360" t="s">
        <v>205</v>
      </c>
      <c r="B270" s="361"/>
      <c r="C270" s="361"/>
      <c r="D270" s="361"/>
      <c r="E270" s="361"/>
      <c r="F270" s="361"/>
      <c r="G270" s="361"/>
      <c r="H270" s="361"/>
      <c r="I270" s="361"/>
      <c r="J270" s="361"/>
      <c r="K270" s="361"/>
      <c r="L270" s="361"/>
      <c r="M270" s="361"/>
      <c r="N270" s="361"/>
      <c r="O270" s="361"/>
      <c r="P270" s="361"/>
      <c r="Q270" s="361"/>
      <c r="R270" s="361"/>
      <c r="S270" s="361"/>
      <c r="T270" s="361"/>
      <c r="U270" s="361"/>
      <c r="V270" s="361"/>
      <c r="W270" s="361"/>
      <c r="X270" s="361"/>
      <c r="Y270" s="343"/>
      <c r="Z270" s="343"/>
    </row>
    <row r="271" spans="1:53" ht="16.5" hidden="1" customHeight="1" x14ac:dyDescent="0.25">
      <c r="A271" s="54" t="s">
        <v>408</v>
      </c>
      <c r="B271" s="54" t="s">
        <v>409</v>
      </c>
      <c r="C271" s="31">
        <v>4301060326</v>
      </c>
      <c r="D271" s="358">
        <v>4607091380880</v>
      </c>
      <c r="E271" s="354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3"/>
      <c r="P271" s="353"/>
      <c r="Q271" s="353"/>
      <c r="R271" s="354"/>
      <c r="S271" s="34"/>
      <c r="T271" s="34"/>
      <c r="U271" s="35" t="s">
        <v>65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27" hidden="1" customHeight="1" x14ac:dyDescent="0.25">
      <c r="A272" s="54" t="s">
        <v>410</v>
      </c>
      <c r="B272" s="54" t="s">
        <v>411</v>
      </c>
      <c r="C272" s="31">
        <v>4301060308</v>
      </c>
      <c r="D272" s="358">
        <v>4607091384482</v>
      </c>
      <c r="E272" s="354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3"/>
      <c r="P272" s="353"/>
      <c r="Q272" s="353"/>
      <c r="R272" s="354"/>
      <c r="S272" s="34"/>
      <c r="T272" s="34"/>
      <c r="U272" s="35" t="s">
        <v>65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16.5" hidden="1" customHeight="1" x14ac:dyDescent="0.25">
      <c r="A273" s="54" t="s">
        <v>412</v>
      </c>
      <c r="B273" s="54" t="s">
        <v>413</v>
      </c>
      <c r="C273" s="31">
        <v>4301060325</v>
      </c>
      <c r="D273" s="358">
        <v>4607091380897</v>
      </c>
      <c r="E273" s="354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3"/>
      <c r="P273" s="353"/>
      <c r="Q273" s="353"/>
      <c r="R273" s="354"/>
      <c r="S273" s="34"/>
      <c r="T273" s="34"/>
      <c r="U273" s="35" t="s">
        <v>65</v>
      </c>
      <c r="V273" s="348">
        <v>0</v>
      </c>
      <c r="W273" s="349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hidden="1" x14ac:dyDescent="0.2">
      <c r="A274" s="363"/>
      <c r="B274" s="361"/>
      <c r="C274" s="361"/>
      <c r="D274" s="361"/>
      <c r="E274" s="361"/>
      <c r="F274" s="361"/>
      <c r="G274" s="361"/>
      <c r="H274" s="361"/>
      <c r="I274" s="361"/>
      <c r="J274" s="361"/>
      <c r="K274" s="361"/>
      <c r="L274" s="361"/>
      <c r="M274" s="364"/>
      <c r="N274" s="355" t="s">
        <v>66</v>
      </c>
      <c r="O274" s="356"/>
      <c r="P274" s="356"/>
      <c r="Q274" s="356"/>
      <c r="R274" s="356"/>
      <c r="S274" s="356"/>
      <c r="T274" s="357"/>
      <c r="U274" s="37" t="s">
        <v>67</v>
      </c>
      <c r="V274" s="350">
        <f>IFERROR(V271/H271,"0")+IFERROR(V272/H272,"0")+IFERROR(V273/H273,"0")</f>
        <v>0</v>
      </c>
      <c r="W274" s="350">
        <f>IFERROR(W271/H271,"0")+IFERROR(W272/H272,"0")+IFERROR(W273/H273,"0")</f>
        <v>0</v>
      </c>
      <c r="X274" s="350">
        <f>IFERROR(IF(X271="",0,X271),"0")+IFERROR(IF(X272="",0,X272),"0")+IFERROR(IF(X273="",0,X273),"0")</f>
        <v>0</v>
      </c>
      <c r="Y274" s="351"/>
      <c r="Z274" s="351"/>
    </row>
    <row r="275" spans="1:53" hidden="1" x14ac:dyDescent="0.2">
      <c r="A275" s="361"/>
      <c r="B275" s="361"/>
      <c r="C275" s="361"/>
      <c r="D275" s="361"/>
      <c r="E275" s="361"/>
      <c r="F275" s="361"/>
      <c r="G275" s="361"/>
      <c r="H275" s="361"/>
      <c r="I275" s="361"/>
      <c r="J275" s="361"/>
      <c r="K275" s="361"/>
      <c r="L275" s="361"/>
      <c r="M275" s="364"/>
      <c r="N275" s="355" t="s">
        <v>66</v>
      </c>
      <c r="O275" s="356"/>
      <c r="P275" s="356"/>
      <c r="Q275" s="356"/>
      <c r="R275" s="356"/>
      <c r="S275" s="356"/>
      <c r="T275" s="357"/>
      <c r="U275" s="37" t="s">
        <v>65</v>
      </c>
      <c r="V275" s="350">
        <f>IFERROR(SUM(V271:V273),"0")</f>
        <v>0</v>
      </c>
      <c r="W275" s="350">
        <f>IFERROR(SUM(W271:W273),"0")</f>
        <v>0</v>
      </c>
      <c r="X275" s="37"/>
      <c r="Y275" s="351"/>
      <c r="Z275" s="351"/>
    </row>
    <row r="276" spans="1:53" ht="14.25" hidden="1" customHeight="1" x14ac:dyDescent="0.25">
      <c r="A276" s="360" t="s">
        <v>86</v>
      </c>
      <c r="B276" s="361"/>
      <c r="C276" s="361"/>
      <c r="D276" s="361"/>
      <c r="E276" s="361"/>
      <c r="F276" s="361"/>
      <c r="G276" s="361"/>
      <c r="H276" s="361"/>
      <c r="I276" s="361"/>
      <c r="J276" s="361"/>
      <c r="K276" s="361"/>
      <c r="L276" s="361"/>
      <c r="M276" s="361"/>
      <c r="N276" s="361"/>
      <c r="O276" s="361"/>
      <c r="P276" s="361"/>
      <c r="Q276" s="361"/>
      <c r="R276" s="361"/>
      <c r="S276" s="361"/>
      <c r="T276" s="361"/>
      <c r="U276" s="361"/>
      <c r="V276" s="361"/>
      <c r="W276" s="361"/>
      <c r="X276" s="361"/>
      <c r="Y276" s="343"/>
      <c r="Z276" s="343"/>
    </row>
    <row r="277" spans="1:53" ht="16.5" hidden="1" customHeight="1" x14ac:dyDescent="0.25">
      <c r="A277" s="54" t="s">
        <v>414</v>
      </c>
      <c r="B277" s="54" t="s">
        <v>415</v>
      </c>
      <c r="C277" s="31">
        <v>4301030232</v>
      </c>
      <c r="D277" s="358">
        <v>4607091388374</v>
      </c>
      <c r="E277" s="354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576" t="s">
        <v>416</v>
      </c>
      <c r="O277" s="353"/>
      <c r="P277" s="353"/>
      <c r="Q277" s="353"/>
      <c r="R277" s="354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4301030235</v>
      </c>
      <c r="D278" s="358">
        <v>4607091388381</v>
      </c>
      <c r="E278" s="354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49" t="s">
        <v>419</v>
      </c>
      <c r="O278" s="353"/>
      <c r="P278" s="353"/>
      <c r="Q278" s="353"/>
      <c r="R278" s="354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4301030233</v>
      </c>
      <c r="D279" s="358">
        <v>4607091388404</v>
      </c>
      <c r="E279" s="354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59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3"/>
      <c r="P279" s="353"/>
      <c r="Q279" s="353"/>
      <c r="R279" s="354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idden="1" x14ac:dyDescent="0.2">
      <c r="A280" s="363"/>
      <c r="B280" s="361"/>
      <c r="C280" s="361"/>
      <c r="D280" s="361"/>
      <c r="E280" s="361"/>
      <c r="F280" s="361"/>
      <c r="G280" s="361"/>
      <c r="H280" s="361"/>
      <c r="I280" s="361"/>
      <c r="J280" s="361"/>
      <c r="K280" s="361"/>
      <c r="L280" s="361"/>
      <c r="M280" s="364"/>
      <c r="N280" s="355" t="s">
        <v>66</v>
      </c>
      <c r="O280" s="356"/>
      <c r="P280" s="356"/>
      <c r="Q280" s="356"/>
      <c r="R280" s="356"/>
      <c r="S280" s="356"/>
      <c r="T280" s="357"/>
      <c r="U280" s="37" t="s">
        <v>67</v>
      </c>
      <c r="V280" s="350">
        <f>IFERROR(V277/H277,"0")+IFERROR(V278/H278,"0")+IFERROR(V279/H279,"0")</f>
        <v>0</v>
      </c>
      <c r="W280" s="350">
        <f>IFERROR(W277/H277,"0")+IFERROR(W278/H278,"0")+IFERROR(W279/H279,"0")</f>
        <v>0</v>
      </c>
      <c r="X280" s="350">
        <f>IFERROR(IF(X277="",0,X277),"0")+IFERROR(IF(X278="",0,X278),"0")+IFERROR(IF(X279="",0,X279),"0")</f>
        <v>0</v>
      </c>
      <c r="Y280" s="351"/>
      <c r="Z280" s="351"/>
    </row>
    <row r="281" spans="1:53" hidden="1" x14ac:dyDescent="0.2">
      <c r="A281" s="361"/>
      <c r="B281" s="361"/>
      <c r="C281" s="361"/>
      <c r="D281" s="361"/>
      <c r="E281" s="361"/>
      <c r="F281" s="361"/>
      <c r="G281" s="361"/>
      <c r="H281" s="361"/>
      <c r="I281" s="361"/>
      <c r="J281" s="361"/>
      <c r="K281" s="361"/>
      <c r="L281" s="361"/>
      <c r="M281" s="364"/>
      <c r="N281" s="355" t="s">
        <v>66</v>
      </c>
      <c r="O281" s="356"/>
      <c r="P281" s="356"/>
      <c r="Q281" s="356"/>
      <c r="R281" s="356"/>
      <c r="S281" s="356"/>
      <c r="T281" s="357"/>
      <c r="U281" s="37" t="s">
        <v>65</v>
      </c>
      <c r="V281" s="350">
        <f>IFERROR(SUM(V277:V279),"0")</f>
        <v>0</v>
      </c>
      <c r="W281" s="350">
        <f>IFERROR(SUM(W277:W279),"0")</f>
        <v>0</v>
      </c>
      <c r="X281" s="37"/>
      <c r="Y281" s="351"/>
      <c r="Z281" s="351"/>
    </row>
    <row r="282" spans="1:53" ht="14.25" hidden="1" customHeight="1" x14ac:dyDescent="0.25">
      <c r="A282" s="360" t="s">
        <v>422</v>
      </c>
      <c r="B282" s="361"/>
      <c r="C282" s="361"/>
      <c r="D282" s="361"/>
      <c r="E282" s="361"/>
      <c r="F282" s="361"/>
      <c r="G282" s="361"/>
      <c r="H282" s="361"/>
      <c r="I282" s="361"/>
      <c r="J282" s="361"/>
      <c r="K282" s="361"/>
      <c r="L282" s="361"/>
      <c r="M282" s="361"/>
      <c r="N282" s="361"/>
      <c r="O282" s="361"/>
      <c r="P282" s="361"/>
      <c r="Q282" s="361"/>
      <c r="R282" s="361"/>
      <c r="S282" s="361"/>
      <c r="T282" s="361"/>
      <c r="U282" s="361"/>
      <c r="V282" s="361"/>
      <c r="W282" s="361"/>
      <c r="X282" s="361"/>
      <c r="Y282" s="343"/>
      <c r="Z282" s="343"/>
    </row>
    <row r="283" spans="1:53" ht="16.5" hidden="1" customHeight="1" x14ac:dyDescent="0.25">
      <c r="A283" s="54" t="s">
        <v>423</v>
      </c>
      <c r="B283" s="54" t="s">
        <v>424</v>
      </c>
      <c r="C283" s="31">
        <v>4301180007</v>
      </c>
      <c r="D283" s="358">
        <v>4680115881808</v>
      </c>
      <c r="E283" s="354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3"/>
      <c r="P283" s="353"/>
      <c r="Q283" s="353"/>
      <c r="R283" s="354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58">
        <v>4680115881822</v>
      </c>
      <c r="E284" s="354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3"/>
      <c r="P284" s="353"/>
      <c r="Q284" s="353"/>
      <c r="R284" s="354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429</v>
      </c>
      <c r="B285" s="54" t="s">
        <v>430</v>
      </c>
      <c r="C285" s="31">
        <v>4301180001</v>
      </c>
      <c r="D285" s="358">
        <v>4680115880016</v>
      </c>
      <c r="E285" s="354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3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3"/>
      <c r="P285" s="353"/>
      <c r="Q285" s="353"/>
      <c r="R285" s="354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idden="1" x14ac:dyDescent="0.2">
      <c r="A286" s="363"/>
      <c r="B286" s="361"/>
      <c r="C286" s="361"/>
      <c r="D286" s="361"/>
      <c r="E286" s="361"/>
      <c r="F286" s="361"/>
      <c r="G286" s="361"/>
      <c r="H286" s="361"/>
      <c r="I286" s="361"/>
      <c r="J286" s="361"/>
      <c r="K286" s="361"/>
      <c r="L286" s="361"/>
      <c r="M286" s="364"/>
      <c r="N286" s="355" t="s">
        <v>66</v>
      </c>
      <c r="O286" s="356"/>
      <c r="P286" s="356"/>
      <c r="Q286" s="356"/>
      <c r="R286" s="356"/>
      <c r="S286" s="356"/>
      <c r="T286" s="357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hidden="1" x14ac:dyDescent="0.2">
      <c r="A287" s="361"/>
      <c r="B287" s="361"/>
      <c r="C287" s="361"/>
      <c r="D287" s="361"/>
      <c r="E287" s="361"/>
      <c r="F287" s="361"/>
      <c r="G287" s="361"/>
      <c r="H287" s="361"/>
      <c r="I287" s="361"/>
      <c r="J287" s="361"/>
      <c r="K287" s="361"/>
      <c r="L287" s="361"/>
      <c r="M287" s="364"/>
      <c r="N287" s="355" t="s">
        <v>66</v>
      </c>
      <c r="O287" s="356"/>
      <c r="P287" s="356"/>
      <c r="Q287" s="356"/>
      <c r="R287" s="356"/>
      <c r="S287" s="356"/>
      <c r="T287" s="357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hidden="1" customHeight="1" x14ac:dyDescent="0.25">
      <c r="A288" s="372" t="s">
        <v>431</v>
      </c>
      <c r="B288" s="361"/>
      <c r="C288" s="361"/>
      <c r="D288" s="361"/>
      <c r="E288" s="361"/>
      <c r="F288" s="361"/>
      <c r="G288" s="361"/>
      <c r="H288" s="361"/>
      <c r="I288" s="361"/>
      <c r="J288" s="361"/>
      <c r="K288" s="361"/>
      <c r="L288" s="361"/>
      <c r="M288" s="361"/>
      <c r="N288" s="361"/>
      <c r="O288" s="361"/>
      <c r="P288" s="361"/>
      <c r="Q288" s="361"/>
      <c r="R288" s="361"/>
      <c r="S288" s="361"/>
      <c r="T288" s="361"/>
      <c r="U288" s="361"/>
      <c r="V288" s="361"/>
      <c r="W288" s="361"/>
      <c r="X288" s="361"/>
      <c r="Y288" s="344"/>
      <c r="Z288" s="344"/>
    </row>
    <row r="289" spans="1:53" ht="14.25" hidden="1" customHeight="1" x14ac:dyDescent="0.25">
      <c r="A289" s="360" t="s">
        <v>108</v>
      </c>
      <c r="B289" s="361"/>
      <c r="C289" s="361"/>
      <c r="D289" s="361"/>
      <c r="E289" s="361"/>
      <c r="F289" s="361"/>
      <c r="G289" s="361"/>
      <c r="H289" s="361"/>
      <c r="I289" s="361"/>
      <c r="J289" s="361"/>
      <c r="K289" s="361"/>
      <c r="L289" s="361"/>
      <c r="M289" s="361"/>
      <c r="N289" s="361"/>
      <c r="O289" s="361"/>
      <c r="P289" s="361"/>
      <c r="Q289" s="361"/>
      <c r="R289" s="361"/>
      <c r="S289" s="361"/>
      <c r="T289" s="361"/>
      <c r="U289" s="361"/>
      <c r="V289" s="361"/>
      <c r="W289" s="361"/>
      <c r="X289" s="361"/>
      <c r="Y289" s="343"/>
      <c r="Z289" s="343"/>
    </row>
    <row r="290" spans="1:53" ht="27" hidden="1" customHeight="1" x14ac:dyDescent="0.25">
      <c r="A290" s="54" t="s">
        <v>432</v>
      </c>
      <c r="B290" s="54" t="s">
        <v>433</v>
      </c>
      <c r="C290" s="31">
        <v>4301011315</v>
      </c>
      <c r="D290" s="358">
        <v>4607091387421</v>
      </c>
      <c r="E290" s="354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3"/>
      <c r="P290" s="353"/>
      <c r="Q290" s="353"/>
      <c r="R290" s="354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58">
        <v>4607091387421</v>
      </c>
      <c r="E291" s="354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3"/>
      <c r="P291" s="353"/>
      <c r="Q291" s="353"/>
      <c r="R291" s="354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436</v>
      </c>
      <c r="C292" s="31">
        <v>4301011619</v>
      </c>
      <c r="D292" s="358">
        <v>4607091387452</v>
      </c>
      <c r="E292" s="354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9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3"/>
      <c r="P292" s="353"/>
      <c r="Q292" s="353"/>
      <c r="R292" s="354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4301011322</v>
      </c>
      <c r="D293" s="358">
        <v>4607091387452</v>
      </c>
      <c r="E293" s="354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3"/>
      <c r="P293" s="353"/>
      <c r="Q293" s="353"/>
      <c r="R293" s="354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4301011396</v>
      </c>
      <c r="D294" s="358">
        <v>4607091387452</v>
      </c>
      <c r="E294" s="354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3"/>
      <c r="P294" s="353"/>
      <c r="Q294" s="353"/>
      <c r="R294" s="354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439</v>
      </c>
      <c r="B295" s="54" t="s">
        <v>440</v>
      </c>
      <c r="C295" s="31">
        <v>4301011313</v>
      </c>
      <c r="D295" s="358">
        <v>4607091385984</v>
      </c>
      <c r="E295" s="354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3"/>
      <c r="P295" s="353"/>
      <c r="Q295" s="353"/>
      <c r="R295" s="354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441</v>
      </c>
      <c r="B296" s="54" t="s">
        <v>442</v>
      </c>
      <c r="C296" s="31">
        <v>4301011316</v>
      </c>
      <c r="D296" s="358">
        <v>4607091387438</v>
      </c>
      <c r="E296" s="354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5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3"/>
      <c r="P296" s="353"/>
      <c r="Q296" s="353"/>
      <c r="R296" s="354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4301011318</v>
      </c>
      <c r="D297" s="358">
        <v>4607091387469</v>
      </c>
      <c r="E297" s="354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8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3"/>
      <c r="P297" s="353"/>
      <c r="Q297" s="353"/>
      <c r="R297" s="354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idden="1" x14ac:dyDescent="0.2">
      <c r="A298" s="363"/>
      <c r="B298" s="361"/>
      <c r="C298" s="361"/>
      <c r="D298" s="361"/>
      <c r="E298" s="361"/>
      <c r="F298" s="361"/>
      <c r="G298" s="361"/>
      <c r="H298" s="361"/>
      <c r="I298" s="361"/>
      <c r="J298" s="361"/>
      <c r="K298" s="361"/>
      <c r="L298" s="361"/>
      <c r="M298" s="364"/>
      <c r="N298" s="355" t="s">
        <v>66</v>
      </c>
      <c r="O298" s="356"/>
      <c r="P298" s="356"/>
      <c r="Q298" s="356"/>
      <c r="R298" s="356"/>
      <c r="S298" s="356"/>
      <c r="T298" s="357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hidden="1" x14ac:dyDescent="0.2">
      <c r="A299" s="361"/>
      <c r="B299" s="361"/>
      <c r="C299" s="361"/>
      <c r="D299" s="361"/>
      <c r="E299" s="361"/>
      <c r="F299" s="361"/>
      <c r="G299" s="361"/>
      <c r="H299" s="361"/>
      <c r="I299" s="361"/>
      <c r="J299" s="361"/>
      <c r="K299" s="361"/>
      <c r="L299" s="361"/>
      <c r="M299" s="364"/>
      <c r="N299" s="355" t="s">
        <v>66</v>
      </c>
      <c r="O299" s="356"/>
      <c r="P299" s="356"/>
      <c r="Q299" s="356"/>
      <c r="R299" s="356"/>
      <c r="S299" s="356"/>
      <c r="T299" s="357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hidden="1" customHeight="1" x14ac:dyDescent="0.25">
      <c r="A300" s="360" t="s">
        <v>60</v>
      </c>
      <c r="B300" s="361"/>
      <c r="C300" s="361"/>
      <c r="D300" s="361"/>
      <c r="E300" s="361"/>
      <c r="F300" s="361"/>
      <c r="G300" s="361"/>
      <c r="H300" s="361"/>
      <c r="I300" s="361"/>
      <c r="J300" s="361"/>
      <c r="K300" s="361"/>
      <c r="L300" s="361"/>
      <c r="M300" s="361"/>
      <c r="N300" s="361"/>
      <c r="O300" s="361"/>
      <c r="P300" s="361"/>
      <c r="Q300" s="361"/>
      <c r="R300" s="361"/>
      <c r="S300" s="361"/>
      <c r="T300" s="361"/>
      <c r="U300" s="361"/>
      <c r="V300" s="361"/>
      <c r="W300" s="361"/>
      <c r="X300" s="361"/>
      <c r="Y300" s="343"/>
      <c r="Z300" s="343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58">
        <v>4607091387292</v>
      </c>
      <c r="E301" s="354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3"/>
      <c r="P301" s="353"/>
      <c r="Q301" s="353"/>
      <c r="R301" s="354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58">
        <v>4607091387315</v>
      </c>
      <c r="E302" s="354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3"/>
      <c r="P302" s="353"/>
      <c r="Q302" s="353"/>
      <c r="R302" s="354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63"/>
      <c r="B303" s="361"/>
      <c r="C303" s="361"/>
      <c r="D303" s="361"/>
      <c r="E303" s="361"/>
      <c r="F303" s="361"/>
      <c r="G303" s="361"/>
      <c r="H303" s="361"/>
      <c r="I303" s="361"/>
      <c r="J303" s="361"/>
      <c r="K303" s="361"/>
      <c r="L303" s="361"/>
      <c r="M303" s="364"/>
      <c r="N303" s="355" t="s">
        <v>66</v>
      </c>
      <c r="O303" s="356"/>
      <c r="P303" s="356"/>
      <c r="Q303" s="356"/>
      <c r="R303" s="356"/>
      <c r="S303" s="356"/>
      <c r="T303" s="357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hidden="1" x14ac:dyDescent="0.2">
      <c r="A304" s="361"/>
      <c r="B304" s="361"/>
      <c r="C304" s="361"/>
      <c r="D304" s="361"/>
      <c r="E304" s="361"/>
      <c r="F304" s="361"/>
      <c r="G304" s="361"/>
      <c r="H304" s="361"/>
      <c r="I304" s="361"/>
      <c r="J304" s="361"/>
      <c r="K304" s="361"/>
      <c r="L304" s="361"/>
      <c r="M304" s="364"/>
      <c r="N304" s="355" t="s">
        <v>66</v>
      </c>
      <c r="O304" s="356"/>
      <c r="P304" s="356"/>
      <c r="Q304" s="356"/>
      <c r="R304" s="356"/>
      <c r="S304" s="356"/>
      <c r="T304" s="357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hidden="1" customHeight="1" x14ac:dyDescent="0.25">
      <c r="A305" s="372" t="s">
        <v>449</v>
      </c>
      <c r="B305" s="361"/>
      <c r="C305" s="361"/>
      <c r="D305" s="361"/>
      <c r="E305" s="361"/>
      <c r="F305" s="361"/>
      <c r="G305" s="361"/>
      <c r="H305" s="361"/>
      <c r="I305" s="361"/>
      <c r="J305" s="361"/>
      <c r="K305" s="361"/>
      <c r="L305" s="361"/>
      <c r="M305" s="361"/>
      <c r="N305" s="361"/>
      <c r="O305" s="361"/>
      <c r="P305" s="361"/>
      <c r="Q305" s="361"/>
      <c r="R305" s="361"/>
      <c r="S305" s="361"/>
      <c r="T305" s="361"/>
      <c r="U305" s="361"/>
      <c r="V305" s="361"/>
      <c r="W305" s="361"/>
      <c r="X305" s="361"/>
      <c r="Y305" s="344"/>
      <c r="Z305" s="344"/>
    </row>
    <row r="306" spans="1:53" ht="14.25" hidden="1" customHeight="1" x14ac:dyDescent="0.25">
      <c r="A306" s="360" t="s">
        <v>60</v>
      </c>
      <c r="B306" s="361"/>
      <c r="C306" s="361"/>
      <c r="D306" s="361"/>
      <c r="E306" s="361"/>
      <c r="F306" s="361"/>
      <c r="G306" s="361"/>
      <c r="H306" s="361"/>
      <c r="I306" s="361"/>
      <c r="J306" s="361"/>
      <c r="K306" s="361"/>
      <c r="L306" s="361"/>
      <c r="M306" s="361"/>
      <c r="N306" s="361"/>
      <c r="O306" s="361"/>
      <c r="P306" s="361"/>
      <c r="Q306" s="361"/>
      <c r="R306" s="361"/>
      <c r="S306" s="361"/>
      <c r="T306" s="361"/>
      <c r="U306" s="361"/>
      <c r="V306" s="361"/>
      <c r="W306" s="361"/>
      <c r="X306" s="361"/>
      <c r="Y306" s="343"/>
      <c r="Z306" s="343"/>
    </row>
    <row r="307" spans="1:53" ht="27" hidden="1" customHeight="1" x14ac:dyDescent="0.25">
      <c r="A307" s="54" t="s">
        <v>450</v>
      </c>
      <c r="B307" s="54" t="s">
        <v>451</v>
      </c>
      <c r="C307" s="31">
        <v>4301031066</v>
      </c>
      <c r="D307" s="358">
        <v>4607091383836</v>
      </c>
      <c r="E307" s="354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3"/>
      <c r="P307" s="353"/>
      <c r="Q307" s="353"/>
      <c r="R307" s="354"/>
      <c r="S307" s="34"/>
      <c r="T307" s="34"/>
      <c r="U307" s="35" t="s">
        <v>65</v>
      </c>
      <c r="V307" s="348">
        <v>0</v>
      </c>
      <c r="W307" s="349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hidden="1" x14ac:dyDescent="0.2">
      <c r="A308" s="363"/>
      <c r="B308" s="361"/>
      <c r="C308" s="361"/>
      <c r="D308" s="361"/>
      <c r="E308" s="361"/>
      <c r="F308" s="361"/>
      <c r="G308" s="361"/>
      <c r="H308" s="361"/>
      <c r="I308" s="361"/>
      <c r="J308" s="361"/>
      <c r="K308" s="361"/>
      <c r="L308" s="361"/>
      <c r="M308" s="364"/>
      <c r="N308" s="355" t="s">
        <v>66</v>
      </c>
      <c r="O308" s="356"/>
      <c r="P308" s="356"/>
      <c r="Q308" s="356"/>
      <c r="R308" s="356"/>
      <c r="S308" s="356"/>
      <c r="T308" s="357"/>
      <c r="U308" s="37" t="s">
        <v>67</v>
      </c>
      <c r="V308" s="350">
        <f>IFERROR(V307/H307,"0")</f>
        <v>0</v>
      </c>
      <c r="W308" s="350">
        <f>IFERROR(W307/H307,"0")</f>
        <v>0</v>
      </c>
      <c r="X308" s="350">
        <f>IFERROR(IF(X307="",0,X307),"0")</f>
        <v>0</v>
      </c>
      <c r="Y308" s="351"/>
      <c r="Z308" s="351"/>
    </row>
    <row r="309" spans="1:53" hidden="1" x14ac:dyDescent="0.2">
      <c r="A309" s="361"/>
      <c r="B309" s="361"/>
      <c r="C309" s="361"/>
      <c r="D309" s="361"/>
      <c r="E309" s="361"/>
      <c r="F309" s="361"/>
      <c r="G309" s="361"/>
      <c r="H309" s="361"/>
      <c r="I309" s="361"/>
      <c r="J309" s="361"/>
      <c r="K309" s="361"/>
      <c r="L309" s="361"/>
      <c r="M309" s="364"/>
      <c r="N309" s="355" t="s">
        <v>66</v>
      </c>
      <c r="O309" s="356"/>
      <c r="P309" s="356"/>
      <c r="Q309" s="356"/>
      <c r="R309" s="356"/>
      <c r="S309" s="356"/>
      <c r="T309" s="357"/>
      <c r="U309" s="37" t="s">
        <v>65</v>
      </c>
      <c r="V309" s="350">
        <f>IFERROR(SUM(V307:V307),"0")</f>
        <v>0</v>
      </c>
      <c r="W309" s="350">
        <f>IFERROR(SUM(W307:W307),"0")</f>
        <v>0</v>
      </c>
      <c r="X309" s="37"/>
      <c r="Y309" s="351"/>
      <c r="Z309" s="351"/>
    </row>
    <row r="310" spans="1:53" ht="14.25" hidden="1" customHeight="1" x14ac:dyDescent="0.25">
      <c r="A310" s="360" t="s">
        <v>68</v>
      </c>
      <c r="B310" s="361"/>
      <c r="C310" s="361"/>
      <c r="D310" s="361"/>
      <c r="E310" s="361"/>
      <c r="F310" s="361"/>
      <c r="G310" s="361"/>
      <c r="H310" s="361"/>
      <c r="I310" s="361"/>
      <c r="J310" s="361"/>
      <c r="K310" s="361"/>
      <c r="L310" s="361"/>
      <c r="M310" s="361"/>
      <c r="N310" s="361"/>
      <c r="O310" s="361"/>
      <c r="P310" s="361"/>
      <c r="Q310" s="361"/>
      <c r="R310" s="361"/>
      <c r="S310" s="361"/>
      <c r="T310" s="361"/>
      <c r="U310" s="361"/>
      <c r="V310" s="361"/>
      <c r="W310" s="361"/>
      <c r="X310" s="361"/>
      <c r="Y310" s="343"/>
      <c r="Z310" s="343"/>
    </row>
    <row r="311" spans="1:53" ht="27" hidden="1" customHeight="1" x14ac:dyDescent="0.25">
      <c r="A311" s="54" t="s">
        <v>452</v>
      </c>
      <c r="B311" s="54" t="s">
        <v>453</v>
      </c>
      <c r="C311" s="31">
        <v>4301051142</v>
      </c>
      <c r="D311" s="358">
        <v>4607091387919</v>
      </c>
      <c r="E311" s="354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3"/>
      <c r="P311" s="353"/>
      <c r="Q311" s="353"/>
      <c r="R311" s="354"/>
      <c r="S311" s="34"/>
      <c r="T311" s="34"/>
      <c r="U311" s="35" t="s">
        <v>65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hidden="1" customHeight="1" x14ac:dyDescent="0.25">
      <c r="A312" s="54" t="s">
        <v>454</v>
      </c>
      <c r="B312" s="54" t="s">
        <v>455</v>
      </c>
      <c r="C312" s="31">
        <v>4301051461</v>
      </c>
      <c r="D312" s="358">
        <v>4680115883604</v>
      </c>
      <c r="E312" s="354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3"/>
      <c r="P312" s="353"/>
      <c r="Q312" s="353"/>
      <c r="R312" s="354"/>
      <c r="S312" s="34"/>
      <c r="T312" s="34"/>
      <c r="U312" s="35" t="s">
        <v>65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t="27" hidden="1" customHeight="1" x14ac:dyDescent="0.25">
      <c r="A313" s="54" t="s">
        <v>456</v>
      </c>
      <c r="B313" s="54" t="s">
        <v>457</v>
      </c>
      <c r="C313" s="31">
        <v>4301051485</v>
      </c>
      <c r="D313" s="358">
        <v>4680115883567</v>
      </c>
      <c r="E313" s="354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1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3"/>
      <c r="P313" s="353"/>
      <c r="Q313" s="353"/>
      <c r="R313" s="354"/>
      <c r="S313" s="34"/>
      <c r="T313" s="34"/>
      <c r="U313" s="35" t="s">
        <v>65</v>
      </c>
      <c r="V313" s="348">
        <v>0</v>
      </c>
      <c r="W313" s="349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hidden="1" x14ac:dyDescent="0.2">
      <c r="A314" s="363"/>
      <c r="B314" s="361"/>
      <c r="C314" s="361"/>
      <c r="D314" s="361"/>
      <c r="E314" s="361"/>
      <c r="F314" s="361"/>
      <c r="G314" s="361"/>
      <c r="H314" s="361"/>
      <c r="I314" s="361"/>
      <c r="J314" s="361"/>
      <c r="K314" s="361"/>
      <c r="L314" s="361"/>
      <c r="M314" s="364"/>
      <c r="N314" s="355" t="s">
        <v>66</v>
      </c>
      <c r="O314" s="356"/>
      <c r="P314" s="356"/>
      <c r="Q314" s="356"/>
      <c r="R314" s="356"/>
      <c r="S314" s="356"/>
      <c r="T314" s="357"/>
      <c r="U314" s="37" t="s">
        <v>67</v>
      </c>
      <c r="V314" s="350">
        <f>IFERROR(V311/H311,"0")+IFERROR(V312/H312,"0")+IFERROR(V313/H313,"0")</f>
        <v>0</v>
      </c>
      <c r="W314" s="350">
        <f>IFERROR(W311/H311,"0")+IFERROR(W312/H312,"0")+IFERROR(W313/H313,"0")</f>
        <v>0</v>
      </c>
      <c r="X314" s="350">
        <f>IFERROR(IF(X311="",0,X311),"0")+IFERROR(IF(X312="",0,X312),"0")+IFERROR(IF(X313="",0,X313),"0")</f>
        <v>0</v>
      </c>
      <c r="Y314" s="351"/>
      <c r="Z314" s="351"/>
    </row>
    <row r="315" spans="1:53" hidden="1" x14ac:dyDescent="0.2">
      <c r="A315" s="361"/>
      <c r="B315" s="361"/>
      <c r="C315" s="361"/>
      <c r="D315" s="361"/>
      <c r="E315" s="361"/>
      <c r="F315" s="361"/>
      <c r="G315" s="361"/>
      <c r="H315" s="361"/>
      <c r="I315" s="361"/>
      <c r="J315" s="361"/>
      <c r="K315" s="361"/>
      <c r="L315" s="361"/>
      <c r="M315" s="364"/>
      <c r="N315" s="355" t="s">
        <v>66</v>
      </c>
      <c r="O315" s="356"/>
      <c r="P315" s="356"/>
      <c r="Q315" s="356"/>
      <c r="R315" s="356"/>
      <c r="S315" s="356"/>
      <c r="T315" s="357"/>
      <c r="U315" s="37" t="s">
        <v>65</v>
      </c>
      <c r="V315" s="350">
        <f>IFERROR(SUM(V311:V313),"0")</f>
        <v>0</v>
      </c>
      <c r="W315" s="350">
        <f>IFERROR(SUM(W311:W313),"0")</f>
        <v>0</v>
      </c>
      <c r="X315" s="37"/>
      <c r="Y315" s="351"/>
      <c r="Z315" s="351"/>
    </row>
    <row r="316" spans="1:53" ht="14.25" hidden="1" customHeight="1" x14ac:dyDescent="0.25">
      <c r="A316" s="360" t="s">
        <v>205</v>
      </c>
      <c r="B316" s="361"/>
      <c r="C316" s="361"/>
      <c r="D316" s="361"/>
      <c r="E316" s="361"/>
      <c r="F316" s="361"/>
      <c r="G316" s="361"/>
      <c r="H316" s="361"/>
      <c r="I316" s="361"/>
      <c r="J316" s="361"/>
      <c r="K316" s="361"/>
      <c r="L316" s="361"/>
      <c r="M316" s="361"/>
      <c r="N316" s="361"/>
      <c r="O316" s="361"/>
      <c r="P316" s="361"/>
      <c r="Q316" s="361"/>
      <c r="R316" s="361"/>
      <c r="S316" s="361"/>
      <c r="T316" s="361"/>
      <c r="U316" s="361"/>
      <c r="V316" s="361"/>
      <c r="W316" s="361"/>
      <c r="X316" s="361"/>
      <c r="Y316" s="343"/>
      <c r="Z316" s="343"/>
    </row>
    <row r="317" spans="1:53" ht="27" hidden="1" customHeight="1" x14ac:dyDescent="0.25">
      <c r="A317" s="54" t="s">
        <v>458</v>
      </c>
      <c r="B317" s="54" t="s">
        <v>459</v>
      </c>
      <c r="C317" s="31">
        <v>4301060324</v>
      </c>
      <c r="D317" s="358">
        <v>4607091388831</v>
      </c>
      <c r="E317" s="354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3"/>
      <c r="P317" s="353"/>
      <c r="Q317" s="353"/>
      <c r="R317" s="354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hidden="1" x14ac:dyDescent="0.2">
      <c r="A318" s="363"/>
      <c r="B318" s="361"/>
      <c r="C318" s="361"/>
      <c r="D318" s="361"/>
      <c r="E318" s="361"/>
      <c r="F318" s="361"/>
      <c r="G318" s="361"/>
      <c r="H318" s="361"/>
      <c r="I318" s="361"/>
      <c r="J318" s="361"/>
      <c r="K318" s="361"/>
      <c r="L318" s="361"/>
      <c r="M318" s="364"/>
      <c r="N318" s="355" t="s">
        <v>66</v>
      </c>
      <c r="O318" s="356"/>
      <c r="P318" s="356"/>
      <c r="Q318" s="356"/>
      <c r="R318" s="356"/>
      <c r="S318" s="356"/>
      <c r="T318" s="357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hidden="1" x14ac:dyDescent="0.2">
      <c r="A319" s="361"/>
      <c r="B319" s="361"/>
      <c r="C319" s="361"/>
      <c r="D319" s="361"/>
      <c r="E319" s="361"/>
      <c r="F319" s="361"/>
      <c r="G319" s="361"/>
      <c r="H319" s="361"/>
      <c r="I319" s="361"/>
      <c r="J319" s="361"/>
      <c r="K319" s="361"/>
      <c r="L319" s="361"/>
      <c r="M319" s="364"/>
      <c r="N319" s="355" t="s">
        <v>66</v>
      </c>
      <c r="O319" s="356"/>
      <c r="P319" s="356"/>
      <c r="Q319" s="356"/>
      <c r="R319" s="356"/>
      <c r="S319" s="356"/>
      <c r="T319" s="357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hidden="1" customHeight="1" x14ac:dyDescent="0.25">
      <c r="A320" s="360" t="s">
        <v>86</v>
      </c>
      <c r="B320" s="361"/>
      <c r="C320" s="361"/>
      <c r="D320" s="361"/>
      <c r="E320" s="361"/>
      <c r="F320" s="361"/>
      <c r="G320" s="361"/>
      <c r="H320" s="361"/>
      <c r="I320" s="361"/>
      <c r="J320" s="361"/>
      <c r="K320" s="361"/>
      <c r="L320" s="361"/>
      <c r="M320" s="361"/>
      <c r="N320" s="361"/>
      <c r="O320" s="361"/>
      <c r="P320" s="361"/>
      <c r="Q320" s="361"/>
      <c r="R320" s="361"/>
      <c r="S320" s="361"/>
      <c r="T320" s="361"/>
      <c r="U320" s="361"/>
      <c r="V320" s="361"/>
      <c r="W320" s="361"/>
      <c r="X320" s="361"/>
      <c r="Y320" s="343"/>
      <c r="Z320" s="343"/>
    </row>
    <row r="321" spans="1:53" ht="27" hidden="1" customHeight="1" x14ac:dyDescent="0.25">
      <c r="A321" s="54" t="s">
        <v>460</v>
      </c>
      <c r="B321" s="54" t="s">
        <v>461</v>
      </c>
      <c r="C321" s="31">
        <v>4301032015</v>
      </c>
      <c r="D321" s="358">
        <v>4607091383102</v>
      </c>
      <c r="E321" s="354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3"/>
      <c r="P321" s="353"/>
      <c r="Q321" s="353"/>
      <c r="R321" s="354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hidden="1" x14ac:dyDescent="0.2">
      <c r="A322" s="363"/>
      <c r="B322" s="361"/>
      <c r="C322" s="361"/>
      <c r="D322" s="361"/>
      <c r="E322" s="361"/>
      <c r="F322" s="361"/>
      <c r="G322" s="361"/>
      <c r="H322" s="361"/>
      <c r="I322" s="361"/>
      <c r="J322" s="361"/>
      <c r="K322" s="361"/>
      <c r="L322" s="361"/>
      <c r="M322" s="364"/>
      <c r="N322" s="355" t="s">
        <v>66</v>
      </c>
      <c r="O322" s="356"/>
      <c r="P322" s="356"/>
      <c r="Q322" s="356"/>
      <c r="R322" s="356"/>
      <c r="S322" s="356"/>
      <c r="T322" s="357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hidden="1" x14ac:dyDescent="0.2">
      <c r="A323" s="361"/>
      <c r="B323" s="361"/>
      <c r="C323" s="361"/>
      <c r="D323" s="361"/>
      <c r="E323" s="361"/>
      <c r="F323" s="361"/>
      <c r="G323" s="361"/>
      <c r="H323" s="361"/>
      <c r="I323" s="361"/>
      <c r="J323" s="361"/>
      <c r="K323" s="361"/>
      <c r="L323" s="361"/>
      <c r="M323" s="364"/>
      <c r="N323" s="355" t="s">
        <v>66</v>
      </c>
      <c r="O323" s="356"/>
      <c r="P323" s="356"/>
      <c r="Q323" s="356"/>
      <c r="R323" s="356"/>
      <c r="S323" s="356"/>
      <c r="T323" s="357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hidden="1" customHeight="1" x14ac:dyDescent="0.2">
      <c r="A324" s="537" t="s">
        <v>462</v>
      </c>
      <c r="B324" s="538"/>
      <c r="C324" s="538"/>
      <c r="D324" s="538"/>
      <c r="E324" s="538"/>
      <c r="F324" s="538"/>
      <c r="G324" s="538"/>
      <c r="H324" s="538"/>
      <c r="I324" s="538"/>
      <c r="J324" s="538"/>
      <c r="K324" s="538"/>
      <c r="L324" s="538"/>
      <c r="M324" s="538"/>
      <c r="N324" s="538"/>
      <c r="O324" s="538"/>
      <c r="P324" s="538"/>
      <c r="Q324" s="538"/>
      <c r="R324" s="538"/>
      <c r="S324" s="538"/>
      <c r="T324" s="538"/>
      <c r="U324" s="538"/>
      <c r="V324" s="538"/>
      <c r="W324" s="538"/>
      <c r="X324" s="538"/>
      <c r="Y324" s="48"/>
      <c r="Z324" s="48"/>
    </row>
    <row r="325" spans="1:53" ht="16.5" hidden="1" customHeight="1" x14ac:dyDescent="0.25">
      <c r="A325" s="372" t="s">
        <v>463</v>
      </c>
      <c r="B325" s="361"/>
      <c r="C325" s="361"/>
      <c r="D325" s="361"/>
      <c r="E325" s="361"/>
      <c r="F325" s="361"/>
      <c r="G325" s="361"/>
      <c r="H325" s="361"/>
      <c r="I325" s="361"/>
      <c r="J325" s="361"/>
      <c r="K325" s="361"/>
      <c r="L325" s="361"/>
      <c r="M325" s="361"/>
      <c r="N325" s="361"/>
      <c r="O325" s="361"/>
      <c r="P325" s="361"/>
      <c r="Q325" s="361"/>
      <c r="R325" s="361"/>
      <c r="S325" s="361"/>
      <c r="T325" s="361"/>
      <c r="U325" s="361"/>
      <c r="V325" s="361"/>
      <c r="W325" s="361"/>
      <c r="X325" s="361"/>
      <c r="Y325" s="344"/>
      <c r="Z325" s="344"/>
    </row>
    <row r="326" spans="1:53" ht="14.25" hidden="1" customHeight="1" x14ac:dyDescent="0.25">
      <c r="A326" s="360" t="s">
        <v>68</v>
      </c>
      <c r="B326" s="361"/>
      <c r="C326" s="361"/>
      <c r="D326" s="361"/>
      <c r="E326" s="361"/>
      <c r="F326" s="361"/>
      <c r="G326" s="361"/>
      <c r="H326" s="361"/>
      <c r="I326" s="361"/>
      <c r="J326" s="361"/>
      <c r="K326" s="361"/>
      <c r="L326" s="361"/>
      <c r="M326" s="361"/>
      <c r="N326" s="361"/>
      <c r="O326" s="361"/>
      <c r="P326" s="361"/>
      <c r="Q326" s="361"/>
      <c r="R326" s="361"/>
      <c r="S326" s="361"/>
      <c r="T326" s="361"/>
      <c r="U326" s="361"/>
      <c r="V326" s="361"/>
      <c r="W326" s="361"/>
      <c r="X326" s="361"/>
      <c r="Y326" s="343"/>
      <c r="Z326" s="343"/>
    </row>
    <row r="327" spans="1:53" ht="27" hidden="1" customHeight="1" x14ac:dyDescent="0.25">
      <c r="A327" s="54" t="s">
        <v>464</v>
      </c>
      <c r="B327" s="54" t="s">
        <v>465</v>
      </c>
      <c r="C327" s="31">
        <v>4301051292</v>
      </c>
      <c r="D327" s="358">
        <v>4607091383928</v>
      </c>
      <c r="E327" s="354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3"/>
      <c r="P327" s="353"/>
      <c r="Q327" s="353"/>
      <c r="R327" s="354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idden="1" x14ac:dyDescent="0.2">
      <c r="A328" s="363"/>
      <c r="B328" s="361"/>
      <c r="C328" s="361"/>
      <c r="D328" s="361"/>
      <c r="E328" s="361"/>
      <c r="F328" s="361"/>
      <c r="G328" s="361"/>
      <c r="H328" s="361"/>
      <c r="I328" s="361"/>
      <c r="J328" s="361"/>
      <c r="K328" s="361"/>
      <c r="L328" s="361"/>
      <c r="M328" s="364"/>
      <c r="N328" s="355" t="s">
        <v>66</v>
      </c>
      <c r="O328" s="356"/>
      <c r="P328" s="356"/>
      <c r="Q328" s="356"/>
      <c r="R328" s="356"/>
      <c r="S328" s="356"/>
      <c r="T328" s="357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hidden="1" x14ac:dyDescent="0.2">
      <c r="A329" s="361"/>
      <c r="B329" s="361"/>
      <c r="C329" s="361"/>
      <c r="D329" s="361"/>
      <c r="E329" s="361"/>
      <c r="F329" s="361"/>
      <c r="G329" s="361"/>
      <c r="H329" s="361"/>
      <c r="I329" s="361"/>
      <c r="J329" s="361"/>
      <c r="K329" s="361"/>
      <c r="L329" s="361"/>
      <c r="M329" s="364"/>
      <c r="N329" s="355" t="s">
        <v>66</v>
      </c>
      <c r="O329" s="356"/>
      <c r="P329" s="356"/>
      <c r="Q329" s="356"/>
      <c r="R329" s="356"/>
      <c r="S329" s="356"/>
      <c r="T329" s="357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hidden="1" customHeight="1" x14ac:dyDescent="0.2">
      <c r="A330" s="537" t="s">
        <v>466</v>
      </c>
      <c r="B330" s="538"/>
      <c r="C330" s="538"/>
      <c r="D330" s="538"/>
      <c r="E330" s="538"/>
      <c r="F330" s="538"/>
      <c r="G330" s="538"/>
      <c r="H330" s="538"/>
      <c r="I330" s="538"/>
      <c r="J330" s="538"/>
      <c r="K330" s="538"/>
      <c r="L330" s="538"/>
      <c r="M330" s="538"/>
      <c r="N330" s="538"/>
      <c r="O330" s="538"/>
      <c r="P330" s="538"/>
      <c r="Q330" s="538"/>
      <c r="R330" s="538"/>
      <c r="S330" s="538"/>
      <c r="T330" s="538"/>
      <c r="U330" s="538"/>
      <c r="V330" s="538"/>
      <c r="W330" s="538"/>
      <c r="X330" s="538"/>
      <c r="Y330" s="48"/>
      <c r="Z330" s="48"/>
    </row>
    <row r="331" spans="1:53" ht="16.5" hidden="1" customHeight="1" x14ac:dyDescent="0.25">
      <c r="A331" s="372" t="s">
        <v>467</v>
      </c>
      <c r="B331" s="361"/>
      <c r="C331" s="361"/>
      <c r="D331" s="361"/>
      <c r="E331" s="361"/>
      <c r="F331" s="361"/>
      <c r="G331" s="361"/>
      <c r="H331" s="361"/>
      <c r="I331" s="361"/>
      <c r="J331" s="361"/>
      <c r="K331" s="361"/>
      <c r="L331" s="361"/>
      <c r="M331" s="361"/>
      <c r="N331" s="361"/>
      <c r="O331" s="361"/>
      <c r="P331" s="361"/>
      <c r="Q331" s="361"/>
      <c r="R331" s="361"/>
      <c r="S331" s="361"/>
      <c r="T331" s="361"/>
      <c r="U331" s="361"/>
      <c r="V331" s="361"/>
      <c r="W331" s="361"/>
      <c r="X331" s="361"/>
      <c r="Y331" s="344"/>
      <c r="Z331" s="344"/>
    </row>
    <row r="332" spans="1:53" ht="14.25" hidden="1" customHeight="1" x14ac:dyDescent="0.25">
      <c r="A332" s="360" t="s">
        <v>108</v>
      </c>
      <c r="B332" s="361"/>
      <c r="C332" s="361"/>
      <c r="D332" s="361"/>
      <c r="E332" s="361"/>
      <c r="F332" s="361"/>
      <c r="G332" s="361"/>
      <c r="H332" s="361"/>
      <c r="I332" s="361"/>
      <c r="J332" s="361"/>
      <c r="K332" s="361"/>
      <c r="L332" s="361"/>
      <c r="M332" s="361"/>
      <c r="N332" s="361"/>
      <c r="O332" s="361"/>
      <c r="P332" s="361"/>
      <c r="Q332" s="361"/>
      <c r="R332" s="361"/>
      <c r="S332" s="361"/>
      <c r="T332" s="361"/>
      <c r="U332" s="361"/>
      <c r="V332" s="361"/>
      <c r="W332" s="361"/>
      <c r="X332" s="361"/>
      <c r="Y332" s="343"/>
      <c r="Z332" s="343"/>
    </row>
    <row r="333" spans="1:53" ht="27" hidden="1" customHeight="1" x14ac:dyDescent="0.25">
      <c r="A333" s="54" t="s">
        <v>468</v>
      </c>
      <c r="B333" s="54" t="s">
        <v>469</v>
      </c>
      <c r="C333" s="31">
        <v>4301011239</v>
      </c>
      <c r="D333" s="358">
        <v>4607091383997</v>
      </c>
      <c r="E333" s="354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3"/>
      <c r="P333" s="353"/>
      <c r="Q333" s="353"/>
      <c r="R333" s="354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8">
        <v>4607091383997</v>
      </c>
      <c r="E334" s="354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3"/>
      <c r="P334" s="353"/>
      <c r="Q334" s="353"/>
      <c r="R334" s="354"/>
      <c r="S334" s="34"/>
      <c r="T334" s="34"/>
      <c r="U334" s="35" t="s">
        <v>65</v>
      </c>
      <c r="V334" s="348">
        <v>1050</v>
      </c>
      <c r="W334" s="349">
        <f t="shared" si="17"/>
        <v>1050</v>
      </c>
      <c r="X334" s="36">
        <f>IFERROR(IF(W334=0,"",ROUNDUP(W334/H334,0)*0.02175),"")</f>
        <v>1.5225</v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471</v>
      </c>
      <c r="B335" s="54" t="s">
        <v>472</v>
      </c>
      <c r="C335" s="31">
        <v>4301011240</v>
      </c>
      <c r="D335" s="358">
        <v>4607091384130</v>
      </c>
      <c r="E335" s="354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3"/>
      <c r="P335" s="353"/>
      <c r="Q335" s="353"/>
      <c r="R335" s="354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8">
        <v>4607091384130</v>
      </c>
      <c r="E336" s="354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3"/>
      <c r="P336" s="353"/>
      <c r="Q336" s="353"/>
      <c r="R336" s="354"/>
      <c r="S336" s="34"/>
      <c r="T336" s="34"/>
      <c r="U336" s="35" t="s">
        <v>65</v>
      </c>
      <c r="V336" s="348">
        <v>1404</v>
      </c>
      <c r="W336" s="349">
        <f t="shared" si="17"/>
        <v>1410</v>
      </c>
      <c r="X336" s="36">
        <f>IFERROR(IF(W336=0,"",ROUNDUP(W336/H336,0)*0.02175),"")</f>
        <v>2.0444999999999998</v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4301011238</v>
      </c>
      <c r="D337" s="358">
        <v>4607091384147</v>
      </c>
      <c r="E337" s="354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3"/>
      <c r="P337" s="353"/>
      <c r="Q337" s="353"/>
      <c r="R337" s="354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8">
        <v>4607091384147</v>
      </c>
      <c r="E338" s="354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3"/>
      <c r="P338" s="353"/>
      <c r="Q338" s="353"/>
      <c r="R338" s="354"/>
      <c r="S338" s="34"/>
      <c r="T338" s="34"/>
      <c r="U338" s="35" t="s">
        <v>65</v>
      </c>
      <c r="V338" s="348">
        <v>1179</v>
      </c>
      <c r="W338" s="349">
        <f t="shared" si="17"/>
        <v>1185</v>
      </c>
      <c r="X338" s="36">
        <f>IFERROR(IF(W338=0,"",ROUNDUP(W338/H338,0)*0.02175),"")</f>
        <v>1.7182499999999998</v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477</v>
      </c>
      <c r="B339" s="54" t="s">
        <v>478</v>
      </c>
      <c r="C339" s="31">
        <v>4301011327</v>
      </c>
      <c r="D339" s="358">
        <v>4607091384154</v>
      </c>
      <c r="E339" s="354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3"/>
      <c r="P339" s="353"/>
      <c r="Q339" s="353"/>
      <c r="R339" s="354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hidden="1" customHeight="1" x14ac:dyDescent="0.25">
      <c r="A340" s="54" t="s">
        <v>479</v>
      </c>
      <c r="B340" s="54" t="s">
        <v>480</v>
      </c>
      <c r="C340" s="31">
        <v>4301011332</v>
      </c>
      <c r="D340" s="358">
        <v>4607091384161</v>
      </c>
      <c r="E340" s="354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3"/>
      <c r="P340" s="353"/>
      <c r="Q340" s="353"/>
      <c r="R340" s="354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63"/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4"/>
      <c r="N341" s="355" t="s">
        <v>66</v>
      </c>
      <c r="O341" s="356"/>
      <c r="P341" s="356"/>
      <c r="Q341" s="356"/>
      <c r="R341" s="356"/>
      <c r="S341" s="356"/>
      <c r="T341" s="357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242.2</v>
      </c>
      <c r="W341" s="350">
        <f>IFERROR(W333/H333,"0")+IFERROR(W334/H334,"0")+IFERROR(W335/H335,"0")+IFERROR(W336/H336,"0")+IFERROR(W337/H337,"0")+IFERROR(W338/H338,"0")+IFERROR(W339/H339,"0")+IFERROR(W340/H340,"0")</f>
        <v>243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5.2852499999999996</v>
      </c>
      <c r="Y341" s="351"/>
      <c r="Z341" s="351"/>
    </row>
    <row r="342" spans="1:53" x14ac:dyDescent="0.2">
      <c r="A342" s="361"/>
      <c r="B342" s="361"/>
      <c r="C342" s="361"/>
      <c r="D342" s="361"/>
      <c r="E342" s="361"/>
      <c r="F342" s="361"/>
      <c r="G342" s="361"/>
      <c r="H342" s="361"/>
      <c r="I342" s="361"/>
      <c r="J342" s="361"/>
      <c r="K342" s="361"/>
      <c r="L342" s="361"/>
      <c r="M342" s="364"/>
      <c r="N342" s="355" t="s">
        <v>66</v>
      </c>
      <c r="O342" s="356"/>
      <c r="P342" s="356"/>
      <c r="Q342" s="356"/>
      <c r="R342" s="356"/>
      <c r="S342" s="356"/>
      <c r="T342" s="357"/>
      <c r="U342" s="37" t="s">
        <v>65</v>
      </c>
      <c r="V342" s="350">
        <f>IFERROR(SUM(V333:V340),"0")</f>
        <v>3633</v>
      </c>
      <c r="W342" s="350">
        <f>IFERROR(SUM(W333:W340),"0")</f>
        <v>3645</v>
      </c>
      <c r="X342" s="37"/>
      <c r="Y342" s="351"/>
      <c r="Z342" s="351"/>
    </row>
    <row r="343" spans="1:53" ht="14.25" hidden="1" customHeight="1" x14ac:dyDescent="0.25">
      <c r="A343" s="360" t="s">
        <v>100</v>
      </c>
      <c r="B343" s="361"/>
      <c r="C343" s="361"/>
      <c r="D343" s="361"/>
      <c r="E343" s="361"/>
      <c r="F343" s="361"/>
      <c r="G343" s="361"/>
      <c r="H343" s="361"/>
      <c r="I343" s="361"/>
      <c r="J343" s="361"/>
      <c r="K343" s="361"/>
      <c r="L343" s="361"/>
      <c r="M343" s="361"/>
      <c r="N343" s="361"/>
      <c r="O343" s="361"/>
      <c r="P343" s="361"/>
      <c r="Q343" s="361"/>
      <c r="R343" s="361"/>
      <c r="S343" s="361"/>
      <c r="T343" s="361"/>
      <c r="U343" s="361"/>
      <c r="V343" s="361"/>
      <c r="W343" s="361"/>
      <c r="X343" s="361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8">
        <v>4607091383980</v>
      </c>
      <c r="E344" s="354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3"/>
      <c r="P344" s="353"/>
      <c r="Q344" s="353"/>
      <c r="R344" s="354"/>
      <c r="S344" s="34"/>
      <c r="T344" s="34"/>
      <c r="U344" s="35" t="s">
        <v>65</v>
      </c>
      <c r="V344" s="348">
        <v>1950</v>
      </c>
      <c r="W344" s="349">
        <f>IFERROR(IF(V344="",0,CEILING((V344/$H344),1)*$H344),"")</f>
        <v>1950</v>
      </c>
      <c r="X344" s="36">
        <f>IFERROR(IF(W344=0,"",ROUNDUP(W344/H344,0)*0.02175),"")</f>
        <v>2.8274999999999997</v>
      </c>
      <c r="Y344" s="56"/>
      <c r="Z344" s="57"/>
      <c r="AD344" s="58"/>
      <c r="BA344" s="249" t="s">
        <v>1</v>
      </c>
    </row>
    <row r="345" spans="1:53" ht="16.5" hidden="1" customHeight="1" x14ac:dyDescent="0.25">
      <c r="A345" s="54" t="s">
        <v>483</v>
      </c>
      <c r="B345" s="54" t="s">
        <v>484</v>
      </c>
      <c r="C345" s="31">
        <v>4301020270</v>
      </c>
      <c r="D345" s="358">
        <v>4680115883314</v>
      </c>
      <c r="E345" s="354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3"/>
      <c r="P345" s="353"/>
      <c r="Q345" s="353"/>
      <c r="R345" s="354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hidden="1" customHeight="1" x14ac:dyDescent="0.25">
      <c r="A346" s="54" t="s">
        <v>485</v>
      </c>
      <c r="B346" s="54" t="s">
        <v>486</v>
      </c>
      <c r="C346" s="31">
        <v>4301020179</v>
      </c>
      <c r="D346" s="358">
        <v>4607091384178</v>
      </c>
      <c r="E346" s="354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3"/>
      <c r="P346" s="353"/>
      <c r="Q346" s="353"/>
      <c r="R346" s="354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63"/>
      <c r="B347" s="361"/>
      <c r="C347" s="361"/>
      <c r="D347" s="361"/>
      <c r="E347" s="361"/>
      <c r="F347" s="361"/>
      <c r="G347" s="361"/>
      <c r="H347" s="361"/>
      <c r="I347" s="361"/>
      <c r="J347" s="361"/>
      <c r="K347" s="361"/>
      <c r="L347" s="361"/>
      <c r="M347" s="364"/>
      <c r="N347" s="355" t="s">
        <v>66</v>
      </c>
      <c r="O347" s="356"/>
      <c r="P347" s="356"/>
      <c r="Q347" s="356"/>
      <c r="R347" s="356"/>
      <c r="S347" s="356"/>
      <c r="T347" s="357"/>
      <c r="U347" s="37" t="s">
        <v>67</v>
      </c>
      <c r="V347" s="350">
        <f>IFERROR(V344/H344,"0")+IFERROR(V345/H345,"0")+IFERROR(V346/H346,"0")</f>
        <v>130</v>
      </c>
      <c r="W347" s="350">
        <f>IFERROR(W344/H344,"0")+IFERROR(W345/H345,"0")+IFERROR(W346/H346,"0")</f>
        <v>130</v>
      </c>
      <c r="X347" s="350">
        <f>IFERROR(IF(X344="",0,X344),"0")+IFERROR(IF(X345="",0,X345),"0")+IFERROR(IF(X346="",0,X346),"0")</f>
        <v>2.8274999999999997</v>
      </c>
      <c r="Y347" s="351"/>
      <c r="Z347" s="351"/>
    </row>
    <row r="348" spans="1:53" x14ac:dyDescent="0.2">
      <c r="A348" s="361"/>
      <c r="B348" s="361"/>
      <c r="C348" s="361"/>
      <c r="D348" s="361"/>
      <c r="E348" s="361"/>
      <c r="F348" s="361"/>
      <c r="G348" s="361"/>
      <c r="H348" s="361"/>
      <c r="I348" s="361"/>
      <c r="J348" s="361"/>
      <c r="K348" s="361"/>
      <c r="L348" s="361"/>
      <c r="M348" s="364"/>
      <c r="N348" s="355" t="s">
        <v>66</v>
      </c>
      <c r="O348" s="356"/>
      <c r="P348" s="356"/>
      <c r="Q348" s="356"/>
      <c r="R348" s="356"/>
      <c r="S348" s="356"/>
      <c r="T348" s="357"/>
      <c r="U348" s="37" t="s">
        <v>65</v>
      </c>
      <c r="V348" s="350">
        <f>IFERROR(SUM(V344:V346),"0")</f>
        <v>1950</v>
      </c>
      <c r="W348" s="350">
        <f>IFERROR(SUM(W344:W346),"0")</f>
        <v>1950</v>
      </c>
      <c r="X348" s="37"/>
      <c r="Y348" s="351"/>
      <c r="Z348" s="351"/>
    </row>
    <row r="349" spans="1:53" ht="14.25" hidden="1" customHeight="1" x14ac:dyDescent="0.25">
      <c r="A349" s="360" t="s">
        <v>68</v>
      </c>
      <c r="B349" s="361"/>
      <c r="C349" s="361"/>
      <c r="D349" s="361"/>
      <c r="E349" s="361"/>
      <c r="F349" s="361"/>
      <c r="G349" s="361"/>
      <c r="H349" s="361"/>
      <c r="I349" s="361"/>
      <c r="J349" s="361"/>
      <c r="K349" s="361"/>
      <c r="L349" s="361"/>
      <c r="M349" s="361"/>
      <c r="N349" s="361"/>
      <c r="O349" s="361"/>
      <c r="P349" s="361"/>
      <c r="Q349" s="361"/>
      <c r="R349" s="361"/>
      <c r="S349" s="361"/>
      <c r="T349" s="361"/>
      <c r="U349" s="361"/>
      <c r="V349" s="361"/>
      <c r="W349" s="361"/>
      <c r="X349" s="361"/>
      <c r="Y349" s="343"/>
      <c r="Z349" s="343"/>
    </row>
    <row r="350" spans="1:53" ht="27" hidden="1" customHeight="1" x14ac:dyDescent="0.25">
      <c r="A350" s="54" t="s">
        <v>487</v>
      </c>
      <c r="B350" s="54" t="s">
        <v>488</v>
      </c>
      <c r="C350" s="31">
        <v>4301051560</v>
      </c>
      <c r="D350" s="358">
        <v>4607091383928</v>
      </c>
      <c r="E350" s="354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75" t="s">
        <v>489</v>
      </c>
      <c r="O350" s="353"/>
      <c r="P350" s="353"/>
      <c r="Q350" s="353"/>
      <c r="R350" s="354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hidden="1" customHeight="1" x14ac:dyDescent="0.25">
      <c r="A351" s="54" t="s">
        <v>490</v>
      </c>
      <c r="B351" s="54" t="s">
        <v>491</v>
      </c>
      <c r="C351" s="31">
        <v>4301051298</v>
      </c>
      <c r="D351" s="358">
        <v>4607091384260</v>
      </c>
      <c r="E351" s="354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57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3"/>
      <c r="P351" s="353"/>
      <c r="Q351" s="353"/>
      <c r="R351" s="354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hidden="1" x14ac:dyDescent="0.2">
      <c r="A352" s="363"/>
      <c r="B352" s="361"/>
      <c r="C352" s="361"/>
      <c r="D352" s="361"/>
      <c r="E352" s="361"/>
      <c r="F352" s="361"/>
      <c r="G352" s="361"/>
      <c r="H352" s="361"/>
      <c r="I352" s="361"/>
      <c r="J352" s="361"/>
      <c r="K352" s="361"/>
      <c r="L352" s="361"/>
      <c r="M352" s="364"/>
      <c r="N352" s="355" t="s">
        <v>66</v>
      </c>
      <c r="O352" s="356"/>
      <c r="P352" s="356"/>
      <c r="Q352" s="356"/>
      <c r="R352" s="356"/>
      <c r="S352" s="356"/>
      <c r="T352" s="357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hidden="1" x14ac:dyDescent="0.2">
      <c r="A353" s="361"/>
      <c r="B353" s="361"/>
      <c r="C353" s="361"/>
      <c r="D353" s="361"/>
      <c r="E353" s="361"/>
      <c r="F353" s="361"/>
      <c r="G353" s="361"/>
      <c r="H353" s="361"/>
      <c r="I353" s="361"/>
      <c r="J353" s="361"/>
      <c r="K353" s="361"/>
      <c r="L353" s="361"/>
      <c r="M353" s="364"/>
      <c r="N353" s="355" t="s">
        <v>66</v>
      </c>
      <c r="O353" s="356"/>
      <c r="P353" s="356"/>
      <c r="Q353" s="356"/>
      <c r="R353" s="356"/>
      <c r="S353" s="356"/>
      <c r="T353" s="357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hidden="1" customHeight="1" x14ac:dyDescent="0.25">
      <c r="A354" s="360" t="s">
        <v>205</v>
      </c>
      <c r="B354" s="361"/>
      <c r="C354" s="361"/>
      <c r="D354" s="361"/>
      <c r="E354" s="361"/>
      <c r="F354" s="361"/>
      <c r="G354" s="361"/>
      <c r="H354" s="361"/>
      <c r="I354" s="361"/>
      <c r="J354" s="361"/>
      <c r="K354" s="361"/>
      <c r="L354" s="361"/>
      <c r="M354" s="361"/>
      <c r="N354" s="361"/>
      <c r="O354" s="361"/>
      <c r="P354" s="361"/>
      <c r="Q354" s="361"/>
      <c r="R354" s="361"/>
      <c r="S354" s="361"/>
      <c r="T354" s="361"/>
      <c r="U354" s="361"/>
      <c r="V354" s="361"/>
      <c r="W354" s="361"/>
      <c r="X354" s="361"/>
      <c r="Y354" s="343"/>
      <c r="Z354" s="343"/>
    </row>
    <row r="355" spans="1:53" ht="16.5" customHeight="1" x14ac:dyDescent="0.25">
      <c r="A355" s="54" t="s">
        <v>492</v>
      </c>
      <c r="B355" s="54" t="s">
        <v>493</v>
      </c>
      <c r="C355" s="31">
        <v>4301060314</v>
      </c>
      <c r="D355" s="358">
        <v>4607091384673</v>
      </c>
      <c r="E355" s="354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3"/>
      <c r="P355" s="353"/>
      <c r="Q355" s="353"/>
      <c r="R355" s="354"/>
      <c r="S355" s="34"/>
      <c r="T355" s="34"/>
      <c r="U355" s="35" t="s">
        <v>65</v>
      </c>
      <c r="V355" s="348">
        <v>35</v>
      </c>
      <c r="W355" s="349">
        <f>IFERROR(IF(V355="",0,CEILING((V355/$H355),1)*$H355),"")</f>
        <v>39</v>
      </c>
      <c r="X355" s="36">
        <f>IFERROR(IF(W355=0,"",ROUNDUP(W355/H355,0)*0.02175),"")</f>
        <v>0.10874999999999999</v>
      </c>
      <c r="Y355" s="56"/>
      <c r="Z355" s="57"/>
      <c r="AD355" s="58"/>
      <c r="BA355" s="254" t="s">
        <v>1</v>
      </c>
    </row>
    <row r="356" spans="1:53" x14ac:dyDescent="0.2">
      <c r="A356" s="363"/>
      <c r="B356" s="361"/>
      <c r="C356" s="361"/>
      <c r="D356" s="361"/>
      <c r="E356" s="361"/>
      <c r="F356" s="361"/>
      <c r="G356" s="361"/>
      <c r="H356" s="361"/>
      <c r="I356" s="361"/>
      <c r="J356" s="361"/>
      <c r="K356" s="361"/>
      <c r="L356" s="361"/>
      <c r="M356" s="364"/>
      <c r="N356" s="355" t="s">
        <v>66</v>
      </c>
      <c r="O356" s="356"/>
      <c r="P356" s="356"/>
      <c r="Q356" s="356"/>
      <c r="R356" s="356"/>
      <c r="S356" s="356"/>
      <c r="T356" s="357"/>
      <c r="U356" s="37" t="s">
        <v>67</v>
      </c>
      <c r="V356" s="350">
        <f>IFERROR(V355/H355,"0")</f>
        <v>4.4871794871794872</v>
      </c>
      <c r="W356" s="350">
        <f>IFERROR(W355/H355,"0")</f>
        <v>5</v>
      </c>
      <c r="X356" s="350">
        <f>IFERROR(IF(X355="",0,X355),"0")</f>
        <v>0.10874999999999999</v>
      </c>
      <c r="Y356" s="351"/>
      <c r="Z356" s="351"/>
    </row>
    <row r="357" spans="1:53" x14ac:dyDescent="0.2">
      <c r="A357" s="361"/>
      <c r="B357" s="361"/>
      <c r="C357" s="361"/>
      <c r="D357" s="361"/>
      <c r="E357" s="361"/>
      <c r="F357" s="361"/>
      <c r="G357" s="361"/>
      <c r="H357" s="361"/>
      <c r="I357" s="361"/>
      <c r="J357" s="361"/>
      <c r="K357" s="361"/>
      <c r="L357" s="361"/>
      <c r="M357" s="364"/>
      <c r="N357" s="355" t="s">
        <v>66</v>
      </c>
      <c r="O357" s="356"/>
      <c r="P357" s="356"/>
      <c r="Q357" s="356"/>
      <c r="R357" s="356"/>
      <c r="S357" s="356"/>
      <c r="T357" s="357"/>
      <c r="U357" s="37" t="s">
        <v>65</v>
      </c>
      <c r="V357" s="350">
        <f>IFERROR(SUM(V355:V355),"0")</f>
        <v>35</v>
      </c>
      <c r="W357" s="350">
        <f>IFERROR(SUM(W355:W355),"0")</f>
        <v>39</v>
      </c>
      <c r="X357" s="37"/>
      <c r="Y357" s="351"/>
      <c r="Z357" s="351"/>
    </row>
    <row r="358" spans="1:53" ht="16.5" hidden="1" customHeight="1" x14ac:dyDescent="0.25">
      <c r="A358" s="372" t="s">
        <v>494</v>
      </c>
      <c r="B358" s="361"/>
      <c r="C358" s="361"/>
      <c r="D358" s="361"/>
      <c r="E358" s="361"/>
      <c r="F358" s="361"/>
      <c r="G358" s="361"/>
      <c r="H358" s="361"/>
      <c r="I358" s="361"/>
      <c r="J358" s="361"/>
      <c r="K358" s="361"/>
      <c r="L358" s="361"/>
      <c r="M358" s="361"/>
      <c r="N358" s="361"/>
      <c r="O358" s="361"/>
      <c r="P358" s="361"/>
      <c r="Q358" s="361"/>
      <c r="R358" s="361"/>
      <c r="S358" s="361"/>
      <c r="T358" s="361"/>
      <c r="U358" s="361"/>
      <c r="V358" s="361"/>
      <c r="W358" s="361"/>
      <c r="X358" s="361"/>
      <c r="Y358" s="344"/>
      <c r="Z358" s="344"/>
    </row>
    <row r="359" spans="1:53" ht="14.25" hidden="1" customHeight="1" x14ac:dyDescent="0.25">
      <c r="A359" s="360" t="s">
        <v>108</v>
      </c>
      <c r="B359" s="361"/>
      <c r="C359" s="361"/>
      <c r="D359" s="361"/>
      <c r="E359" s="361"/>
      <c r="F359" s="361"/>
      <c r="G359" s="361"/>
      <c r="H359" s="361"/>
      <c r="I359" s="361"/>
      <c r="J359" s="361"/>
      <c r="K359" s="361"/>
      <c r="L359" s="361"/>
      <c r="M359" s="361"/>
      <c r="N359" s="361"/>
      <c r="O359" s="361"/>
      <c r="P359" s="361"/>
      <c r="Q359" s="361"/>
      <c r="R359" s="361"/>
      <c r="S359" s="361"/>
      <c r="T359" s="361"/>
      <c r="U359" s="361"/>
      <c r="V359" s="361"/>
      <c r="W359" s="361"/>
      <c r="X359" s="361"/>
      <c r="Y359" s="343"/>
      <c r="Z359" s="343"/>
    </row>
    <row r="360" spans="1:53" ht="37.5" hidden="1" customHeight="1" x14ac:dyDescent="0.25">
      <c r="A360" s="54" t="s">
        <v>495</v>
      </c>
      <c r="B360" s="54" t="s">
        <v>496</v>
      </c>
      <c r="C360" s="31">
        <v>4301011324</v>
      </c>
      <c r="D360" s="358">
        <v>4607091384185</v>
      </c>
      <c r="E360" s="354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3"/>
      <c r="P360" s="353"/>
      <c r="Q360" s="353"/>
      <c r="R360" s="354"/>
      <c r="S360" s="34"/>
      <c r="T360" s="34"/>
      <c r="U360" s="35" t="s">
        <v>65</v>
      </c>
      <c r="V360" s="348">
        <v>0</v>
      </c>
      <c r="W360" s="34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497</v>
      </c>
      <c r="B361" s="54" t="s">
        <v>498</v>
      </c>
      <c r="C361" s="31">
        <v>4301011312</v>
      </c>
      <c r="D361" s="358">
        <v>4607091384192</v>
      </c>
      <c r="E361" s="354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3"/>
      <c r="P361" s="353"/>
      <c r="Q361" s="353"/>
      <c r="R361" s="354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4301011483</v>
      </c>
      <c r="D362" s="358">
        <v>4680115881907</v>
      </c>
      <c r="E362" s="354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3"/>
      <c r="P362" s="353"/>
      <c r="Q362" s="353"/>
      <c r="R362" s="354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hidden="1" customHeight="1" x14ac:dyDescent="0.25">
      <c r="A363" s="54" t="s">
        <v>501</v>
      </c>
      <c r="B363" s="54" t="s">
        <v>502</v>
      </c>
      <c r="C363" s="31">
        <v>4301011655</v>
      </c>
      <c r="D363" s="358">
        <v>4680115883925</v>
      </c>
      <c r="E363" s="354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3"/>
      <c r="P363" s="353"/>
      <c r="Q363" s="353"/>
      <c r="R363" s="354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hidden="1" customHeight="1" x14ac:dyDescent="0.25">
      <c r="A364" s="54" t="s">
        <v>503</v>
      </c>
      <c r="B364" s="54" t="s">
        <v>504</v>
      </c>
      <c r="C364" s="31">
        <v>4301011303</v>
      </c>
      <c r="D364" s="358">
        <v>4607091384680</v>
      </c>
      <c r="E364" s="354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39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3"/>
      <c r="P364" s="353"/>
      <c r="Q364" s="353"/>
      <c r="R364" s="354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hidden="1" x14ac:dyDescent="0.2">
      <c r="A365" s="363"/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4"/>
      <c r="N365" s="355" t="s">
        <v>66</v>
      </c>
      <c r="O365" s="356"/>
      <c r="P365" s="356"/>
      <c r="Q365" s="356"/>
      <c r="R365" s="356"/>
      <c r="S365" s="356"/>
      <c r="T365" s="357"/>
      <c r="U365" s="37" t="s">
        <v>67</v>
      </c>
      <c r="V365" s="350">
        <f>IFERROR(V360/H360,"0")+IFERROR(V361/H361,"0")+IFERROR(V362/H362,"0")+IFERROR(V363/H363,"0")+IFERROR(V364/H364,"0")</f>
        <v>0</v>
      </c>
      <c r="W365" s="350">
        <f>IFERROR(W360/H360,"0")+IFERROR(W361/H361,"0")+IFERROR(W362/H362,"0")+IFERROR(W363/H363,"0")+IFERROR(W364/H364,"0")</f>
        <v>0</v>
      </c>
      <c r="X365" s="350">
        <f>IFERROR(IF(X360="",0,X360),"0")+IFERROR(IF(X361="",0,X361),"0")+IFERROR(IF(X362="",0,X362),"0")+IFERROR(IF(X363="",0,X363),"0")+IFERROR(IF(X364="",0,X364),"0")</f>
        <v>0</v>
      </c>
      <c r="Y365" s="351"/>
      <c r="Z365" s="351"/>
    </row>
    <row r="366" spans="1:53" hidden="1" x14ac:dyDescent="0.2">
      <c r="A366" s="361"/>
      <c r="B366" s="361"/>
      <c r="C366" s="361"/>
      <c r="D366" s="361"/>
      <c r="E366" s="361"/>
      <c r="F366" s="361"/>
      <c r="G366" s="361"/>
      <c r="H366" s="361"/>
      <c r="I366" s="361"/>
      <c r="J366" s="361"/>
      <c r="K366" s="361"/>
      <c r="L366" s="361"/>
      <c r="M366" s="364"/>
      <c r="N366" s="355" t="s">
        <v>66</v>
      </c>
      <c r="O366" s="356"/>
      <c r="P366" s="356"/>
      <c r="Q366" s="356"/>
      <c r="R366" s="356"/>
      <c r="S366" s="356"/>
      <c r="T366" s="357"/>
      <c r="U366" s="37" t="s">
        <v>65</v>
      </c>
      <c r="V366" s="350">
        <f>IFERROR(SUM(V360:V364),"0")</f>
        <v>0</v>
      </c>
      <c r="W366" s="350">
        <f>IFERROR(SUM(W360:W364),"0")</f>
        <v>0</v>
      </c>
      <c r="X366" s="37"/>
      <c r="Y366" s="351"/>
      <c r="Z366" s="351"/>
    </row>
    <row r="367" spans="1:53" ht="14.25" hidden="1" customHeight="1" x14ac:dyDescent="0.25">
      <c r="A367" s="360" t="s">
        <v>60</v>
      </c>
      <c r="B367" s="361"/>
      <c r="C367" s="361"/>
      <c r="D367" s="361"/>
      <c r="E367" s="361"/>
      <c r="F367" s="361"/>
      <c r="G367" s="361"/>
      <c r="H367" s="361"/>
      <c r="I367" s="361"/>
      <c r="J367" s="361"/>
      <c r="K367" s="361"/>
      <c r="L367" s="361"/>
      <c r="M367" s="361"/>
      <c r="N367" s="361"/>
      <c r="O367" s="361"/>
      <c r="P367" s="361"/>
      <c r="Q367" s="361"/>
      <c r="R367" s="361"/>
      <c r="S367" s="361"/>
      <c r="T367" s="361"/>
      <c r="U367" s="361"/>
      <c r="V367" s="361"/>
      <c r="W367" s="361"/>
      <c r="X367" s="361"/>
      <c r="Y367" s="343"/>
      <c r="Z367" s="343"/>
    </row>
    <row r="368" spans="1:53" ht="27" hidden="1" customHeight="1" x14ac:dyDescent="0.25">
      <c r="A368" s="54" t="s">
        <v>505</v>
      </c>
      <c r="B368" s="54" t="s">
        <v>506</v>
      </c>
      <c r="C368" s="31">
        <v>4301031139</v>
      </c>
      <c r="D368" s="358">
        <v>4607091384802</v>
      </c>
      <c r="E368" s="354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9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3"/>
      <c r="P368" s="353"/>
      <c r="Q368" s="353"/>
      <c r="R368" s="354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hidden="1" customHeight="1" x14ac:dyDescent="0.25">
      <c r="A369" s="54" t="s">
        <v>507</v>
      </c>
      <c r="B369" s="54" t="s">
        <v>508</v>
      </c>
      <c r="C369" s="31">
        <v>4301031140</v>
      </c>
      <c r="D369" s="358">
        <v>4607091384826</v>
      </c>
      <c r="E369" s="354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3"/>
      <c r="P369" s="353"/>
      <c r="Q369" s="353"/>
      <c r="R369" s="354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hidden="1" x14ac:dyDescent="0.2">
      <c r="A370" s="363"/>
      <c r="B370" s="361"/>
      <c r="C370" s="361"/>
      <c r="D370" s="361"/>
      <c r="E370" s="361"/>
      <c r="F370" s="361"/>
      <c r="G370" s="361"/>
      <c r="H370" s="361"/>
      <c r="I370" s="361"/>
      <c r="J370" s="361"/>
      <c r="K370" s="361"/>
      <c r="L370" s="361"/>
      <c r="M370" s="364"/>
      <c r="N370" s="355" t="s">
        <v>66</v>
      </c>
      <c r="O370" s="356"/>
      <c r="P370" s="356"/>
      <c r="Q370" s="356"/>
      <c r="R370" s="356"/>
      <c r="S370" s="356"/>
      <c r="T370" s="357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hidden="1" x14ac:dyDescent="0.2">
      <c r="A371" s="361"/>
      <c r="B371" s="361"/>
      <c r="C371" s="361"/>
      <c r="D371" s="361"/>
      <c r="E371" s="361"/>
      <c r="F371" s="361"/>
      <c r="G371" s="361"/>
      <c r="H371" s="361"/>
      <c r="I371" s="361"/>
      <c r="J371" s="361"/>
      <c r="K371" s="361"/>
      <c r="L371" s="361"/>
      <c r="M371" s="364"/>
      <c r="N371" s="355" t="s">
        <v>66</v>
      </c>
      <c r="O371" s="356"/>
      <c r="P371" s="356"/>
      <c r="Q371" s="356"/>
      <c r="R371" s="356"/>
      <c r="S371" s="356"/>
      <c r="T371" s="357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hidden="1" customHeight="1" x14ac:dyDescent="0.25">
      <c r="A372" s="360" t="s">
        <v>68</v>
      </c>
      <c r="B372" s="361"/>
      <c r="C372" s="361"/>
      <c r="D372" s="361"/>
      <c r="E372" s="361"/>
      <c r="F372" s="361"/>
      <c r="G372" s="361"/>
      <c r="H372" s="361"/>
      <c r="I372" s="361"/>
      <c r="J372" s="361"/>
      <c r="K372" s="361"/>
      <c r="L372" s="361"/>
      <c r="M372" s="361"/>
      <c r="N372" s="361"/>
      <c r="O372" s="361"/>
      <c r="P372" s="361"/>
      <c r="Q372" s="361"/>
      <c r="R372" s="361"/>
      <c r="S372" s="361"/>
      <c r="T372" s="361"/>
      <c r="U372" s="361"/>
      <c r="V372" s="361"/>
      <c r="W372" s="361"/>
      <c r="X372" s="361"/>
      <c r="Y372" s="343"/>
      <c r="Z372" s="343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8">
        <v>4607091384246</v>
      </c>
      <c r="E373" s="354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3"/>
      <c r="P373" s="353"/>
      <c r="Q373" s="353"/>
      <c r="R373" s="354"/>
      <c r="S373" s="34"/>
      <c r="T373" s="34"/>
      <c r="U373" s="35" t="s">
        <v>65</v>
      </c>
      <c r="V373" s="348">
        <v>294</v>
      </c>
      <c r="W373" s="349">
        <f>IFERROR(IF(V373="",0,CEILING((V373/$H373),1)*$H373),"")</f>
        <v>296.39999999999998</v>
      </c>
      <c r="X373" s="36">
        <f>IFERROR(IF(W373=0,"",ROUNDUP(W373/H373,0)*0.02175),"")</f>
        <v>0.8264999999999999</v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511</v>
      </c>
      <c r="B374" s="54" t="s">
        <v>512</v>
      </c>
      <c r="C374" s="31">
        <v>4301051445</v>
      </c>
      <c r="D374" s="358">
        <v>4680115881976</v>
      </c>
      <c r="E374" s="354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3"/>
      <c r="P374" s="353"/>
      <c r="Q374" s="353"/>
      <c r="R374" s="354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513</v>
      </c>
      <c r="B375" s="54" t="s">
        <v>514</v>
      </c>
      <c r="C375" s="31">
        <v>4301051297</v>
      </c>
      <c r="D375" s="358">
        <v>4607091384253</v>
      </c>
      <c r="E375" s="354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3"/>
      <c r="P375" s="353"/>
      <c r="Q375" s="353"/>
      <c r="R375" s="354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hidden="1" customHeight="1" x14ac:dyDescent="0.25">
      <c r="A376" s="54" t="s">
        <v>515</v>
      </c>
      <c r="B376" s="54" t="s">
        <v>516</v>
      </c>
      <c r="C376" s="31">
        <v>4301051444</v>
      </c>
      <c r="D376" s="358">
        <v>4680115881969</v>
      </c>
      <c r="E376" s="354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3"/>
      <c r="P376" s="353"/>
      <c r="Q376" s="353"/>
      <c r="R376" s="354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3"/>
      <c r="B377" s="361"/>
      <c r="C377" s="361"/>
      <c r="D377" s="361"/>
      <c r="E377" s="361"/>
      <c r="F377" s="361"/>
      <c r="G377" s="361"/>
      <c r="H377" s="361"/>
      <c r="I377" s="361"/>
      <c r="J377" s="361"/>
      <c r="K377" s="361"/>
      <c r="L377" s="361"/>
      <c r="M377" s="364"/>
      <c r="N377" s="355" t="s">
        <v>66</v>
      </c>
      <c r="O377" s="356"/>
      <c r="P377" s="356"/>
      <c r="Q377" s="356"/>
      <c r="R377" s="356"/>
      <c r="S377" s="356"/>
      <c r="T377" s="357"/>
      <c r="U377" s="37" t="s">
        <v>67</v>
      </c>
      <c r="V377" s="350">
        <f>IFERROR(V373/H373,"0")+IFERROR(V374/H374,"0")+IFERROR(V375/H375,"0")+IFERROR(V376/H376,"0")</f>
        <v>37.692307692307693</v>
      </c>
      <c r="W377" s="350">
        <f>IFERROR(W373/H373,"0")+IFERROR(W374/H374,"0")+IFERROR(W375/H375,"0")+IFERROR(W376/H376,"0")</f>
        <v>38</v>
      </c>
      <c r="X377" s="350">
        <f>IFERROR(IF(X373="",0,X373),"0")+IFERROR(IF(X374="",0,X374),"0")+IFERROR(IF(X375="",0,X375),"0")+IFERROR(IF(X376="",0,X376),"0")</f>
        <v>0.8264999999999999</v>
      </c>
      <c r="Y377" s="351"/>
      <c r="Z377" s="351"/>
    </row>
    <row r="378" spans="1:53" x14ac:dyDescent="0.2">
      <c r="A378" s="361"/>
      <c r="B378" s="361"/>
      <c r="C378" s="361"/>
      <c r="D378" s="361"/>
      <c r="E378" s="361"/>
      <c r="F378" s="361"/>
      <c r="G378" s="361"/>
      <c r="H378" s="361"/>
      <c r="I378" s="361"/>
      <c r="J378" s="361"/>
      <c r="K378" s="361"/>
      <c r="L378" s="361"/>
      <c r="M378" s="364"/>
      <c r="N378" s="355" t="s">
        <v>66</v>
      </c>
      <c r="O378" s="356"/>
      <c r="P378" s="356"/>
      <c r="Q378" s="356"/>
      <c r="R378" s="356"/>
      <c r="S378" s="356"/>
      <c r="T378" s="357"/>
      <c r="U378" s="37" t="s">
        <v>65</v>
      </c>
      <c r="V378" s="350">
        <f>IFERROR(SUM(V373:V376),"0")</f>
        <v>294</v>
      </c>
      <c r="W378" s="350">
        <f>IFERROR(SUM(W373:W376),"0")</f>
        <v>296.39999999999998</v>
      </c>
      <c r="X378" s="37"/>
      <c r="Y378" s="351"/>
      <c r="Z378" s="351"/>
    </row>
    <row r="379" spans="1:53" ht="14.25" hidden="1" customHeight="1" x14ac:dyDescent="0.25">
      <c r="A379" s="360" t="s">
        <v>205</v>
      </c>
      <c r="B379" s="361"/>
      <c r="C379" s="361"/>
      <c r="D379" s="361"/>
      <c r="E379" s="361"/>
      <c r="F379" s="361"/>
      <c r="G379" s="361"/>
      <c r="H379" s="361"/>
      <c r="I379" s="361"/>
      <c r="J379" s="361"/>
      <c r="K379" s="361"/>
      <c r="L379" s="361"/>
      <c r="M379" s="361"/>
      <c r="N379" s="361"/>
      <c r="O379" s="361"/>
      <c r="P379" s="361"/>
      <c r="Q379" s="361"/>
      <c r="R379" s="361"/>
      <c r="S379" s="361"/>
      <c r="T379" s="361"/>
      <c r="U379" s="361"/>
      <c r="V379" s="361"/>
      <c r="W379" s="361"/>
      <c r="X379" s="361"/>
      <c r="Y379" s="343"/>
      <c r="Z379" s="343"/>
    </row>
    <row r="380" spans="1:53" ht="27" hidden="1" customHeight="1" x14ac:dyDescent="0.25">
      <c r="A380" s="54" t="s">
        <v>517</v>
      </c>
      <c r="B380" s="54" t="s">
        <v>518</v>
      </c>
      <c r="C380" s="31">
        <v>4301060322</v>
      </c>
      <c r="D380" s="358">
        <v>4607091389357</v>
      </c>
      <c r="E380" s="354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5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3"/>
      <c r="P380" s="353"/>
      <c r="Q380" s="353"/>
      <c r="R380" s="354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hidden="1" x14ac:dyDescent="0.2">
      <c r="A381" s="363"/>
      <c r="B381" s="361"/>
      <c r="C381" s="361"/>
      <c r="D381" s="361"/>
      <c r="E381" s="361"/>
      <c r="F381" s="361"/>
      <c r="G381" s="361"/>
      <c r="H381" s="361"/>
      <c r="I381" s="361"/>
      <c r="J381" s="361"/>
      <c r="K381" s="361"/>
      <c r="L381" s="361"/>
      <c r="M381" s="364"/>
      <c r="N381" s="355" t="s">
        <v>66</v>
      </c>
      <c r="O381" s="356"/>
      <c r="P381" s="356"/>
      <c r="Q381" s="356"/>
      <c r="R381" s="356"/>
      <c r="S381" s="356"/>
      <c r="T381" s="357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hidden="1" x14ac:dyDescent="0.2">
      <c r="A382" s="361"/>
      <c r="B382" s="361"/>
      <c r="C382" s="361"/>
      <c r="D382" s="361"/>
      <c r="E382" s="361"/>
      <c r="F382" s="361"/>
      <c r="G382" s="361"/>
      <c r="H382" s="361"/>
      <c r="I382" s="361"/>
      <c r="J382" s="361"/>
      <c r="K382" s="361"/>
      <c r="L382" s="361"/>
      <c r="M382" s="364"/>
      <c r="N382" s="355" t="s">
        <v>66</v>
      </c>
      <c r="O382" s="356"/>
      <c r="P382" s="356"/>
      <c r="Q382" s="356"/>
      <c r="R382" s="356"/>
      <c r="S382" s="356"/>
      <c r="T382" s="357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hidden="1" customHeight="1" x14ac:dyDescent="0.2">
      <c r="A383" s="537" t="s">
        <v>519</v>
      </c>
      <c r="B383" s="538"/>
      <c r="C383" s="538"/>
      <c r="D383" s="538"/>
      <c r="E383" s="538"/>
      <c r="F383" s="538"/>
      <c r="G383" s="538"/>
      <c r="H383" s="538"/>
      <c r="I383" s="538"/>
      <c r="J383" s="538"/>
      <c r="K383" s="538"/>
      <c r="L383" s="538"/>
      <c r="M383" s="538"/>
      <c r="N383" s="538"/>
      <c r="O383" s="538"/>
      <c r="P383" s="538"/>
      <c r="Q383" s="538"/>
      <c r="R383" s="538"/>
      <c r="S383" s="538"/>
      <c r="T383" s="538"/>
      <c r="U383" s="538"/>
      <c r="V383" s="538"/>
      <c r="W383" s="538"/>
      <c r="X383" s="538"/>
      <c r="Y383" s="48"/>
      <c r="Z383" s="48"/>
    </row>
    <row r="384" spans="1:53" ht="16.5" hidden="1" customHeight="1" x14ac:dyDescent="0.25">
      <c r="A384" s="372" t="s">
        <v>520</v>
      </c>
      <c r="B384" s="361"/>
      <c r="C384" s="361"/>
      <c r="D384" s="361"/>
      <c r="E384" s="361"/>
      <c r="F384" s="361"/>
      <c r="G384" s="361"/>
      <c r="H384" s="361"/>
      <c r="I384" s="361"/>
      <c r="J384" s="361"/>
      <c r="K384" s="361"/>
      <c r="L384" s="361"/>
      <c r="M384" s="361"/>
      <c r="N384" s="361"/>
      <c r="O384" s="361"/>
      <c r="P384" s="361"/>
      <c r="Q384" s="361"/>
      <c r="R384" s="361"/>
      <c r="S384" s="361"/>
      <c r="T384" s="361"/>
      <c r="U384" s="361"/>
      <c r="V384" s="361"/>
      <c r="W384" s="361"/>
      <c r="X384" s="361"/>
      <c r="Y384" s="344"/>
      <c r="Z384" s="344"/>
    </row>
    <row r="385" spans="1:53" ht="14.25" hidden="1" customHeight="1" x14ac:dyDescent="0.25">
      <c r="A385" s="360" t="s">
        <v>108</v>
      </c>
      <c r="B385" s="361"/>
      <c r="C385" s="361"/>
      <c r="D385" s="361"/>
      <c r="E385" s="361"/>
      <c r="F385" s="361"/>
      <c r="G385" s="361"/>
      <c r="H385" s="361"/>
      <c r="I385" s="361"/>
      <c r="J385" s="361"/>
      <c r="K385" s="361"/>
      <c r="L385" s="361"/>
      <c r="M385" s="361"/>
      <c r="N385" s="361"/>
      <c r="O385" s="361"/>
      <c r="P385" s="361"/>
      <c r="Q385" s="361"/>
      <c r="R385" s="361"/>
      <c r="S385" s="361"/>
      <c r="T385" s="361"/>
      <c r="U385" s="361"/>
      <c r="V385" s="361"/>
      <c r="W385" s="361"/>
      <c r="X385" s="361"/>
      <c r="Y385" s="343"/>
      <c r="Z385" s="343"/>
    </row>
    <row r="386" spans="1:53" ht="27" hidden="1" customHeight="1" x14ac:dyDescent="0.25">
      <c r="A386" s="54" t="s">
        <v>521</v>
      </c>
      <c r="B386" s="54" t="s">
        <v>522</v>
      </c>
      <c r="C386" s="31">
        <v>4301011428</v>
      </c>
      <c r="D386" s="358">
        <v>4607091389708</v>
      </c>
      <c r="E386" s="354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3"/>
      <c r="P386" s="353"/>
      <c r="Q386" s="353"/>
      <c r="R386" s="354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523</v>
      </c>
      <c r="B387" s="54" t="s">
        <v>524</v>
      </c>
      <c r="C387" s="31">
        <v>4301011427</v>
      </c>
      <c r="D387" s="358">
        <v>4607091389692</v>
      </c>
      <c r="E387" s="354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3"/>
      <c r="P387" s="353"/>
      <c r="Q387" s="353"/>
      <c r="R387" s="354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hidden="1" x14ac:dyDescent="0.2">
      <c r="A388" s="363"/>
      <c r="B388" s="361"/>
      <c r="C388" s="361"/>
      <c r="D388" s="361"/>
      <c r="E388" s="361"/>
      <c r="F388" s="361"/>
      <c r="G388" s="361"/>
      <c r="H388" s="361"/>
      <c r="I388" s="361"/>
      <c r="J388" s="361"/>
      <c r="K388" s="361"/>
      <c r="L388" s="361"/>
      <c r="M388" s="364"/>
      <c r="N388" s="355" t="s">
        <v>66</v>
      </c>
      <c r="O388" s="356"/>
      <c r="P388" s="356"/>
      <c r="Q388" s="356"/>
      <c r="R388" s="356"/>
      <c r="S388" s="356"/>
      <c r="T388" s="357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hidden="1" x14ac:dyDescent="0.2">
      <c r="A389" s="361"/>
      <c r="B389" s="361"/>
      <c r="C389" s="361"/>
      <c r="D389" s="361"/>
      <c r="E389" s="361"/>
      <c r="F389" s="361"/>
      <c r="G389" s="361"/>
      <c r="H389" s="361"/>
      <c r="I389" s="361"/>
      <c r="J389" s="361"/>
      <c r="K389" s="361"/>
      <c r="L389" s="361"/>
      <c r="M389" s="364"/>
      <c r="N389" s="355" t="s">
        <v>66</v>
      </c>
      <c r="O389" s="356"/>
      <c r="P389" s="356"/>
      <c r="Q389" s="356"/>
      <c r="R389" s="356"/>
      <c r="S389" s="356"/>
      <c r="T389" s="357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hidden="1" customHeight="1" x14ac:dyDescent="0.25">
      <c r="A390" s="360" t="s">
        <v>60</v>
      </c>
      <c r="B390" s="361"/>
      <c r="C390" s="361"/>
      <c r="D390" s="361"/>
      <c r="E390" s="361"/>
      <c r="F390" s="361"/>
      <c r="G390" s="361"/>
      <c r="H390" s="361"/>
      <c r="I390" s="361"/>
      <c r="J390" s="361"/>
      <c r="K390" s="361"/>
      <c r="L390" s="361"/>
      <c r="M390" s="361"/>
      <c r="N390" s="361"/>
      <c r="O390" s="361"/>
      <c r="P390" s="361"/>
      <c r="Q390" s="361"/>
      <c r="R390" s="361"/>
      <c r="S390" s="361"/>
      <c r="T390" s="361"/>
      <c r="U390" s="361"/>
      <c r="V390" s="361"/>
      <c r="W390" s="361"/>
      <c r="X390" s="361"/>
      <c r="Y390" s="343"/>
      <c r="Z390" s="343"/>
    </row>
    <row r="391" spans="1:53" ht="27" hidden="1" customHeight="1" x14ac:dyDescent="0.25">
      <c r="A391" s="54" t="s">
        <v>525</v>
      </c>
      <c r="B391" s="54" t="s">
        <v>526</v>
      </c>
      <c r="C391" s="31">
        <v>4301031177</v>
      </c>
      <c r="D391" s="358">
        <v>4607091389753</v>
      </c>
      <c r="E391" s="354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52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3"/>
      <c r="P391" s="353"/>
      <c r="Q391" s="353"/>
      <c r="R391" s="354"/>
      <c r="S391" s="34"/>
      <c r="T391" s="34"/>
      <c r="U391" s="35" t="s">
        <v>65</v>
      </c>
      <c r="V391" s="348">
        <v>0</v>
      </c>
      <c r="W391" s="349">
        <f t="shared" ref="W391:W403" si="18"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4301031174</v>
      </c>
      <c r="D392" s="358">
        <v>4607091389760</v>
      </c>
      <c r="E392" s="354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3"/>
      <c r="P392" s="353"/>
      <c r="Q392" s="353"/>
      <c r="R392" s="354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8">
        <v>4607091389746</v>
      </c>
      <c r="E393" s="354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3"/>
      <c r="P393" s="353"/>
      <c r="Q393" s="353"/>
      <c r="R393" s="354"/>
      <c r="S393" s="34"/>
      <c r="T393" s="34"/>
      <c r="U393" s="35" t="s">
        <v>65</v>
      </c>
      <c r="V393" s="348">
        <v>114</v>
      </c>
      <c r="W393" s="349">
        <f t="shared" si="18"/>
        <v>117.60000000000001</v>
      </c>
      <c r="X393" s="36">
        <f>IFERROR(IF(W393=0,"",ROUNDUP(W393/H393,0)*0.00753),"")</f>
        <v>0.21084</v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531</v>
      </c>
      <c r="B394" s="54" t="s">
        <v>532</v>
      </c>
      <c r="C394" s="31">
        <v>4301031236</v>
      </c>
      <c r="D394" s="358">
        <v>4680115882928</v>
      </c>
      <c r="E394" s="354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2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3"/>
      <c r="P394" s="353"/>
      <c r="Q394" s="353"/>
      <c r="R394" s="354"/>
      <c r="S394" s="34"/>
      <c r="T394" s="34"/>
      <c r="U394" s="35" t="s">
        <v>65</v>
      </c>
      <c r="V394" s="348">
        <v>0</v>
      </c>
      <c r="W394" s="349">
        <f t="shared" si="18"/>
        <v>0</v>
      </c>
      <c r="X394" s="36" t="str">
        <f>IFERROR(IF(W394=0,"",ROUNDUP(W394/H394,0)*0.00753),"")</f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533</v>
      </c>
      <c r="B395" s="54" t="s">
        <v>534</v>
      </c>
      <c r="C395" s="31">
        <v>4301031257</v>
      </c>
      <c r="D395" s="358">
        <v>4680115883147</v>
      </c>
      <c r="E395" s="354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3"/>
      <c r="P395" s="353"/>
      <c r="Q395" s="353"/>
      <c r="R395" s="354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535</v>
      </c>
      <c r="B396" s="54" t="s">
        <v>536</v>
      </c>
      <c r="C396" s="31">
        <v>4301031178</v>
      </c>
      <c r="D396" s="358">
        <v>4607091384338</v>
      </c>
      <c r="E396" s="354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3"/>
      <c r="P396" s="353"/>
      <c r="Q396" s="353"/>
      <c r="R396" s="354"/>
      <c r="S396" s="34"/>
      <c r="T396" s="34"/>
      <c r="U396" s="35" t="s">
        <v>65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537</v>
      </c>
      <c r="B397" s="54" t="s">
        <v>538</v>
      </c>
      <c r="C397" s="31">
        <v>4301031254</v>
      </c>
      <c r="D397" s="358">
        <v>4680115883154</v>
      </c>
      <c r="E397" s="354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6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3"/>
      <c r="P397" s="353"/>
      <c r="Q397" s="353"/>
      <c r="R397" s="354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hidden="1" customHeight="1" x14ac:dyDescent="0.25">
      <c r="A398" s="54" t="s">
        <v>539</v>
      </c>
      <c r="B398" s="54" t="s">
        <v>540</v>
      </c>
      <c r="C398" s="31">
        <v>4301031171</v>
      </c>
      <c r="D398" s="358">
        <v>4607091389524</v>
      </c>
      <c r="E398" s="354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3"/>
      <c r="P398" s="353"/>
      <c r="Q398" s="353"/>
      <c r="R398" s="354"/>
      <c r="S398" s="34"/>
      <c r="T398" s="34"/>
      <c r="U398" s="35" t="s">
        <v>65</v>
      </c>
      <c r="V398" s="348">
        <v>0</v>
      </c>
      <c r="W398" s="349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4301031258</v>
      </c>
      <c r="D399" s="358">
        <v>4680115883161</v>
      </c>
      <c r="E399" s="354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1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3"/>
      <c r="P399" s="353"/>
      <c r="Q399" s="353"/>
      <c r="R399" s="354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543</v>
      </c>
      <c r="B400" s="54" t="s">
        <v>544</v>
      </c>
      <c r="C400" s="31">
        <v>4301031170</v>
      </c>
      <c r="D400" s="358">
        <v>4607091384345</v>
      </c>
      <c r="E400" s="354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3"/>
      <c r="P400" s="353"/>
      <c r="Q400" s="353"/>
      <c r="R400" s="354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545</v>
      </c>
      <c r="B401" s="54" t="s">
        <v>546</v>
      </c>
      <c r="C401" s="31">
        <v>4301031256</v>
      </c>
      <c r="D401" s="358">
        <v>4680115883178</v>
      </c>
      <c r="E401" s="354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3"/>
      <c r="P401" s="353"/>
      <c r="Q401" s="353"/>
      <c r="R401" s="354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547</v>
      </c>
      <c r="B402" s="54" t="s">
        <v>548</v>
      </c>
      <c r="C402" s="31">
        <v>4301031172</v>
      </c>
      <c r="D402" s="358">
        <v>4607091389531</v>
      </c>
      <c r="E402" s="354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3"/>
      <c r="P402" s="353"/>
      <c r="Q402" s="353"/>
      <c r="R402" s="354"/>
      <c r="S402" s="34"/>
      <c r="T402" s="34"/>
      <c r="U402" s="35" t="s">
        <v>65</v>
      </c>
      <c r="V402" s="348">
        <v>0</v>
      </c>
      <c r="W402" s="349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t="27" hidden="1" customHeight="1" x14ac:dyDescent="0.25">
      <c r="A403" s="54" t="s">
        <v>549</v>
      </c>
      <c r="B403" s="54" t="s">
        <v>550</v>
      </c>
      <c r="C403" s="31">
        <v>4301031255</v>
      </c>
      <c r="D403" s="358">
        <v>4680115883185</v>
      </c>
      <c r="E403" s="354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3"/>
      <c r="P403" s="353"/>
      <c r="Q403" s="353"/>
      <c r="R403" s="354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3"/>
      <c r="B404" s="361"/>
      <c r="C404" s="361"/>
      <c r="D404" s="361"/>
      <c r="E404" s="361"/>
      <c r="F404" s="361"/>
      <c r="G404" s="361"/>
      <c r="H404" s="361"/>
      <c r="I404" s="361"/>
      <c r="J404" s="361"/>
      <c r="K404" s="361"/>
      <c r="L404" s="361"/>
      <c r="M404" s="364"/>
      <c r="N404" s="355" t="s">
        <v>66</v>
      </c>
      <c r="O404" s="356"/>
      <c r="P404" s="356"/>
      <c r="Q404" s="356"/>
      <c r="R404" s="356"/>
      <c r="S404" s="356"/>
      <c r="T404" s="357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27.142857142857142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28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0.21084</v>
      </c>
      <c r="Y404" s="351"/>
      <c r="Z404" s="351"/>
    </row>
    <row r="405" spans="1:53" x14ac:dyDescent="0.2">
      <c r="A405" s="361"/>
      <c r="B405" s="361"/>
      <c r="C405" s="361"/>
      <c r="D405" s="361"/>
      <c r="E405" s="361"/>
      <c r="F405" s="361"/>
      <c r="G405" s="361"/>
      <c r="H405" s="361"/>
      <c r="I405" s="361"/>
      <c r="J405" s="361"/>
      <c r="K405" s="361"/>
      <c r="L405" s="361"/>
      <c r="M405" s="364"/>
      <c r="N405" s="355" t="s">
        <v>66</v>
      </c>
      <c r="O405" s="356"/>
      <c r="P405" s="356"/>
      <c r="Q405" s="356"/>
      <c r="R405" s="356"/>
      <c r="S405" s="356"/>
      <c r="T405" s="357"/>
      <c r="U405" s="37" t="s">
        <v>65</v>
      </c>
      <c r="V405" s="350">
        <f>IFERROR(SUM(V391:V403),"0")</f>
        <v>114</v>
      </c>
      <c r="W405" s="350">
        <f>IFERROR(SUM(W391:W403),"0")</f>
        <v>117.60000000000001</v>
      </c>
      <c r="X405" s="37"/>
      <c r="Y405" s="351"/>
      <c r="Z405" s="351"/>
    </row>
    <row r="406" spans="1:53" ht="14.25" hidden="1" customHeight="1" x14ac:dyDescent="0.25">
      <c r="A406" s="360" t="s">
        <v>68</v>
      </c>
      <c r="B406" s="361"/>
      <c r="C406" s="361"/>
      <c r="D406" s="361"/>
      <c r="E406" s="361"/>
      <c r="F406" s="361"/>
      <c r="G406" s="361"/>
      <c r="H406" s="361"/>
      <c r="I406" s="361"/>
      <c r="J406" s="361"/>
      <c r="K406" s="361"/>
      <c r="L406" s="361"/>
      <c r="M406" s="361"/>
      <c r="N406" s="361"/>
      <c r="O406" s="361"/>
      <c r="P406" s="361"/>
      <c r="Q406" s="361"/>
      <c r="R406" s="361"/>
      <c r="S406" s="361"/>
      <c r="T406" s="361"/>
      <c r="U406" s="361"/>
      <c r="V406" s="361"/>
      <c r="W406" s="361"/>
      <c r="X406" s="361"/>
      <c r="Y406" s="343"/>
      <c r="Z406" s="343"/>
    </row>
    <row r="407" spans="1:53" ht="27" hidden="1" customHeight="1" x14ac:dyDescent="0.25">
      <c r="A407" s="54" t="s">
        <v>551</v>
      </c>
      <c r="B407" s="54" t="s">
        <v>552</v>
      </c>
      <c r="C407" s="31">
        <v>4301051258</v>
      </c>
      <c r="D407" s="358">
        <v>4607091389685</v>
      </c>
      <c r="E407" s="354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39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3"/>
      <c r="P407" s="353"/>
      <c r="Q407" s="353"/>
      <c r="R407" s="354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4301051431</v>
      </c>
      <c r="D408" s="358">
        <v>4607091389654</v>
      </c>
      <c r="E408" s="354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3"/>
      <c r="P408" s="353"/>
      <c r="Q408" s="353"/>
      <c r="R408" s="354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4301051284</v>
      </c>
      <c r="D409" s="358">
        <v>4607091384352</v>
      </c>
      <c r="E409" s="354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3"/>
      <c r="P409" s="353"/>
      <c r="Q409" s="353"/>
      <c r="R409" s="354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4301051257</v>
      </c>
      <c r="D410" s="358">
        <v>4607091389661</v>
      </c>
      <c r="E410" s="354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3"/>
      <c r="P410" s="353"/>
      <c r="Q410" s="353"/>
      <c r="R410" s="354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hidden="1" x14ac:dyDescent="0.2">
      <c r="A411" s="363"/>
      <c r="B411" s="361"/>
      <c r="C411" s="361"/>
      <c r="D411" s="361"/>
      <c r="E411" s="361"/>
      <c r="F411" s="361"/>
      <c r="G411" s="361"/>
      <c r="H411" s="361"/>
      <c r="I411" s="361"/>
      <c r="J411" s="361"/>
      <c r="K411" s="361"/>
      <c r="L411" s="361"/>
      <c r="M411" s="364"/>
      <c r="N411" s="355" t="s">
        <v>66</v>
      </c>
      <c r="O411" s="356"/>
      <c r="P411" s="356"/>
      <c r="Q411" s="356"/>
      <c r="R411" s="356"/>
      <c r="S411" s="356"/>
      <c r="T411" s="357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hidden="1" x14ac:dyDescent="0.2">
      <c r="A412" s="361"/>
      <c r="B412" s="361"/>
      <c r="C412" s="361"/>
      <c r="D412" s="361"/>
      <c r="E412" s="361"/>
      <c r="F412" s="361"/>
      <c r="G412" s="361"/>
      <c r="H412" s="361"/>
      <c r="I412" s="361"/>
      <c r="J412" s="361"/>
      <c r="K412" s="361"/>
      <c r="L412" s="361"/>
      <c r="M412" s="364"/>
      <c r="N412" s="355" t="s">
        <v>66</v>
      </c>
      <c r="O412" s="356"/>
      <c r="P412" s="356"/>
      <c r="Q412" s="356"/>
      <c r="R412" s="356"/>
      <c r="S412" s="356"/>
      <c r="T412" s="357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hidden="1" customHeight="1" x14ac:dyDescent="0.25">
      <c r="A413" s="360" t="s">
        <v>205</v>
      </c>
      <c r="B413" s="361"/>
      <c r="C413" s="361"/>
      <c r="D413" s="361"/>
      <c r="E413" s="361"/>
      <c r="F413" s="361"/>
      <c r="G413" s="361"/>
      <c r="H413" s="361"/>
      <c r="I413" s="361"/>
      <c r="J413" s="361"/>
      <c r="K413" s="361"/>
      <c r="L413" s="361"/>
      <c r="M413" s="361"/>
      <c r="N413" s="361"/>
      <c r="O413" s="361"/>
      <c r="P413" s="361"/>
      <c r="Q413" s="361"/>
      <c r="R413" s="361"/>
      <c r="S413" s="361"/>
      <c r="T413" s="361"/>
      <c r="U413" s="361"/>
      <c r="V413" s="361"/>
      <c r="W413" s="361"/>
      <c r="X413" s="361"/>
      <c r="Y413" s="343"/>
      <c r="Z413" s="343"/>
    </row>
    <row r="414" spans="1:53" ht="27" hidden="1" customHeight="1" x14ac:dyDescent="0.25">
      <c r="A414" s="54" t="s">
        <v>559</v>
      </c>
      <c r="B414" s="54" t="s">
        <v>560</v>
      </c>
      <c r="C414" s="31">
        <v>4301060352</v>
      </c>
      <c r="D414" s="358">
        <v>4680115881648</v>
      </c>
      <c r="E414" s="354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0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3"/>
      <c r="P414" s="353"/>
      <c r="Q414" s="353"/>
      <c r="R414" s="354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hidden="1" x14ac:dyDescent="0.2">
      <c r="A415" s="363"/>
      <c r="B415" s="361"/>
      <c r="C415" s="361"/>
      <c r="D415" s="361"/>
      <c r="E415" s="361"/>
      <c r="F415" s="361"/>
      <c r="G415" s="361"/>
      <c r="H415" s="361"/>
      <c r="I415" s="361"/>
      <c r="J415" s="361"/>
      <c r="K415" s="361"/>
      <c r="L415" s="361"/>
      <c r="M415" s="364"/>
      <c r="N415" s="355" t="s">
        <v>66</v>
      </c>
      <c r="O415" s="356"/>
      <c r="P415" s="356"/>
      <c r="Q415" s="356"/>
      <c r="R415" s="356"/>
      <c r="S415" s="356"/>
      <c r="T415" s="357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hidden="1" x14ac:dyDescent="0.2">
      <c r="A416" s="361"/>
      <c r="B416" s="361"/>
      <c r="C416" s="361"/>
      <c r="D416" s="361"/>
      <c r="E416" s="361"/>
      <c r="F416" s="361"/>
      <c r="G416" s="361"/>
      <c r="H416" s="361"/>
      <c r="I416" s="361"/>
      <c r="J416" s="361"/>
      <c r="K416" s="361"/>
      <c r="L416" s="361"/>
      <c r="M416" s="364"/>
      <c r="N416" s="355" t="s">
        <v>66</v>
      </c>
      <c r="O416" s="356"/>
      <c r="P416" s="356"/>
      <c r="Q416" s="356"/>
      <c r="R416" s="356"/>
      <c r="S416" s="356"/>
      <c r="T416" s="357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hidden="1" customHeight="1" x14ac:dyDescent="0.25">
      <c r="A417" s="360" t="s">
        <v>86</v>
      </c>
      <c r="B417" s="361"/>
      <c r="C417" s="361"/>
      <c r="D417" s="361"/>
      <c r="E417" s="361"/>
      <c r="F417" s="361"/>
      <c r="G417" s="361"/>
      <c r="H417" s="361"/>
      <c r="I417" s="361"/>
      <c r="J417" s="361"/>
      <c r="K417" s="361"/>
      <c r="L417" s="361"/>
      <c r="M417" s="361"/>
      <c r="N417" s="361"/>
      <c r="O417" s="361"/>
      <c r="P417" s="361"/>
      <c r="Q417" s="361"/>
      <c r="R417" s="361"/>
      <c r="S417" s="361"/>
      <c r="T417" s="361"/>
      <c r="U417" s="361"/>
      <c r="V417" s="361"/>
      <c r="W417" s="361"/>
      <c r="X417" s="361"/>
      <c r="Y417" s="343"/>
      <c r="Z417" s="343"/>
    </row>
    <row r="418" spans="1:53" ht="27" hidden="1" customHeight="1" x14ac:dyDescent="0.25">
      <c r="A418" s="54" t="s">
        <v>561</v>
      </c>
      <c r="B418" s="54" t="s">
        <v>562</v>
      </c>
      <c r="C418" s="31">
        <v>4301032045</v>
      </c>
      <c r="D418" s="358">
        <v>4680115884335</v>
      </c>
      <c r="E418" s="354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3"/>
      <c r="P418" s="353"/>
      <c r="Q418" s="353"/>
      <c r="R418" s="354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565</v>
      </c>
      <c r="B419" s="54" t="s">
        <v>566</v>
      </c>
      <c r="C419" s="31">
        <v>4301032047</v>
      </c>
      <c r="D419" s="358">
        <v>4680115884342</v>
      </c>
      <c r="E419" s="354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3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3"/>
      <c r="P419" s="353"/>
      <c r="Q419" s="353"/>
      <c r="R419" s="354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hidden="1" customHeight="1" x14ac:dyDescent="0.25">
      <c r="A420" s="54" t="s">
        <v>567</v>
      </c>
      <c r="B420" s="54" t="s">
        <v>568</v>
      </c>
      <c r="C420" s="31">
        <v>4301170011</v>
      </c>
      <c r="D420" s="358">
        <v>4680115884113</v>
      </c>
      <c r="E420" s="354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6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3"/>
      <c r="P420" s="353"/>
      <c r="Q420" s="353"/>
      <c r="R420" s="354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hidden="1" x14ac:dyDescent="0.2">
      <c r="A421" s="363"/>
      <c r="B421" s="361"/>
      <c r="C421" s="361"/>
      <c r="D421" s="361"/>
      <c r="E421" s="361"/>
      <c r="F421" s="361"/>
      <c r="G421" s="361"/>
      <c r="H421" s="361"/>
      <c r="I421" s="361"/>
      <c r="J421" s="361"/>
      <c r="K421" s="361"/>
      <c r="L421" s="361"/>
      <c r="M421" s="364"/>
      <c r="N421" s="355" t="s">
        <v>66</v>
      </c>
      <c r="O421" s="356"/>
      <c r="P421" s="356"/>
      <c r="Q421" s="356"/>
      <c r="R421" s="356"/>
      <c r="S421" s="356"/>
      <c r="T421" s="357"/>
      <c r="U421" s="37" t="s">
        <v>67</v>
      </c>
      <c r="V421" s="350">
        <f>IFERROR(V418/H418,"0")+IFERROR(V419/H419,"0")+IFERROR(V420/H420,"0")</f>
        <v>0</v>
      </c>
      <c r="W421" s="350">
        <f>IFERROR(W418/H418,"0")+IFERROR(W419/H419,"0")+IFERROR(W420/H420,"0")</f>
        <v>0</v>
      </c>
      <c r="X421" s="350">
        <f>IFERROR(IF(X418="",0,X418),"0")+IFERROR(IF(X419="",0,X419),"0")+IFERROR(IF(X420="",0,X420),"0")</f>
        <v>0</v>
      </c>
      <c r="Y421" s="351"/>
      <c r="Z421" s="351"/>
    </row>
    <row r="422" spans="1:53" hidden="1" x14ac:dyDescent="0.2">
      <c r="A422" s="361"/>
      <c r="B422" s="361"/>
      <c r="C422" s="361"/>
      <c r="D422" s="361"/>
      <c r="E422" s="361"/>
      <c r="F422" s="361"/>
      <c r="G422" s="361"/>
      <c r="H422" s="361"/>
      <c r="I422" s="361"/>
      <c r="J422" s="361"/>
      <c r="K422" s="361"/>
      <c r="L422" s="361"/>
      <c r="M422" s="364"/>
      <c r="N422" s="355" t="s">
        <v>66</v>
      </c>
      <c r="O422" s="356"/>
      <c r="P422" s="356"/>
      <c r="Q422" s="356"/>
      <c r="R422" s="356"/>
      <c r="S422" s="356"/>
      <c r="T422" s="357"/>
      <c r="U422" s="37" t="s">
        <v>65</v>
      </c>
      <c r="V422" s="350">
        <f>IFERROR(SUM(V418:V420),"0")</f>
        <v>0</v>
      </c>
      <c r="W422" s="350">
        <f>IFERROR(SUM(W418:W420),"0")</f>
        <v>0</v>
      </c>
      <c r="X422" s="37"/>
      <c r="Y422" s="351"/>
      <c r="Z422" s="351"/>
    </row>
    <row r="423" spans="1:53" ht="16.5" hidden="1" customHeight="1" x14ac:dyDescent="0.25">
      <c r="A423" s="372" t="s">
        <v>569</v>
      </c>
      <c r="B423" s="361"/>
      <c r="C423" s="361"/>
      <c r="D423" s="361"/>
      <c r="E423" s="361"/>
      <c r="F423" s="361"/>
      <c r="G423" s="361"/>
      <c r="H423" s="361"/>
      <c r="I423" s="361"/>
      <c r="J423" s="361"/>
      <c r="K423" s="361"/>
      <c r="L423" s="361"/>
      <c r="M423" s="361"/>
      <c r="N423" s="361"/>
      <c r="O423" s="361"/>
      <c r="P423" s="361"/>
      <c r="Q423" s="361"/>
      <c r="R423" s="361"/>
      <c r="S423" s="361"/>
      <c r="T423" s="361"/>
      <c r="U423" s="361"/>
      <c r="V423" s="361"/>
      <c r="W423" s="361"/>
      <c r="X423" s="361"/>
      <c r="Y423" s="344"/>
      <c r="Z423" s="344"/>
    </row>
    <row r="424" spans="1:53" ht="14.25" hidden="1" customHeight="1" x14ac:dyDescent="0.25">
      <c r="A424" s="360" t="s">
        <v>100</v>
      </c>
      <c r="B424" s="361"/>
      <c r="C424" s="361"/>
      <c r="D424" s="361"/>
      <c r="E424" s="361"/>
      <c r="F424" s="361"/>
      <c r="G424" s="361"/>
      <c r="H424" s="361"/>
      <c r="I424" s="361"/>
      <c r="J424" s="361"/>
      <c r="K424" s="361"/>
      <c r="L424" s="361"/>
      <c r="M424" s="361"/>
      <c r="N424" s="361"/>
      <c r="O424" s="361"/>
      <c r="P424" s="361"/>
      <c r="Q424" s="361"/>
      <c r="R424" s="361"/>
      <c r="S424" s="361"/>
      <c r="T424" s="361"/>
      <c r="U424" s="361"/>
      <c r="V424" s="361"/>
      <c r="W424" s="361"/>
      <c r="X424" s="361"/>
      <c r="Y424" s="343"/>
      <c r="Z424" s="343"/>
    </row>
    <row r="425" spans="1:53" ht="27" hidden="1" customHeight="1" x14ac:dyDescent="0.25">
      <c r="A425" s="54" t="s">
        <v>570</v>
      </c>
      <c r="B425" s="54" t="s">
        <v>571</v>
      </c>
      <c r="C425" s="31">
        <v>4301020214</v>
      </c>
      <c r="D425" s="358">
        <v>4607091389388</v>
      </c>
      <c r="E425" s="354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5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3"/>
      <c r="P425" s="353"/>
      <c r="Q425" s="353"/>
      <c r="R425" s="354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572</v>
      </c>
      <c r="B426" s="54" t="s">
        <v>573</v>
      </c>
      <c r="C426" s="31">
        <v>4301020185</v>
      </c>
      <c r="D426" s="358">
        <v>4607091389364</v>
      </c>
      <c r="E426" s="354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3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3"/>
      <c r="P426" s="353"/>
      <c r="Q426" s="353"/>
      <c r="R426" s="354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hidden="1" x14ac:dyDescent="0.2">
      <c r="A427" s="363"/>
      <c r="B427" s="361"/>
      <c r="C427" s="361"/>
      <c r="D427" s="361"/>
      <c r="E427" s="361"/>
      <c r="F427" s="361"/>
      <c r="G427" s="361"/>
      <c r="H427" s="361"/>
      <c r="I427" s="361"/>
      <c r="J427" s="361"/>
      <c r="K427" s="361"/>
      <c r="L427" s="361"/>
      <c r="M427" s="364"/>
      <c r="N427" s="355" t="s">
        <v>66</v>
      </c>
      <c r="O427" s="356"/>
      <c r="P427" s="356"/>
      <c r="Q427" s="356"/>
      <c r="R427" s="356"/>
      <c r="S427" s="356"/>
      <c r="T427" s="357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hidden="1" x14ac:dyDescent="0.2">
      <c r="A428" s="361"/>
      <c r="B428" s="361"/>
      <c r="C428" s="361"/>
      <c r="D428" s="361"/>
      <c r="E428" s="361"/>
      <c r="F428" s="361"/>
      <c r="G428" s="361"/>
      <c r="H428" s="361"/>
      <c r="I428" s="361"/>
      <c r="J428" s="361"/>
      <c r="K428" s="361"/>
      <c r="L428" s="361"/>
      <c r="M428" s="364"/>
      <c r="N428" s="355" t="s">
        <v>66</v>
      </c>
      <c r="O428" s="356"/>
      <c r="P428" s="356"/>
      <c r="Q428" s="356"/>
      <c r="R428" s="356"/>
      <c r="S428" s="356"/>
      <c r="T428" s="357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hidden="1" customHeight="1" x14ac:dyDescent="0.25">
      <c r="A429" s="360" t="s">
        <v>60</v>
      </c>
      <c r="B429" s="361"/>
      <c r="C429" s="361"/>
      <c r="D429" s="361"/>
      <c r="E429" s="361"/>
      <c r="F429" s="361"/>
      <c r="G429" s="361"/>
      <c r="H429" s="361"/>
      <c r="I429" s="361"/>
      <c r="J429" s="361"/>
      <c r="K429" s="361"/>
      <c r="L429" s="361"/>
      <c r="M429" s="361"/>
      <c r="N429" s="361"/>
      <c r="O429" s="361"/>
      <c r="P429" s="361"/>
      <c r="Q429" s="361"/>
      <c r="R429" s="361"/>
      <c r="S429" s="361"/>
      <c r="T429" s="361"/>
      <c r="U429" s="361"/>
      <c r="V429" s="361"/>
      <c r="W429" s="361"/>
      <c r="X429" s="361"/>
      <c r="Y429" s="343"/>
      <c r="Z429" s="343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58">
        <v>4607091389739</v>
      </c>
      <c r="E430" s="354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3"/>
      <c r="P430" s="353"/>
      <c r="Q430" s="353"/>
      <c r="R430" s="354"/>
      <c r="S430" s="34"/>
      <c r="T430" s="34"/>
      <c r="U430" s="35" t="s">
        <v>65</v>
      </c>
      <c r="V430" s="348">
        <v>150</v>
      </c>
      <c r="W430" s="349">
        <f t="shared" ref="W430:W436" si="20">IFERROR(IF(V430="",0,CEILING((V430/$H430),1)*$H430),"")</f>
        <v>151.20000000000002</v>
      </c>
      <c r="X430" s="36">
        <f>IFERROR(IF(W430=0,"",ROUNDUP(W430/H430,0)*0.00753),"")</f>
        <v>0.27107999999999999</v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4301031247</v>
      </c>
      <c r="D431" s="358">
        <v>4680115883048</v>
      </c>
      <c r="E431" s="354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4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3"/>
      <c r="P431" s="353"/>
      <c r="Q431" s="353"/>
      <c r="R431" s="354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4301031176</v>
      </c>
      <c r="D432" s="358">
        <v>4607091389425</v>
      </c>
      <c r="E432" s="354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3"/>
      <c r="P432" s="353"/>
      <c r="Q432" s="353"/>
      <c r="R432" s="354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580</v>
      </c>
      <c r="B433" s="54" t="s">
        <v>581</v>
      </c>
      <c r="C433" s="31">
        <v>4301031215</v>
      </c>
      <c r="D433" s="358">
        <v>4680115882911</v>
      </c>
      <c r="E433" s="354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3"/>
      <c r="P433" s="353"/>
      <c r="Q433" s="353"/>
      <c r="R433" s="354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582</v>
      </c>
      <c r="B434" s="54" t="s">
        <v>583</v>
      </c>
      <c r="C434" s="31">
        <v>4301031167</v>
      </c>
      <c r="D434" s="358">
        <v>4680115880771</v>
      </c>
      <c r="E434" s="354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3"/>
      <c r="P434" s="353"/>
      <c r="Q434" s="353"/>
      <c r="R434" s="354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584</v>
      </c>
      <c r="B435" s="54" t="s">
        <v>585</v>
      </c>
      <c r="C435" s="31">
        <v>4301031173</v>
      </c>
      <c r="D435" s="358">
        <v>4607091389500</v>
      </c>
      <c r="E435" s="354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3"/>
      <c r="P435" s="353"/>
      <c r="Q435" s="353"/>
      <c r="R435" s="354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hidden="1" customHeight="1" x14ac:dyDescent="0.25">
      <c r="A436" s="54" t="s">
        <v>586</v>
      </c>
      <c r="B436" s="54" t="s">
        <v>587</v>
      </c>
      <c r="C436" s="31">
        <v>4301031103</v>
      </c>
      <c r="D436" s="358">
        <v>4680115881983</v>
      </c>
      <c r="E436" s="354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3"/>
      <c r="P436" s="353"/>
      <c r="Q436" s="353"/>
      <c r="R436" s="354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63"/>
      <c r="B437" s="361"/>
      <c r="C437" s="361"/>
      <c r="D437" s="361"/>
      <c r="E437" s="361"/>
      <c r="F437" s="361"/>
      <c r="G437" s="361"/>
      <c r="H437" s="361"/>
      <c r="I437" s="361"/>
      <c r="J437" s="361"/>
      <c r="K437" s="361"/>
      <c r="L437" s="361"/>
      <c r="M437" s="364"/>
      <c r="N437" s="355" t="s">
        <v>66</v>
      </c>
      <c r="O437" s="356"/>
      <c r="P437" s="356"/>
      <c r="Q437" s="356"/>
      <c r="R437" s="356"/>
      <c r="S437" s="356"/>
      <c r="T437" s="357"/>
      <c r="U437" s="37" t="s">
        <v>67</v>
      </c>
      <c r="V437" s="350">
        <f>IFERROR(V430/H430,"0")+IFERROR(V431/H431,"0")+IFERROR(V432/H432,"0")+IFERROR(V433/H433,"0")+IFERROR(V434/H434,"0")+IFERROR(V435/H435,"0")+IFERROR(V436/H436,"0")</f>
        <v>35.714285714285715</v>
      </c>
      <c r="W437" s="350">
        <f>IFERROR(W430/H430,"0")+IFERROR(W431/H431,"0")+IFERROR(W432/H432,"0")+IFERROR(W433/H433,"0")+IFERROR(W434/H434,"0")+IFERROR(W435/H435,"0")+IFERROR(W436/H436,"0")</f>
        <v>36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0.27107999999999999</v>
      </c>
      <c r="Y437" s="351"/>
      <c r="Z437" s="351"/>
    </row>
    <row r="438" spans="1:53" x14ac:dyDescent="0.2">
      <c r="A438" s="361"/>
      <c r="B438" s="361"/>
      <c r="C438" s="361"/>
      <c r="D438" s="361"/>
      <c r="E438" s="361"/>
      <c r="F438" s="361"/>
      <c r="G438" s="361"/>
      <c r="H438" s="361"/>
      <c r="I438" s="361"/>
      <c r="J438" s="361"/>
      <c r="K438" s="361"/>
      <c r="L438" s="361"/>
      <c r="M438" s="364"/>
      <c r="N438" s="355" t="s">
        <v>66</v>
      </c>
      <c r="O438" s="356"/>
      <c r="P438" s="356"/>
      <c r="Q438" s="356"/>
      <c r="R438" s="356"/>
      <c r="S438" s="356"/>
      <c r="T438" s="357"/>
      <c r="U438" s="37" t="s">
        <v>65</v>
      </c>
      <c r="V438" s="350">
        <f>IFERROR(SUM(V430:V436),"0")</f>
        <v>150</v>
      </c>
      <c r="W438" s="350">
        <f>IFERROR(SUM(W430:W436),"0")</f>
        <v>151.20000000000002</v>
      </c>
      <c r="X438" s="37"/>
      <c r="Y438" s="351"/>
      <c r="Z438" s="351"/>
    </row>
    <row r="439" spans="1:53" ht="14.25" hidden="1" customHeight="1" x14ac:dyDescent="0.25">
      <c r="A439" s="360" t="s">
        <v>95</v>
      </c>
      <c r="B439" s="361"/>
      <c r="C439" s="361"/>
      <c r="D439" s="361"/>
      <c r="E439" s="361"/>
      <c r="F439" s="361"/>
      <c r="G439" s="361"/>
      <c r="H439" s="361"/>
      <c r="I439" s="361"/>
      <c r="J439" s="361"/>
      <c r="K439" s="361"/>
      <c r="L439" s="361"/>
      <c r="M439" s="361"/>
      <c r="N439" s="361"/>
      <c r="O439" s="361"/>
      <c r="P439" s="361"/>
      <c r="Q439" s="361"/>
      <c r="R439" s="361"/>
      <c r="S439" s="361"/>
      <c r="T439" s="361"/>
      <c r="U439" s="361"/>
      <c r="V439" s="361"/>
      <c r="W439" s="361"/>
      <c r="X439" s="361"/>
      <c r="Y439" s="343"/>
      <c r="Z439" s="343"/>
    </row>
    <row r="440" spans="1:53" ht="27" hidden="1" customHeight="1" x14ac:dyDescent="0.25">
      <c r="A440" s="54" t="s">
        <v>588</v>
      </c>
      <c r="B440" s="54" t="s">
        <v>589</v>
      </c>
      <c r="C440" s="31">
        <v>4301170010</v>
      </c>
      <c r="D440" s="358">
        <v>4680115884090</v>
      </c>
      <c r="E440" s="354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70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3"/>
      <c r="P440" s="353"/>
      <c r="Q440" s="353"/>
      <c r="R440" s="354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hidden="1" x14ac:dyDescent="0.2">
      <c r="A441" s="363"/>
      <c r="B441" s="361"/>
      <c r="C441" s="361"/>
      <c r="D441" s="361"/>
      <c r="E441" s="361"/>
      <c r="F441" s="361"/>
      <c r="G441" s="361"/>
      <c r="H441" s="361"/>
      <c r="I441" s="361"/>
      <c r="J441" s="361"/>
      <c r="K441" s="361"/>
      <c r="L441" s="361"/>
      <c r="M441" s="364"/>
      <c r="N441" s="355" t="s">
        <v>66</v>
      </c>
      <c r="O441" s="356"/>
      <c r="P441" s="356"/>
      <c r="Q441" s="356"/>
      <c r="R441" s="356"/>
      <c r="S441" s="356"/>
      <c r="T441" s="357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hidden="1" x14ac:dyDescent="0.2">
      <c r="A442" s="361"/>
      <c r="B442" s="361"/>
      <c r="C442" s="361"/>
      <c r="D442" s="361"/>
      <c r="E442" s="361"/>
      <c r="F442" s="361"/>
      <c r="G442" s="361"/>
      <c r="H442" s="361"/>
      <c r="I442" s="361"/>
      <c r="J442" s="361"/>
      <c r="K442" s="361"/>
      <c r="L442" s="361"/>
      <c r="M442" s="364"/>
      <c r="N442" s="355" t="s">
        <v>66</v>
      </c>
      <c r="O442" s="356"/>
      <c r="P442" s="356"/>
      <c r="Q442" s="356"/>
      <c r="R442" s="356"/>
      <c r="S442" s="356"/>
      <c r="T442" s="357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hidden="1" customHeight="1" x14ac:dyDescent="0.25">
      <c r="A443" s="360" t="s">
        <v>590</v>
      </c>
      <c r="B443" s="361"/>
      <c r="C443" s="361"/>
      <c r="D443" s="361"/>
      <c r="E443" s="361"/>
      <c r="F443" s="361"/>
      <c r="G443" s="361"/>
      <c r="H443" s="361"/>
      <c r="I443" s="361"/>
      <c r="J443" s="361"/>
      <c r="K443" s="361"/>
      <c r="L443" s="361"/>
      <c r="M443" s="361"/>
      <c r="N443" s="361"/>
      <c r="O443" s="361"/>
      <c r="P443" s="361"/>
      <c r="Q443" s="361"/>
      <c r="R443" s="361"/>
      <c r="S443" s="361"/>
      <c r="T443" s="361"/>
      <c r="U443" s="361"/>
      <c r="V443" s="361"/>
      <c r="W443" s="361"/>
      <c r="X443" s="361"/>
      <c r="Y443" s="343"/>
      <c r="Z443" s="343"/>
    </row>
    <row r="444" spans="1:53" ht="27" hidden="1" customHeight="1" x14ac:dyDescent="0.25">
      <c r="A444" s="54" t="s">
        <v>591</v>
      </c>
      <c r="B444" s="54" t="s">
        <v>592</v>
      </c>
      <c r="C444" s="31">
        <v>4301040357</v>
      </c>
      <c r="D444" s="358">
        <v>4680115884564</v>
      </c>
      <c r="E444" s="354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3"/>
      <c r="P444" s="353"/>
      <c r="Q444" s="353"/>
      <c r="R444" s="354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hidden="1" x14ac:dyDescent="0.2">
      <c r="A445" s="363"/>
      <c r="B445" s="361"/>
      <c r="C445" s="361"/>
      <c r="D445" s="361"/>
      <c r="E445" s="361"/>
      <c r="F445" s="361"/>
      <c r="G445" s="361"/>
      <c r="H445" s="361"/>
      <c r="I445" s="361"/>
      <c r="J445" s="361"/>
      <c r="K445" s="361"/>
      <c r="L445" s="361"/>
      <c r="M445" s="364"/>
      <c r="N445" s="355" t="s">
        <v>66</v>
      </c>
      <c r="O445" s="356"/>
      <c r="P445" s="356"/>
      <c r="Q445" s="356"/>
      <c r="R445" s="356"/>
      <c r="S445" s="356"/>
      <c r="T445" s="357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hidden="1" x14ac:dyDescent="0.2">
      <c r="A446" s="361"/>
      <c r="B446" s="361"/>
      <c r="C446" s="361"/>
      <c r="D446" s="361"/>
      <c r="E446" s="361"/>
      <c r="F446" s="361"/>
      <c r="G446" s="361"/>
      <c r="H446" s="361"/>
      <c r="I446" s="361"/>
      <c r="J446" s="361"/>
      <c r="K446" s="361"/>
      <c r="L446" s="361"/>
      <c r="M446" s="364"/>
      <c r="N446" s="355" t="s">
        <v>66</v>
      </c>
      <c r="O446" s="356"/>
      <c r="P446" s="356"/>
      <c r="Q446" s="356"/>
      <c r="R446" s="356"/>
      <c r="S446" s="356"/>
      <c r="T446" s="357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hidden="1" customHeight="1" x14ac:dyDescent="0.2">
      <c r="A447" s="537" t="s">
        <v>593</v>
      </c>
      <c r="B447" s="538"/>
      <c r="C447" s="538"/>
      <c r="D447" s="538"/>
      <c r="E447" s="538"/>
      <c r="F447" s="538"/>
      <c r="G447" s="538"/>
      <c r="H447" s="538"/>
      <c r="I447" s="538"/>
      <c r="J447" s="538"/>
      <c r="K447" s="538"/>
      <c r="L447" s="538"/>
      <c r="M447" s="538"/>
      <c r="N447" s="538"/>
      <c r="O447" s="538"/>
      <c r="P447" s="538"/>
      <c r="Q447" s="538"/>
      <c r="R447" s="538"/>
      <c r="S447" s="538"/>
      <c r="T447" s="538"/>
      <c r="U447" s="538"/>
      <c r="V447" s="538"/>
      <c r="W447" s="538"/>
      <c r="X447" s="538"/>
      <c r="Y447" s="48"/>
      <c r="Z447" s="48"/>
    </row>
    <row r="448" spans="1:53" ht="16.5" hidden="1" customHeight="1" x14ac:dyDescent="0.25">
      <c r="A448" s="372" t="s">
        <v>593</v>
      </c>
      <c r="B448" s="361"/>
      <c r="C448" s="361"/>
      <c r="D448" s="361"/>
      <c r="E448" s="361"/>
      <c r="F448" s="361"/>
      <c r="G448" s="361"/>
      <c r="H448" s="361"/>
      <c r="I448" s="361"/>
      <c r="J448" s="361"/>
      <c r="K448" s="361"/>
      <c r="L448" s="361"/>
      <c r="M448" s="361"/>
      <c r="N448" s="361"/>
      <c r="O448" s="361"/>
      <c r="P448" s="361"/>
      <c r="Q448" s="361"/>
      <c r="R448" s="361"/>
      <c r="S448" s="361"/>
      <c r="T448" s="361"/>
      <c r="U448" s="361"/>
      <c r="V448" s="361"/>
      <c r="W448" s="361"/>
      <c r="X448" s="361"/>
      <c r="Y448" s="344"/>
      <c r="Z448" s="344"/>
    </row>
    <row r="449" spans="1:53" ht="14.25" hidden="1" customHeight="1" x14ac:dyDescent="0.25">
      <c r="A449" s="360" t="s">
        <v>108</v>
      </c>
      <c r="B449" s="361"/>
      <c r="C449" s="361"/>
      <c r="D449" s="361"/>
      <c r="E449" s="361"/>
      <c r="F449" s="361"/>
      <c r="G449" s="361"/>
      <c r="H449" s="361"/>
      <c r="I449" s="361"/>
      <c r="J449" s="361"/>
      <c r="K449" s="361"/>
      <c r="L449" s="361"/>
      <c r="M449" s="361"/>
      <c r="N449" s="361"/>
      <c r="O449" s="361"/>
      <c r="P449" s="361"/>
      <c r="Q449" s="361"/>
      <c r="R449" s="361"/>
      <c r="S449" s="361"/>
      <c r="T449" s="361"/>
      <c r="U449" s="361"/>
      <c r="V449" s="361"/>
      <c r="W449" s="361"/>
      <c r="X449" s="361"/>
      <c r="Y449" s="343"/>
      <c r="Z449" s="343"/>
    </row>
    <row r="450" spans="1:53" ht="27" hidden="1" customHeight="1" x14ac:dyDescent="0.25">
      <c r="A450" s="54" t="s">
        <v>594</v>
      </c>
      <c r="B450" s="54" t="s">
        <v>595</v>
      </c>
      <c r="C450" s="31">
        <v>4301011795</v>
      </c>
      <c r="D450" s="358">
        <v>4607091389067</v>
      </c>
      <c r="E450" s="354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17" t="s">
        <v>596</v>
      </c>
      <c r="O450" s="353"/>
      <c r="P450" s="353"/>
      <c r="Q450" s="353"/>
      <c r="R450" s="354"/>
      <c r="S450" s="34"/>
      <c r="T450" s="34"/>
      <c r="U450" s="35" t="s">
        <v>65</v>
      </c>
      <c r="V450" s="348">
        <v>0</v>
      </c>
      <c r="W450" s="349">
        <f t="shared" ref="W450:W462" si="21">IFERROR(IF(V450="",0,CEILING((V450/$H450),1)*$H450),"")</f>
        <v>0</v>
      </c>
      <c r="X450" s="36" t="str">
        <f t="shared" ref="X450:X456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597</v>
      </c>
      <c r="B451" s="54" t="s">
        <v>598</v>
      </c>
      <c r="C451" s="31">
        <v>4301011779</v>
      </c>
      <c r="D451" s="358">
        <v>4607091383522</v>
      </c>
      <c r="E451" s="354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62" t="s">
        <v>599</v>
      </c>
      <c r="O451" s="353"/>
      <c r="P451" s="353"/>
      <c r="Q451" s="353"/>
      <c r="R451" s="354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8">
        <v>4607091383522</v>
      </c>
      <c r="E452" s="354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3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3"/>
      <c r="P452" s="353"/>
      <c r="Q452" s="353"/>
      <c r="R452" s="354"/>
      <c r="S452" s="34"/>
      <c r="T452" s="34"/>
      <c r="U452" s="35" t="s">
        <v>65</v>
      </c>
      <c r="V452" s="348">
        <v>190</v>
      </c>
      <c r="W452" s="349">
        <f t="shared" si="21"/>
        <v>190.08</v>
      </c>
      <c r="X452" s="36">
        <f t="shared" si="22"/>
        <v>0.43056</v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602</v>
      </c>
      <c r="C453" s="31">
        <v>4301011785</v>
      </c>
      <c r="D453" s="358">
        <v>4607091384437</v>
      </c>
      <c r="E453" s="354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38" t="s">
        <v>603</v>
      </c>
      <c r="O453" s="353"/>
      <c r="P453" s="353"/>
      <c r="Q453" s="353"/>
      <c r="R453" s="354"/>
      <c r="S453" s="34"/>
      <c r="T453" s="34"/>
      <c r="U453" s="35" t="s">
        <v>65</v>
      </c>
      <c r="V453" s="348">
        <v>27</v>
      </c>
      <c r="W453" s="349">
        <f t="shared" si="21"/>
        <v>31.68</v>
      </c>
      <c r="X453" s="36">
        <f t="shared" si="22"/>
        <v>7.1760000000000004E-2</v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604</v>
      </c>
      <c r="B454" s="54" t="s">
        <v>605</v>
      </c>
      <c r="C454" s="31">
        <v>4301011774</v>
      </c>
      <c r="D454" s="358">
        <v>4680115884502</v>
      </c>
      <c r="E454" s="354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3" t="s">
        <v>606</v>
      </c>
      <c r="O454" s="353"/>
      <c r="P454" s="353"/>
      <c r="Q454" s="353"/>
      <c r="R454" s="354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8">
        <v>4607091389104</v>
      </c>
      <c r="E455" s="354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3" t="s">
        <v>609</v>
      </c>
      <c r="O455" s="353"/>
      <c r="P455" s="353"/>
      <c r="Q455" s="353"/>
      <c r="R455" s="354"/>
      <c r="S455" s="34"/>
      <c r="T455" s="34"/>
      <c r="U455" s="35" t="s">
        <v>65</v>
      </c>
      <c r="V455" s="348">
        <v>199</v>
      </c>
      <c r="W455" s="349">
        <f t="shared" si="21"/>
        <v>200.64000000000001</v>
      </c>
      <c r="X455" s="36">
        <f t="shared" si="22"/>
        <v>0.45448</v>
      </c>
      <c r="Y455" s="56"/>
      <c r="Z455" s="57"/>
      <c r="AD455" s="58"/>
      <c r="BA455" s="306" t="s">
        <v>1</v>
      </c>
    </row>
    <row r="456" spans="1:53" ht="16.5" hidden="1" customHeight="1" x14ac:dyDescent="0.25">
      <c r="A456" s="54" t="s">
        <v>610</v>
      </c>
      <c r="B456" s="54" t="s">
        <v>611</v>
      </c>
      <c r="C456" s="31">
        <v>4301011799</v>
      </c>
      <c r="D456" s="358">
        <v>4680115884519</v>
      </c>
      <c r="E456" s="354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367" t="s">
        <v>612</v>
      </c>
      <c r="O456" s="353"/>
      <c r="P456" s="353"/>
      <c r="Q456" s="353"/>
      <c r="R456" s="354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613</v>
      </c>
      <c r="B457" s="54" t="s">
        <v>614</v>
      </c>
      <c r="C457" s="31">
        <v>4301011778</v>
      </c>
      <c r="D457" s="358">
        <v>4680115880603</v>
      </c>
      <c r="E457" s="354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2" t="s">
        <v>615</v>
      </c>
      <c r="O457" s="353"/>
      <c r="P457" s="353"/>
      <c r="Q457" s="353"/>
      <c r="R457" s="354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616</v>
      </c>
      <c r="B458" s="54" t="s">
        <v>617</v>
      </c>
      <c r="C458" s="31">
        <v>4301011775</v>
      </c>
      <c r="D458" s="358">
        <v>4607091389999</v>
      </c>
      <c r="E458" s="354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5" t="s">
        <v>618</v>
      </c>
      <c r="O458" s="353"/>
      <c r="P458" s="353"/>
      <c r="Q458" s="353"/>
      <c r="R458" s="354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619</v>
      </c>
      <c r="C459" s="31">
        <v>4301011168</v>
      </c>
      <c r="D459" s="358">
        <v>4607091389999</v>
      </c>
      <c r="E459" s="354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8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3"/>
      <c r="P459" s="353"/>
      <c r="Q459" s="353"/>
      <c r="R459" s="354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620</v>
      </c>
      <c r="B460" s="54" t="s">
        <v>621</v>
      </c>
      <c r="C460" s="31">
        <v>4301011770</v>
      </c>
      <c r="D460" s="358">
        <v>4680115882782</v>
      </c>
      <c r="E460" s="354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524" t="s">
        <v>622</v>
      </c>
      <c r="O460" s="353"/>
      <c r="P460" s="353"/>
      <c r="Q460" s="353"/>
      <c r="R460" s="354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623</v>
      </c>
      <c r="B461" s="54" t="s">
        <v>624</v>
      </c>
      <c r="C461" s="31">
        <v>4301011190</v>
      </c>
      <c r="D461" s="358">
        <v>4607091389098</v>
      </c>
      <c r="E461" s="354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3"/>
      <c r="P461" s="353"/>
      <c r="Q461" s="353"/>
      <c r="R461" s="354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625</v>
      </c>
      <c r="B462" s="54" t="s">
        <v>626</v>
      </c>
      <c r="C462" s="31">
        <v>4301011784</v>
      </c>
      <c r="D462" s="358">
        <v>4607091389982</v>
      </c>
      <c r="E462" s="354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65" t="s">
        <v>627</v>
      </c>
      <c r="O462" s="353"/>
      <c r="P462" s="353"/>
      <c r="Q462" s="353"/>
      <c r="R462" s="354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x14ac:dyDescent="0.2">
      <c r="A463" s="363"/>
      <c r="B463" s="361"/>
      <c r="C463" s="361"/>
      <c r="D463" s="361"/>
      <c r="E463" s="361"/>
      <c r="F463" s="361"/>
      <c r="G463" s="361"/>
      <c r="H463" s="361"/>
      <c r="I463" s="361"/>
      <c r="J463" s="361"/>
      <c r="K463" s="361"/>
      <c r="L463" s="361"/>
      <c r="M463" s="364"/>
      <c r="N463" s="355" t="s">
        <v>66</v>
      </c>
      <c r="O463" s="356"/>
      <c r="P463" s="356"/>
      <c r="Q463" s="356"/>
      <c r="R463" s="356"/>
      <c r="S463" s="356"/>
      <c r="T463" s="357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78.787878787878782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80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0.95679999999999998</v>
      </c>
      <c r="Y463" s="351"/>
      <c r="Z463" s="351"/>
    </row>
    <row r="464" spans="1:53" x14ac:dyDescent="0.2">
      <c r="A464" s="361"/>
      <c r="B464" s="361"/>
      <c r="C464" s="361"/>
      <c r="D464" s="361"/>
      <c r="E464" s="361"/>
      <c r="F464" s="361"/>
      <c r="G464" s="361"/>
      <c r="H464" s="361"/>
      <c r="I464" s="361"/>
      <c r="J464" s="361"/>
      <c r="K464" s="361"/>
      <c r="L464" s="361"/>
      <c r="M464" s="364"/>
      <c r="N464" s="355" t="s">
        <v>66</v>
      </c>
      <c r="O464" s="356"/>
      <c r="P464" s="356"/>
      <c r="Q464" s="356"/>
      <c r="R464" s="356"/>
      <c r="S464" s="356"/>
      <c r="T464" s="357"/>
      <c r="U464" s="37" t="s">
        <v>65</v>
      </c>
      <c r="V464" s="350">
        <f>IFERROR(SUM(V450:V462),"0")</f>
        <v>416</v>
      </c>
      <c r="W464" s="350">
        <f>IFERROR(SUM(W450:W462),"0")</f>
        <v>422.40000000000003</v>
      </c>
      <c r="X464" s="37"/>
      <c r="Y464" s="351"/>
      <c r="Z464" s="351"/>
    </row>
    <row r="465" spans="1:53" ht="14.25" hidden="1" customHeight="1" x14ac:dyDescent="0.25">
      <c r="A465" s="360" t="s">
        <v>100</v>
      </c>
      <c r="B465" s="361"/>
      <c r="C465" s="361"/>
      <c r="D465" s="361"/>
      <c r="E465" s="361"/>
      <c r="F465" s="361"/>
      <c r="G465" s="361"/>
      <c r="H465" s="361"/>
      <c r="I465" s="361"/>
      <c r="J465" s="361"/>
      <c r="K465" s="361"/>
      <c r="L465" s="361"/>
      <c r="M465" s="361"/>
      <c r="N465" s="361"/>
      <c r="O465" s="361"/>
      <c r="P465" s="361"/>
      <c r="Q465" s="361"/>
      <c r="R465" s="361"/>
      <c r="S465" s="361"/>
      <c r="T465" s="361"/>
      <c r="U465" s="361"/>
      <c r="V465" s="361"/>
      <c r="W465" s="361"/>
      <c r="X465" s="361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8">
        <v>4607091388930</v>
      </c>
      <c r="E466" s="354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3"/>
      <c r="P466" s="353"/>
      <c r="Q466" s="353"/>
      <c r="R466" s="354"/>
      <c r="S466" s="34"/>
      <c r="T466" s="34"/>
      <c r="U466" s="35" t="s">
        <v>65</v>
      </c>
      <c r="V466" s="348">
        <v>120</v>
      </c>
      <c r="W466" s="349">
        <f>IFERROR(IF(V466="",0,CEILING((V466/$H466),1)*$H466),"")</f>
        <v>121.44000000000001</v>
      </c>
      <c r="X466" s="36">
        <f>IFERROR(IF(W466=0,"",ROUNDUP(W466/H466,0)*0.01196),"")</f>
        <v>0.27507999999999999</v>
      </c>
      <c r="Y466" s="56"/>
      <c r="Z466" s="57"/>
      <c r="AD466" s="58"/>
      <c r="BA466" s="314" t="s">
        <v>1</v>
      </c>
    </row>
    <row r="467" spans="1:53" ht="16.5" hidden="1" customHeight="1" x14ac:dyDescent="0.25">
      <c r="A467" s="54" t="s">
        <v>630</v>
      </c>
      <c r="B467" s="54" t="s">
        <v>631</v>
      </c>
      <c r="C467" s="31">
        <v>4301020206</v>
      </c>
      <c r="D467" s="358">
        <v>4680115880054</v>
      </c>
      <c r="E467" s="354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3"/>
      <c r="P467" s="353"/>
      <c r="Q467" s="353"/>
      <c r="R467" s="354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63"/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4"/>
      <c r="N468" s="355" t="s">
        <v>66</v>
      </c>
      <c r="O468" s="356"/>
      <c r="P468" s="356"/>
      <c r="Q468" s="356"/>
      <c r="R468" s="356"/>
      <c r="S468" s="356"/>
      <c r="T468" s="357"/>
      <c r="U468" s="37" t="s">
        <v>67</v>
      </c>
      <c r="V468" s="350">
        <f>IFERROR(V466/H466,"0")+IFERROR(V467/H467,"0")</f>
        <v>22.727272727272727</v>
      </c>
      <c r="W468" s="350">
        <f>IFERROR(W466/H466,"0")+IFERROR(W467/H467,"0")</f>
        <v>23</v>
      </c>
      <c r="X468" s="350">
        <f>IFERROR(IF(X466="",0,X466),"0")+IFERROR(IF(X467="",0,X467),"0")</f>
        <v>0.27507999999999999</v>
      </c>
      <c r="Y468" s="351"/>
      <c r="Z468" s="351"/>
    </row>
    <row r="469" spans="1:53" x14ac:dyDescent="0.2">
      <c r="A469" s="361"/>
      <c r="B469" s="361"/>
      <c r="C469" s="361"/>
      <c r="D469" s="361"/>
      <c r="E469" s="361"/>
      <c r="F469" s="361"/>
      <c r="G469" s="361"/>
      <c r="H469" s="361"/>
      <c r="I469" s="361"/>
      <c r="J469" s="361"/>
      <c r="K469" s="361"/>
      <c r="L469" s="361"/>
      <c r="M469" s="364"/>
      <c r="N469" s="355" t="s">
        <v>66</v>
      </c>
      <c r="O469" s="356"/>
      <c r="P469" s="356"/>
      <c r="Q469" s="356"/>
      <c r="R469" s="356"/>
      <c r="S469" s="356"/>
      <c r="T469" s="357"/>
      <c r="U469" s="37" t="s">
        <v>65</v>
      </c>
      <c r="V469" s="350">
        <f>IFERROR(SUM(V466:V467),"0")</f>
        <v>120</v>
      </c>
      <c r="W469" s="350">
        <f>IFERROR(SUM(W466:W467),"0")</f>
        <v>121.44000000000001</v>
      </c>
      <c r="X469" s="37"/>
      <c r="Y469" s="351"/>
      <c r="Z469" s="351"/>
    </row>
    <row r="470" spans="1:53" ht="14.25" hidden="1" customHeight="1" x14ac:dyDescent="0.25">
      <c r="A470" s="360" t="s">
        <v>60</v>
      </c>
      <c r="B470" s="361"/>
      <c r="C470" s="361"/>
      <c r="D470" s="361"/>
      <c r="E470" s="361"/>
      <c r="F470" s="361"/>
      <c r="G470" s="361"/>
      <c r="H470" s="361"/>
      <c r="I470" s="361"/>
      <c r="J470" s="361"/>
      <c r="K470" s="361"/>
      <c r="L470" s="361"/>
      <c r="M470" s="361"/>
      <c r="N470" s="361"/>
      <c r="O470" s="361"/>
      <c r="P470" s="361"/>
      <c r="Q470" s="361"/>
      <c r="R470" s="361"/>
      <c r="S470" s="361"/>
      <c r="T470" s="361"/>
      <c r="U470" s="361"/>
      <c r="V470" s="361"/>
      <c r="W470" s="361"/>
      <c r="X470" s="361"/>
      <c r="Y470" s="343"/>
      <c r="Z470" s="343"/>
    </row>
    <row r="471" spans="1:53" ht="27" hidden="1" customHeight="1" x14ac:dyDescent="0.25">
      <c r="A471" s="54" t="s">
        <v>632</v>
      </c>
      <c r="B471" s="54" t="s">
        <v>633</v>
      </c>
      <c r="C471" s="31">
        <v>4301031252</v>
      </c>
      <c r="D471" s="358">
        <v>4680115883116</v>
      </c>
      <c r="E471" s="354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6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3"/>
      <c r="P471" s="353"/>
      <c r="Q471" s="353"/>
      <c r="R471" s="354"/>
      <c r="S471" s="34"/>
      <c r="T471" s="34"/>
      <c r="U471" s="35" t="s">
        <v>65</v>
      </c>
      <c r="V471" s="348">
        <v>0</v>
      </c>
      <c r="W471" s="349">
        <f t="shared" ref="W471:W476" si="23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634</v>
      </c>
      <c r="B472" s="54" t="s">
        <v>635</v>
      </c>
      <c r="C472" s="31">
        <v>4301031248</v>
      </c>
      <c r="D472" s="358">
        <v>4680115883093</v>
      </c>
      <c r="E472" s="354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3"/>
      <c r="P472" s="353"/>
      <c r="Q472" s="353"/>
      <c r="R472" s="354"/>
      <c r="S472" s="34"/>
      <c r="T472" s="34"/>
      <c r="U472" s="35" t="s">
        <v>65</v>
      </c>
      <c r="V472" s="348">
        <v>0</v>
      </c>
      <c r="W472" s="349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8">
        <v>4680115883109</v>
      </c>
      <c r="E473" s="354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3"/>
      <c r="P473" s="353"/>
      <c r="Q473" s="353"/>
      <c r="R473" s="354"/>
      <c r="S473" s="34"/>
      <c r="T473" s="34"/>
      <c r="U473" s="35" t="s">
        <v>65</v>
      </c>
      <c r="V473" s="348">
        <v>116</v>
      </c>
      <c r="W473" s="349">
        <f t="shared" si="23"/>
        <v>116.16000000000001</v>
      </c>
      <c r="X473" s="36">
        <f>IFERROR(IF(W473=0,"",ROUNDUP(W473/H473,0)*0.01196),"")</f>
        <v>0.26312000000000002</v>
      </c>
      <c r="Y473" s="56"/>
      <c r="Z473" s="57"/>
      <c r="AD473" s="58"/>
      <c r="BA473" s="318" t="s">
        <v>1</v>
      </c>
    </row>
    <row r="474" spans="1:53" ht="27" hidden="1" customHeight="1" x14ac:dyDescent="0.25">
      <c r="A474" s="54" t="s">
        <v>638</v>
      </c>
      <c r="B474" s="54" t="s">
        <v>639</v>
      </c>
      <c r="C474" s="31">
        <v>4301031249</v>
      </c>
      <c r="D474" s="358">
        <v>4680115882072</v>
      </c>
      <c r="E474" s="354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2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3"/>
      <c r="P474" s="353"/>
      <c r="Q474" s="353"/>
      <c r="R474" s="354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640</v>
      </c>
      <c r="B475" s="54" t="s">
        <v>641</v>
      </c>
      <c r="C475" s="31">
        <v>4301031251</v>
      </c>
      <c r="D475" s="358">
        <v>4680115882102</v>
      </c>
      <c r="E475" s="354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3"/>
      <c r="P475" s="353"/>
      <c r="Q475" s="353"/>
      <c r="R475" s="354"/>
      <c r="S475" s="34"/>
      <c r="T475" s="34"/>
      <c r="U475" s="35" t="s">
        <v>65</v>
      </c>
      <c r="V475" s="348">
        <v>0</v>
      </c>
      <c r="W475" s="349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hidden="1" customHeight="1" x14ac:dyDescent="0.25">
      <c r="A476" s="54" t="s">
        <v>642</v>
      </c>
      <c r="B476" s="54" t="s">
        <v>643</v>
      </c>
      <c r="C476" s="31">
        <v>4301031253</v>
      </c>
      <c r="D476" s="358">
        <v>4680115882096</v>
      </c>
      <c r="E476" s="354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3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3"/>
      <c r="P476" s="353"/>
      <c r="Q476" s="353"/>
      <c r="R476" s="354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x14ac:dyDescent="0.2">
      <c r="A477" s="363"/>
      <c r="B477" s="361"/>
      <c r="C477" s="361"/>
      <c r="D477" s="361"/>
      <c r="E477" s="361"/>
      <c r="F477" s="361"/>
      <c r="G477" s="361"/>
      <c r="H477" s="361"/>
      <c r="I477" s="361"/>
      <c r="J477" s="361"/>
      <c r="K477" s="361"/>
      <c r="L477" s="361"/>
      <c r="M477" s="364"/>
      <c r="N477" s="355" t="s">
        <v>66</v>
      </c>
      <c r="O477" s="356"/>
      <c r="P477" s="356"/>
      <c r="Q477" s="356"/>
      <c r="R477" s="356"/>
      <c r="S477" s="356"/>
      <c r="T477" s="357"/>
      <c r="U477" s="37" t="s">
        <v>67</v>
      </c>
      <c r="V477" s="350">
        <f>IFERROR(V471/H471,"0")+IFERROR(V472/H472,"0")+IFERROR(V473/H473,"0")+IFERROR(V474/H474,"0")+IFERROR(V475/H475,"0")+IFERROR(V476/H476,"0")</f>
        <v>21.969696969696969</v>
      </c>
      <c r="W477" s="350">
        <f>IFERROR(W471/H471,"0")+IFERROR(W472/H472,"0")+IFERROR(W473/H473,"0")+IFERROR(W474/H474,"0")+IFERROR(W475/H475,"0")+IFERROR(W476/H476,"0")</f>
        <v>22</v>
      </c>
      <c r="X477" s="350">
        <f>IFERROR(IF(X471="",0,X471),"0")+IFERROR(IF(X472="",0,X472),"0")+IFERROR(IF(X473="",0,X473),"0")+IFERROR(IF(X474="",0,X474),"0")+IFERROR(IF(X475="",0,X475),"0")+IFERROR(IF(X476="",0,X476),"0")</f>
        <v>0.26312000000000002</v>
      </c>
      <c r="Y477" s="351"/>
      <c r="Z477" s="351"/>
    </row>
    <row r="478" spans="1:53" x14ac:dyDescent="0.2">
      <c r="A478" s="361"/>
      <c r="B478" s="361"/>
      <c r="C478" s="361"/>
      <c r="D478" s="361"/>
      <c r="E478" s="361"/>
      <c r="F478" s="361"/>
      <c r="G478" s="361"/>
      <c r="H478" s="361"/>
      <c r="I478" s="361"/>
      <c r="J478" s="361"/>
      <c r="K478" s="361"/>
      <c r="L478" s="361"/>
      <c r="M478" s="364"/>
      <c r="N478" s="355" t="s">
        <v>66</v>
      </c>
      <c r="O478" s="356"/>
      <c r="P478" s="356"/>
      <c r="Q478" s="356"/>
      <c r="R478" s="356"/>
      <c r="S478" s="356"/>
      <c r="T478" s="357"/>
      <c r="U478" s="37" t="s">
        <v>65</v>
      </c>
      <c r="V478" s="350">
        <f>IFERROR(SUM(V471:V476),"0")</f>
        <v>116</v>
      </c>
      <c r="W478" s="350">
        <f>IFERROR(SUM(W471:W476),"0")</f>
        <v>116.16000000000001</v>
      </c>
      <c r="X478" s="37"/>
      <c r="Y478" s="351"/>
      <c r="Z478" s="351"/>
    </row>
    <row r="479" spans="1:53" ht="14.25" hidden="1" customHeight="1" x14ac:dyDescent="0.25">
      <c r="A479" s="360" t="s">
        <v>68</v>
      </c>
      <c r="B479" s="361"/>
      <c r="C479" s="361"/>
      <c r="D479" s="361"/>
      <c r="E479" s="361"/>
      <c r="F479" s="361"/>
      <c r="G479" s="361"/>
      <c r="H479" s="361"/>
      <c r="I479" s="361"/>
      <c r="J479" s="361"/>
      <c r="K479" s="361"/>
      <c r="L479" s="361"/>
      <c r="M479" s="361"/>
      <c r="N479" s="361"/>
      <c r="O479" s="361"/>
      <c r="P479" s="361"/>
      <c r="Q479" s="361"/>
      <c r="R479" s="361"/>
      <c r="S479" s="361"/>
      <c r="T479" s="361"/>
      <c r="U479" s="361"/>
      <c r="V479" s="361"/>
      <c r="W479" s="361"/>
      <c r="X479" s="361"/>
      <c r="Y479" s="343"/>
      <c r="Z479" s="343"/>
    </row>
    <row r="480" spans="1:53" ht="16.5" hidden="1" customHeight="1" x14ac:dyDescent="0.25">
      <c r="A480" s="54" t="s">
        <v>644</v>
      </c>
      <c r="B480" s="54" t="s">
        <v>645</v>
      </c>
      <c r="C480" s="31">
        <v>4301051230</v>
      </c>
      <c r="D480" s="358">
        <v>4607091383409</v>
      </c>
      <c r="E480" s="354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6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3"/>
      <c r="P480" s="353"/>
      <c r="Q480" s="353"/>
      <c r="R480" s="354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hidden="1" customHeight="1" x14ac:dyDescent="0.25">
      <c r="A481" s="54" t="s">
        <v>646</v>
      </c>
      <c r="B481" s="54" t="s">
        <v>647</v>
      </c>
      <c r="C481" s="31">
        <v>4301051231</v>
      </c>
      <c r="D481" s="358">
        <v>4607091383416</v>
      </c>
      <c r="E481" s="354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3"/>
      <c r="P481" s="353"/>
      <c r="Q481" s="353"/>
      <c r="R481" s="354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hidden="1" x14ac:dyDescent="0.2">
      <c r="A482" s="363"/>
      <c r="B482" s="361"/>
      <c r="C482" s="361"/>
      <c r="D482" s="361"/>
      <c r="E482" s="361"/>
      <c r="F482" s="361"/>
      <c r="G482" s="361"/>
      <c r="H482" s="361"/>
      <c r="I482" s="361"/>
      <c r="J482" s="361"/>
      <c r="K482" s="361"/>
      <c r="L482" s="361"/>
      <c r="M482" s="364"/>
      <c r="N482" s="355" t="s">
        <v>66</v>
      </c>
      <c r="O482" s="356"/>
      <c r="P482" s="356"/>
      <c r="Q482" s="356"/>
      <c r="R482" s="356"/>
      <c r="S482" s="356"/>
      <c r="T482" s="357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hidden="1" x14ac:dyDescent="0.2">
      <c r="A483" s="361"/>
      <c r="B483" s="361"/>
      <c r="C483" s="361"/>
      <c r="D483" s="361"/>
      <c r="E483" s="361"/>
      <c r="F483" s="361"/>
      <c r="G483" s="361"/>
      <c r="H483" s="361"/>
      <c r="I483" s="361"/>
      <c r="J483" s="361"/>
      <c r="K483" s="361"/>
      <c r="L483" s="361"/>
      <c r="M483" s="364"/>
      <c r="N483" s="355" t="s">
        <v>66</v>
      </c>
      <c r="O483" s="356"/>
      <c r="P483" s="356"/>
      <c r="Q483" s="356"/>
      <c r="R483" s="356"/>
      <c r="S483" s="356"/>
      <c r="T483" s="357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hidden="1" customHeight="1" x14ac:dyDescent="0.2">
      <c r="A484" s="537" t="s">
        <v>648</v>
      </c>
      <c r="B484" s="538"/>
      <c r="C484" s="538"/>
      <c r="D484" s="538"/>
      <c r="E484" s="538"/>
      <c r="F484" s="538"/>
      <c r="G484" s="538"/>
      <c r="H484" s="538"/>
      <c r="I484" s="538"/>
      <c r="J484" s="538"/>
      <c r="K484" s="538"/>
      <c r="L484" s="538"/>
      <c r="M484" s="538"/>
      <c r="N484" s="538"/>
      <c r="O484" s="538"/>
      <c r="P484" s="538"/>
      <c r="Q484" s="538"/>
      <c r="R484" s="538"/>
      <c r="S484" s="538"/>
      <c r="T484" s="538"/>
      <c r="U484" s="538"/>
      <c r="V484" s="538"/>
      <c r="W484" s="538"/>
      <c r="X484" s="538"/>
      <c r="Y484" s="48"/>
      <c r="Z484" s="48"/>
    </row>
    <row r="485" spans="1:53" ht="16.5" hidden="1" customHeight="1" x14ac:dyDescent="0.25">
      <c r="A485" s="372" t="s">
        <v>649</v>
      </c>
      <c r="B485" s="361"/>
      <c r="C485" s="361"/>
      <c r="D485" s="361"/>
      <c r="E485" s="361"/>
      <c r="F485" s="361"/>
      <c r="G485" s="361"/>
      <c r="H485" s="361"/>
      <c r="I485" s="361"/>
      <c r="J485" s="361"/>
      <c r="K485" s="361"/>
      <c r="L485" s="361"/>
      <c r="M485" s="361"/>
      <c r="N485" s="361"/>
      <c r="O485" s="361"/>
      <c r="P485" s="361"/>
      <c r="Q485" s="361"/>
      <c r="R485" s="361"/>
      <c r="S485" s="361"/>
      <c r="T485" s="361"/>
      <c r="U485" s="361"/>
      <c r="V485" s="361"/>
      <c r="W485" s="361"/>
      <c r="X485" s="361"/>
      <c r="Y485" s="344"/>
      <c r="Z485" s="344"/>
    </row>
    <row r="486" spans="1:53" ht="14.25" hidden="1" customHeight="1" x14ac:dyDescent="0.25">
      <c r="A486" s="360" t="s">
        <v>108</v>
      </c>
      <c r="B486" s="361"/>
      <c r="C486" s="361"/>
      <c r="D486" s="361"/>
      <c r="E486" s="361"/>
      <c r="F486" s="361"/>
      <c r="G486" s="361"/>
      <c r="H486" s="361"/>
      <c r="I486" s="361"/>
      <c r="J486" s="361"/>
      <c r="K486" s="361"/>
      <c r="L486" s="361"/>
      <c r="M486" s="361"/>
      <c r="N486" s="361"/>
      <c r="O486" s="361"/>
      <c r="P486" s="361"/>
      <c r="Q486" s="361"/>
      <c r="R486" s="361"/>
      <c r="S486" s="361"/>
      <c r="T486" s="361"/>
      <c r="U486" s="361"/>
      <c r="V486" s="361"/>
      <c r="W486" s="361"/>
      <c r="X486" s="361"/>
      <c r="Y486" s="343"/>
      <c r="Z486" s="343"/>
    </row>
    <row r="487" spans="1:53" ht="27" hidden="1" customHeight="1" x14ac:dyDescent="0.25">
      <c r="A487" s="54" t="s">
        <v>650</v>
      </c>
      <c r="B487" s="54" t="s">
        <v>651</v>
      </c>
      <c r="C487" s="31">
        <v>4301011763</v>
      </c>
      <c r="D487" s="358">
        <v>4640242181011</v>
      </c>
      <c r="E487" s="354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4" t="s">
        <v>652</v>
      </c>
      <c r="O487" s="353"/>
      <c r="P487" s="353"/>
      <c r="Q487" s="353"/>
      <c r="R487" s="354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653</v>
      </c>
      <c r="B488" s="54" t="s">
        <v>654</v>
      </c>
      <c r="C488" s="31">
        <v>4301011585</v>
      </c>
      <c r="D488" s="358">
        <v>4640242180441</v>
      </c>
      <c r="E488" s="354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0" t="s">
        <v>655</v>
      </c>
      <c r="O488" s="353"/>
      <c r="P488" s="353"/>
      <c r="Q488" s="353"/>
      <c r="R488" s="354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hidden="1" customHeight="1" x14ac:dyDescent="0.25">
      <c r="A489" s="54" t="s">
        <v>656</v>
      </c>
      <c r="B489" s="54" t="s">
        <v>657</v>
      </c>
      <c r="C489" s="31">
        <v>4301011584</v>
      </c>
      <c r="D489" s="358">
        <v>4640242180564</v>
      </c>
      <c r="E489" s="354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68" t="s">
        <v>658</v>
      </c>
      <c r="O489" s="353"/>
      <c r="P489" s="353"/>
      <c r="Q489" s="353"/>
      <c r="R489" s="354"/>
      <c r="S489" s="34"/>
      <c r="T489" s="34"/>
      <c r="U489" s="35" t="s">
        <v>65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659</v>
      </c>
      <c r="B490" s="54" t="s">
        <v>660</v>
      </c>
      <c r="C490" s="31">
        <v>4301011762</v>
      </c>
      <c r="D490" s="358">
        <v>4640242180922</v>
      </c>
      <c r="E490" s="354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79" t="s">
        <v>661</v>
      </c>
      <c r="O490" s="353"/>
      <c r="P490" s="353"/>
      <c r="Q490" s="353"/>
      <c r="R490" s="354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hidden="1" customHeight="1" x14ac:dyDescent="0.25">
      <c r="A491" s="54" t="s">
        <v>662</v>
      </c>
      <c r="B491" s="54" t="s">
        <v>663</v>
      </c>
      <c r="C491" s="31">
        <v>4301011551</v>
      </c>
      <c r="D491" s="358">
        <v>4640242180038</v>
      </c>
      <c r="E491" s="354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5" t="s">
        <v>664</v>
      </c>
      <c r="O491" s="353"/>
      <c r="P491" s="353"/>
      <c r="Q491" s="353"/>
      <c r="R491" s="354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hidden="1" x14ac:dyDescent="0.2">
      <c r="A492" s="363"/>
      <c r="B492" s="361"/>
      <c r="C492" s="361"/>
      <c r="D492" s="361"/>
      <c r="E492" s="361"/>
      <c r="F492" s="361"/>
      <c r="G492" s="361"/>
      <c r="H492" s="361"/>
      <c r="I492" s="361"/>
      <c r="J492" s="361"/>
      <c r="K492" s="361"/>
      <c r="L492" s="361"/>
      <c r="M492" s="364"/>
      <c r="N492" s="355" t="s">
        <v>66</v>
      </c>
      <c r="O492" s="356"/>
      <c r="P492" s="356"/>
      <c r="Q492" s="356"/>
      <c r="R492" s="356"/>
      <c r="S492" s="356"/>
      <c r="T492" s="357"/>
      <c r="U492" s="37" t="s">
        <v>67</v>
      </c>
      <c r="V492" s="350">
        <f>IFERROR(V487/H487,"0")+IFERROR(V488/H488,"0")+IFERROR(V489/H489,"0")+IFERROR(V490/H490,"0")+IFERROR(V491/H491,"0")</f>
        <v>0</v>
      </c>
      <c r="W492" s="350">
        <f>IFERROR(W487/H487,"0")+IFERROR(W488/H488,"0")+IFERROR(W489/H489,"0")+IFERROR(W490/H490,"0")+IFERROR(W491/H491,"0")</f>
        <v>0</v>
      </c>
      <c r="X492" s="350">
        <f>IFERROR(IF(X487="",0,X487),"0")+IFERROR(IF(X488="",0,X488),"0")+IFERROR(IF(X489="",0,X489),"0")+IFERROR(IF(X490="",0,X490),"0")+IFERROR(IF(X491="",0,X491),"0")</f>
        <v>0</v>
      </c>
      <c r="Y492" s="351"/>
      <c r="Z492" s="351"/>
    </row>
    <row r="493" spans="1:53" hidden="1" x14ac:dyDescent="0.2">
      <c r="A493" s="361"/>
      <c r="B493" s="361"/>
      <c r="C493" s="361"/>
      <c r="D493" s="361"/>
      <c r="E493" s="361"/>
      <c r="F493" s="361"/>
      <c r="G493" s="361"/>
      <c r="H493" s="361"/>
      <c r="I493" s="361"/>
      <c r="J493" s="361"/>
      <c r="K493" s="361"/>
      <c r="L493" s="361"/>
      <c r="M493" s="364"/>
      <c r="N493" s="355" t="s">
        <v>66</v>
      </c>
      <c r="O493" s="356"/>
      <c r="P493" s="356"/>
      <c r="Q493" s="356"/>
      <c r="R493" s="356"/>
      <c r="S493" s="356"/>
      <c r="T493" s="357"/>
      <c r="U493" s="37" t="s">
        <v>65</v>
      </c>
      <c r="V493" s="350">
        <f>IFERROR(SUM(V487:V491),"0")</f>
        <v>0</v>
      </c>
      <c r="W493" s="350">
        <f>IFERROR(SUM(W487:W491),"0")</f>
        <v>0</v>
      </c>
      <c r="X493" s="37"/>
      <c r="Y493" s="351"/>
      <c r="Z493" s="351"/>
    </row>
    <row r="494" spans="1:53" ht="14.25" hidden="1" customHeight="1" x14ac:dyDescent="0.25">
      <c r="A494" s="360" t="s">
        <v>100</v>
      </c>
      <c r="B494" s="361"/>
      <c r="C494" s="361"/>
      <c r="D494" s="361"/>
      <c r="E494" s="361"/>
      <c r="F494" s="361"/>
      <c r="G494" s="361"/>
      <c r="H494" s="361"/>
      <c r="I494" s="361"/>
      <c r="J494" s="361"/>
      <c r="K494" s="361"/>
      <c r="L494" s="361"/>
      <c r="M494" s="361"/>
      <c r="N494" s="361"/>
      <c r="O494" s="361"/>
      <c r="P494" s="361"/>
      <c r="Q494" s="361"/>
      <c r="R494" s="361"/>
      <c r="S494" s="361"/>
      <c r="T494" s="361"/>
      <c r="U494" s="361"/>
      <c r="V494" s="361"/>
      <c r="W494" s="361"/>
      <c r="X494" s="361"/>
      <c r="Y494" s="343"/>
      <c r="Z494" s="343"/>
    </row>
    <row r="495" spans="1:53" ht="27" hidden="1" customHeight="1" x14ac:dyDescent="0.25">
      <c r="A495" s="54" t="s">
        <v>665</v>
      </c>
      <c r="B495" s="54" t="s">
        <v>666</v>
      </c>
      <c r="C495" s="31">
        <v>4301020260</v>
      </c>
      <c r="D495" s="358">
        <v>4640242180526</v>
      </c>
      <c r="E495" s="354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89" t="s">
        <v>667</v>
      </c>
      <c r="O495" s="353"/>
      <c r="P495" s="353"/>
      <c r="Q495" s="353"/>
      <c r="R495" s="354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hidden="1" customHeight="1" x14ac:dyDescent="0.25">
      <c r="A496" s="54" t="s">
        <v>668</v>
      </c>
      <c r="B496" s="54" t="s">
        <v>669</v>
      </c>
      <c r="C496" s="31">
        <v>4301020269</v>
      </c>
      <c r="D496" s="358">
        <v>4640242180519</v>
      </c>
      <c r="E496" s="354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16" t="s">
        <v>670</v>
      </c>
      <c r="O496" s="353"/>
      <c r="P496" s="353"/>
      <c r="Q496" s="353"/>
      <c r="R496" s="354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hidden="1" customHeight="1" x14ac:dyDescent="0.25">
      <c r="A497" s="54" t="s">
        <v>671</v>
      </c>
      <c r="B497" s="54" t="s">
        <v>672</v>
      </c>
      <c r="C497" s="31">
        <v>4301020309</v>
      </c>
      <c r="D497" s="358">
        <v>4640242180090</v>
      </c>
      <c r="E497" s="354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3" t="s">
        <v>673</v>
      </c>
      <c r="O497" s="353"/>
      <c r="P497" s="353"/>
      <c r="Q497" s="353"/>
      <c r="R497" s="354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idden="1" x14ac:dyDescent="0.2">
      <c r="A498" s="363"/>
      <c r="B498" s="361"/>
      <c r="C498" s="361"/>
      <c r="D498" s="361"/>
      <c r="E498" s="361"/>
      <c r="F498" s="361"/>
      <c r="G498" s="361"/>
      <c r="H498" s="361"/>
      <c r="I498" s="361"/>
      <c r="J498" s="361"/>
      <c r="K498" s="361"/>
      <c r="L498" s="361"/>
      <c r="M498" s="364"/>
      <c r="N498" s="355" t="s">
        <v>66</v>
      </c>
      <c r="O498" s="356"/>
      <c r="P498" s="356"/>
      <c r="Q498" s="356"/>
      <c r="R498" s="356"/>
      <c r="S498" s="356"/>
      <c r="T498" s="357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hidden="1" x14ac:dyDescent="0.2">
      <c r="A499" s="361"/>
      <c r="B499" s="361"/>
      <c r="C499" s="361"/>
      <c r="D499" s="361"/>
      <c r="E499" s="361"/>
      <c r="F499" s="361"/>
      <c r="G499" s="361"/>
      <c r="H499" s="361"/>
      <c r="I499" s="361"/>
      <c r="J499" s="361"/>
      <c r="K499" s="361"/>
      <c r="L499" s="361"/>
      <c r="M499" s="364"/>
      <c r="N499" s="355" t="s">
        <v>66</v>
      </c>
      <c r="O499" s="356"/>
      <c r="P499" s="356"/>
      <c r="Q499" s="356"/>
      <c r="R499" s="356"/>
      <c r="S499" s="356"/>
      <c r="T499" s="357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hidden="1" customHeight="1" x14ac:dyDescent="0.25">
      <c r="A500" s="360" t="s">
        <v>60</v>
      </c>
      <c r="B500" s="361"/>
      <c r="C500" s="361"/>
      <c r="D500" s="361"/>
      <c r="E500" s="361"/>
      <c r="F500" s="361"/>
      <c r="G500" s="361"/>
      <c r="H500" s="361"/>
      <c r="I500" s="361"/>
      <c r="J500" s="361"/>
      <c r="K500" s="361"/>
      <c r="L500" s="361"/>
      <c r="M500" s="361"/>
      <c r="N500" s="361"/>
      <c r="O500" s="361"/>
      <c r="P500" s="361"/>
      <c r="Q500" s="361"/>
      <c r="R500" s="361"/>
      <c r="S500" s="361"/>
      <c r="T500" s="361"/>
      <c r="U500" s="361"/>
      <c r="V500" s="361"/>
      <c r="W500" s="361"/>
      <c r="X500" s="361"/>
      <c r="Y500" s="343"/>
      <c r="Z500" s="343"/>
    </row>
    <row r="501" spans="1:53" ht="27" hidden="1" customHeight="1" x14ac:dyDescent="0.25">
      <c r="A501" s="54" t="s">
        <v>674</v>
      </c>
      <c r="B501" s="54" t="s">
        <v>675</v>
      </c>
      <c r="C501" s="31">
        <v>4301031280</v>
      </c>
      <c r="D501" s="358">
        <v>4640242180816</v>
      </c>
      <c r="E501" s="354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3" t="s">
        <v>676</v>
      </c>
      <c r="O501" s="353"/>
      <c r="P501" s="353"/>
      <c r="Q501" s="353"/>
      <c r="R501" s="354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677</v>
      </c>
      <c r="B502" s="54" t="s">
        <v>678</v>
      </c>
      <c r="C502" s="31">
        <v>4301031244</v>
      </c>
      <c r="D502" s="358">
        <v>4640242180595</v>
      </c>
      <c r="E502" s="354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8" t="s">
        <v>679</v>
      </c>
      <c r="O502" s="353"/>
      <c r="P502" s="353"/>
      <c r="Q502" s="353"/>
      <c r="R502" s="354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680</v>
      </c>
      <c r="B503" s="54" t="s">
        <v>681</v>
      </c>
      <c r="C503" s="31">
        <v>4301031203</v>
      </c>
      <c r="D503" s="358">
        <v>4640242180908</v>
      </c>
      <c r="E503" s="354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87" t="s">
        <v>682</v>
      </c>
      <c r="O503" s="353"/>
      <c r="P503" s="353"/>
      <c r="Q503" s="353"/>
      <c r="R503" s="354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683</v>
      </c>
      <c r="B504" s="54" t="s">
        <v>684</v>
      </c>
      <c r="C504" s="31">
        <v>4301031200</v>
      </c>
      <c r="D504" s="358">
        <v>4640242180489</v>
      </c>
      <c r="E504" s="354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76" t="s">
        <v>685</v>
      </c>
      <c r="O504" s="353"/>
      <c r="P504" s="353"/>
      <c r="Q504" s="353"/>
      <c r="R504" s="354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idden="1" x14ac:dyDescent="0.2">
      <c r="A505" s="363"/>
      <c r="B505" s="361"/>
      <c r="C505" s="361"/>
      <c r="D505" s="361"/>
      <c r="E505" s="361"/>
      <c r="F505" s="361"/>
      <c r="G505" s="361"/>
      <c r="H505" s="361"/>
      <c r="I505" s="361"/>
      <c r="J505" s="361"/>
      <c r="K505" s="361"/>
      <c r="L505" s="361"/>
      <c r="M505" s="364"/>
      <c r="N505" s="355" t="s">
        <v>66</v>
      </c>
      <c r="O505" s="356"/>
      <c r="P505" s="356"/>
      <c r="Q505" s="356"/>
      <c r="R505" s="356"/>
      <c r="S505" s="356"/>
      <c r="T505" s="357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hidden="1" x14ac:dyDescent="0.2">
      <c r="A506" s="361"/>
      <c r="B506" s="361"/>
      <c r="C506" s="361"/>
      <c r="D506" s="361"/>
      <c r="E506" s="361"/>
      <c r="F506" s="361"/>
      <c r="G506" s="361"/>
      <c r="H506" s="361"/>
      <c r="I506" s="361"/>
      <c r="J506" s="361"/>
      <c r="K506" s="361"/>
      <c r="L506" s="361"/>
      <c r="M506" s="364"/>
      <c r="N506" s="355" t="s">
        <v>66</v>
      </c>
      <c r="O506" s="356"/>
      <c r="P506" s="356"/>
      <c r="Q506" s="356"/>
      <c r="R506" s="356"/>
      <c r="S506" s="356"/>
      <c r="T506" s="357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hidden="1" customHeight="1" x14ac:dyDescent="0.25">
      <c r="A507" s="360" t="s">
        <v>68</v>
      </c>
      <c r="B507" s="361"/>
      <c r="C507" s="361"/>
      <c r="D507" s="361"/>
      <c r="E507" s="361"/>
      <c r="F507" s="361"/>
      <c r="G507" s="361"/>
      <c r="H507" s="361"/>
      <c r="I507" s="361"/>
      <c r="J507" s="361"/>
      <c r="K507" s="361"/>
      <c r="L507" s="361"/>
      <c r="M507" s="361"/>
      <c r="N507" s="361"/>
      <c r="O507" s="361"/>
      <c r="P507" s="361"/>
      <c r="Q507" s="361"/>
      <c r="R507" s="361"/>
      <c r="S507" s="361"/>
      <c r="T507" s="361"/>
      <c r="U507" s="361"/>
      <c r="V507" s="361"/>
      <c r="W507" s="361"/>
      <c r="X507" s="361"/>
      <c r="Y507" s="343"/>
      <c r="Z507" s="343"/>
    </row>
    <row r="508" spans="1:53" ht="27" hidden="1" customHeight="1" x14ac:dyDescent="0.25">
      <c r="A508" s="54" t="s">
        <v>686</v>
      </c>
      <c r="B508" s="54" t="s">
        <v>687</v>
      </c>
      <c r="C508" s="31">
        <v>4301051310</v>
      </c>
      <c r="D508" s="358">
        <v>4680115880870</v>
      </c>
      <c r="E508" s="354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3"/>
      <c r="P508" s="353"/>
      <c r="Q508" s="353"/>
      <c r="R508" s="354"/>
      <c r="S508" s="34"/>
      <c r="T508" s="34"/>
      <c r="U508" s="35" t="s">
        <v>65</v>
      </c>
      <c r="V508" s="348">
        <v>0</v>
      </c>
      <c r="W508" s="349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4301051510</v>
      </c>
      <c r="D509" s="358">
        <v>4640242180540</v>
      </c>
      <c r="E509" s="354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07" t="s">
        <v>690</v>
      </c>
      <c r="O509" s="353"/>
      <c r="P509" s="353"/>
      <c r="Q509" s="353"/>
      <c r="R509" s="354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4301051390</v>
      </c>
      <c r="D510" s="358">
        <v>4640242181233</v>
      </c>
      <c r="E510" s="354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42" t="s">
        <v>693</v>
      </c>
      <c r="O510" s="353"/>
      <c r="P510" s="353"/>
      <c r="Q510" s="353"/>
      <c r="R510" s="354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694</v>
      </c>
      <c r="B511" s="54" t="s">
        <v>695</v>
      </c>
      <c r="C511" s="31">
        <v>4301051508</v>
      </c>
      <c r="D511" s="358">
        <v>4640242180557</v>
      </c>
      <c r="E511" s="354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08" t="s">
        <v>696</v>
      </c>
      <c r="O511" s="353"/>
      <c r="P511" s="353"/>
      <c r="Q511" s="353"/>
      <c r="R511" s="354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hidden="1" customHeight="1" x14ac:dyDescent="0.25">
      <c r="A512" s="54" t="s">
        <v>697</v>
      </c>
      <c r="B512" s="54" t="s">
        <v>698</v>
      </c>
      <c r="C512" s="31">
        <v>4301051448</v>
      </c>
      <c r="D512" s="358">
        <v>4640242181226</v>
      </c>
      <c r="E512" s="354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47" t="s">
        <v>699</v>
      </c>
      <c r="O512" s="353"/>
      <c r="P512" s="353"/>
      <c r="Q512" s="353"/>
      <c r="R512" s="354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hidden="1" x14ac:dyDescent="0.2">
      <c r="A513" s="363"/>
      <c r="B513" s="361"/>
      <c r="C513" s="361"/>
      <c r="D513" s="361"/>
      <c r="E513" s="361"/>
      <c r="F513" s="361"/>
      <c r="G513" s="361"/>
      <c r="H513" s="361"/>
      <c r="I513" s="361"/>
      <c r="J513" s="361"/>
      <c r="K513" s="361"/>
      <c r="L513" s="361"/>
      <c r="M513" s="364"/>
      <c r="N513" s="355" t="s">
        <v>66</v>
      </c>
      <c r="O513" s="356"/>
      <c r="P513" s="356"/>
      <c r="Q513" s="356"/>
      <c r="R513" s="356"/>
      <c r="S513" s="356"/>
      <c r="T513" s="357"/>
      <c r="U513" s="37" t="s">
        <v>67</v>
      </c>
      <c r="V513" s="350">
        <f>IFERROR(V508/H508,"0")+IFERROR(V509/H509,"0")+IFERROR(V510/H510,"0")+IFERROR(V511/H511,"0")+IFERROR(V512/H512,"0")</f>
        <v>0</v>
      </c>
      <c r="W513" s="350">
        <f>IFERROR(W508/H508,"0")+IFERROR(W509/H509,"0")+IFERROR(W510/H510,"0")+IFERROR(W511/H511,"0")+IFERROR(W512/H512,"0")</f>
        <v>0</v>
      </c>
      <c r="X513" s="350">
        <f>IFERROR(IF(X508="",0,X508),"0")+IFERROR(IF(X509="",0,X509),"0")+IFERROR(IF(X510="",0,X510),"0")+IFERROR(IF(X511="",0,X511),"0")+IFERROR(IF(X512="",0,X512),"0")</f>
        <v>0</v>
      </c>
      <c r="Y513" s="351"/>
      <c r="Z513" s="351"/>
    </row>
    <row r="514" spans="1:29" hidden="1" x14ac:dyDescent="0.2">
      <c r="A514" s="361"/>
      <c r="B514" s="361"/>
      <c r="C514" s="361"/>
      <c r="D514" s="361"/>
      <c r="E514" s="361"/>
      <c r="F514" s="361"/>
      <c r="G514" s="361"/>
      <c r="H514" s="361"/>
      <c r="I514" s="361"/>
      <c r="J514" s="361"/>
      <c r="K514" s="361"/>
      <c r="L514" s="361"/>
      <c r="M514" s="364"/>
      <c r="N514" s="355" t="s">
        <v>66</v>
      </c>
      <c r="O514" s="356"/>
      <c r="P514" s="356"/>
      <c r="Q514" s="356"/>
      <c r="R514" s="356"/>
      <c r="S514" s="356"/>
      <c r="T514" s="357"/>
      <c r="U514" s="37" t="s">
        <v>65</v>
      </c>
      <c r="V514" s="350">
        <f>IFERROR(SUM(V508:V512),"0")</f>
        <v>0</v>
      </c>
      <c r="W514" s="350">
        <f>IFERROR(SUM(W508:W512),"0")</f>
        <v>0</v>
      </c>
      <c r="X514" s="37"/>
      <c r="Y514" s="351"/>
      <c r="Z514" s="351"/>
    </row>
    <row r="515" spans="1:29" ht="15" customHeight="1" x14ac:dyDescent="0.2">
      <c r="A515" s="596"/>
      <c r="B515" s="361"/>
      <c r="C515" s="361"/>
      <c r="D515" s="361"/>
      <c r="E515" s="361"/>
      <c r="F515" s="361"/>
      <c r="G515" s="361"/>
      <c r="H515" s="361"/>
      <c r="I515" s="361"/>
      <c r="J515" s="361"/>
      <c r="K515" s="361"/>
      <c r="L515" s="361"/>
      <c r="M515" s="414"/>
      <c r="N515" s="419" t="s">
        <v>700</v>
      </c>
      <c r="O515" s="420"/>
      <c r="P515" s="420"/>
      <c r="Q515" s="420"/>
      <c r="R515" s="420"/>
      <c r="S515" s="420"/>
      <c r="T515" s="421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8118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8227.3399999999983</v>
      </c>
      <c r="X515" s="37"/>
      <c r="Y515" s="351"/>
      <c r="Z515" s="351"/>
    </row>
    <row r="516" spans="1:29" x14ac:dyDescent="0.2">
      <c r="A516" s="361"/>
      <c r="B516" s="361"/>
      <c r="C516" s="361"/>
      <c r="D516" s="361"/>
      <c r="E516" s="361"/>
      <c r="F516" s="361"/>
      <c r="G516" s="361"/>
      <c r="H516" s="361"/>
      <c r="I516" s="361"/>
      <c r="J516" s="361"/>
      <c r="K516" s="361"/>
      <c r="L516" s="361"/>
      <c r="M516" s="414"/>
      <c r="N516" s="419" t="s">
        <v>701</v>
      </c>
      <c r="O516" s="420"/>
      <c r="P516" s="420"/>
      <c r="Q516" s="420"/>
      <c r="R516" s="420"/>
      <c r="S516" s="420"/>
      <c r="T516" s="421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8486.1338210951035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8601.5939999999991</v>
      </c>
      <c r="X516" s="37"/>
      <c r="Y516" s="351"/>
      <c r="Z516" s="351"/>
    </row>
    <row r="517" spans="1:29" x14ac:dyDescent="0.2">
      <c r="A517" s="361"/>
      <c r="B517" s="361"/>
      <c r="C517" s="361"/>
      <c r="D517" s="361"/>
      <c r="E517" s="361"/>
      <c r="F517" s="361"/>
      <c r="G517" s="361"/>
      <c r="H517" s="361"/>
      <c r="I517" s="361"/>
      <c r="J517" s="361"/>
      <c r="K517" s="361"/>
      <c r="L517" s="361"/>
      <c r="M517" s="414"/>
      <c r="N517" s="419" t="s">
        <v>702</v>
      </c>
      <c r="O517" s="420"/>
      <c r="P517" s="420"/>
      <c r="Q517" s="420"/>
      <c r="R517" s="420"/>
      <c r="S517" s="420"/>
      <c r="T517" s="421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13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14</v>
      </c>
      <c r="X517" s="37"/>
      <c r="Y517" s="351"/>
      <c r="Z517" s="351"/>
    </row>
    <row r="518" spans="1:29" x14ac:dyDescent="0.2">
      <c r="A518" s="361"/>
      <c r="B518" s="361"/>
      <c r="C518" s="361"/>
      <c r="D518" s="361"/>
      <c r="E518" s="361"/>
      <c r="F518" s="361"/>
      <c r="G518" s="361"/>
      <c r="H518" s="361"/>
      <c r="I518" s="361"/>
      <c r="J518" s="361"/>
      <c r="K518" s="361"/>
      <c r="L518" s="361"/>
      <c r="M518" s="414"/>
      <c r="N518" s="419" t="s">
        <v>704</v>
      </c>
      <c r="O518" s="420"/>
      <c r="P518" s="420"/>
      <c r="Q518" s="420"/>
      <c r="R518" s="420"/>
      <c r="S518" s="420"/>
      <c r="T518" s="421"/>
      <c r="U518" s="37" t="s">
        <v>65</v>
      </c>
      <c r="V518" s="350">
        <f>GrossWeightTotal+PalletQtyTotal*25</f>
        <v>8811.1338210951035</v>
      </c>
      <c r="W518" s="350">
        <f>GrossWeightTotalR+PalletQtyTotalR*25</f>
        <v>8951.5939999999991</v>
      </c>
      <c r="X518" s="37"/>
      <c r="Y518" s="351"/>
      <c r="Z518" s="351"/>
    </row>
    <row r="519" spans="1:29" x14ac:dyDescent="0.2">
      <c r="A519" s="361"/>
      <c r="B519" s="361"/>
      <c r="C519" s="361"/>
      <c r="D519" s="361"/>
      <c r="E519" s="361"/>
      <c r="F519" s="361"/>
      <c r="G519" s="361"/>
      <c r="H519" s="361"/>
      <c r="I519" s="361"/>
      <c r="J519" s="361"/>
      <c r="K519" s="361"/>
      <c r="L519" s="361"/>
      <c r="M519" s="414"/>
      <c r="N519" s="419" t="s">
        <v>705</v>
      </c>
      <c r="O519" s="420"/>
      <c r="P519" s="420"/>
      <c r="Q519" s="420"/>
      <c r="R519" s="420"/>
      <c r="S519" s="420"/>
      <c r="T519" s="421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982.28979585210368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1000</v>
      </c>
      <c r="X519" s="37"/>
      <c r="Y519" s="351"/>
      <c r="Z519" s="351"/>
    </row>
    <row r="520" spans="1:29" ht="14.25" hidden="1" customHeight="1" x14ac:dyDescent="0.2">
      <c r="A520" s="361"/>
      <c r="B520" s="361"/>
      <c r="C520" s="361"/>
      <c r="D520" s="361"/>
      <c r="E520" s="361"/>
      <c r="F520" s="361"/>
      <c r="G520" s="361"/>
      <c r="H520" s="361"/>
      <c r="I520" s="361"/>
      <c r="J520" s="361"/>
      <c r="K520" s="361"/>
      <c r="L520" s="361"/>
      <c r="M520" s="414"/>
      <c r="N520" s="419" t="s">
        <v>706</v>
      </c>
      <c r="O520" s="420"/>
      <c r="P520" s="420"/>
      <c r="Q520" s="420"/>
      <c r="R520" s="420"/>
      <c r="S520" s="420"/>
      <c r="T520" s="421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14.55969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9" t="s">
        <v>98</v>
      </c>
      <c r="D522" s="577"/>
      <c r="E522" s="577"/>
      <c r="F522" s="578"/>
      <c r="G522" s="409" t="s">
        <v>227</v>
      </c>
      <c r="H522" s="577"/>
      <c r="I522" s="577"/>
      <c r="J522" s="577"/>
      <c r="K522" s="577"/>
      <c r="L522" s="577"/>
      <c r="M522" s="577"/>
      <c r="N522" s="577"/>
      <c r="O522" s="578"/>
      <c r="P522" s="341" t="s">
        <v>462</v>
      </c>
      <c r="Q522" s="409" t="s">
        <v>466</v>
      </c>
      <c r="R522" s="578"/>
      <c r="S522" s="409" t="s">
        <v>519</v>
      </c>
      <c r="T522" s="578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401" t="s">
        <v>709</v>
      </c>
      <c r="B523" s="409" t="s">
        <v>59</v>
      </c>
      <c r="C523" s="409" t="s">
        <v>99</v>
      </c>
      <c r="D523" s="409" t="s">
        <v>107</v>
      </c>
      <c r="E523" s="409" t="s">
        <v>98</v>
      </c>
      <c r="F523" s="409" t="s">
        <v>219</v>
      </c>
      <c r="G523" s="409" t="s">
        <v>228</v>
      </c>
      <c r="H523" s="409" t="s">
        <v>235</v>
      </c>
      <c r="I523" s="409" t="s">
        <v>254</v>
      </c>
      <c r="J523" s="409" t="s">
        <v>313</v>
      </c>
      <c r="K523" s="342"/>
      <c r="L523" s="409" t="s">
        <v>334</v>
      </c>
      <c r="M523" s="409" t="s">
        <v>353</v>
      </c>
      <c r="N523" s="409" t="s">
        <v>431</v>
      </c>
      <c r="O523" s="409" t="s">
        <v>449</v>
      </c>
      <c r="P523" s="409" t="s">
        <v>463</v>
      </c>
      <c r="Q523" s="409" t="s">
        <v>467</v>
      </c>
      <c r="R523" s="409" t="s">
        <v>494</v>
      </c>
      <c r="S523" s="409" t="s">
        <v>520</v>
      </c>
      <c r="T523" s="409" t="s">
        <v>569</v>
      </c>
      <c r="U523" s="409" t="s">
        <v>593</v>
      </c>
      <c r="V523" s="409" t="s">
        <v>649</v>
      </c>
      <c r="Z523" s="52"/>
      <c r="AC523" s="342"/>
    </row>
    <row r="524" spans="1:29" ht="13.5" customHeight="1" thickBot="1" x14ac:dyDescent="0.25">
      <c r="A524" s="402"/>
      <c r="B524" s="410"/>
      <c r="C524" s="410"/>
      <c r="D524" s="410"/>
      <c r="E524" s="410"/>
      <c r="F524" s="410"/>
      <c r="G524" s="410"/>
      <c r="H524" s="410"/>
      <c r="I524" s="410"/>
      <c r="J524" s="410"/>
      <c r="K524" s="342"/>
      <c r="L524" s="410"/>
      <c r="M524" s="410"/>
      <c r="N524" s="410"/>
      <c r="O524" s="410"/>
      <c r="P524" s="410"/>
      <c r="Q524" s="410"/>
      <c r="R524" s="410"/>
      <c r="S524" s="410"/>
      <c r="T524" s="410"/>
      <c r="U524" s="410"/>
      <c r="V524" s="410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21.6</v>
      </c>
      <c r="D525" s="46">
        <f>IFERROR(W57*1,"0")+IFERROR(W58*1,"0")+IFERROR(W59*1,"0")+IFERROR(W60*1,"0")</f>
        <v>58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222.43999999999997</v>
      </c>
      <c r="F525" s="46">
        <f>IFERROR(W133*1,"0")+IFERROR(W134*1,"0")+IFERROR(W135*1,"0")+IFERROR(W136*1,"0")</f>
        <v>102.60000000000001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0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955.5</v>
      </c>
      <c r="J525" s="46">
        <f>IFERROR(W207*1,"0")+IFERROR(W208*1,"0")+IFERROR(W209*1,"0")+IFERROR(W210*1,"0")+IFERROR(W211*1,"0")+IFERROR(W212*1,"0")+IFERROR(W216*1,"0")</f>
        <v>8</v>
      </c>
      <c r="K525" s="342"/>
      <c r="L525" s="46">
        <f>IFERROR(W221*1,"0")+IFERROR(W222*1,"0")+IFERROR(W223*1,"0")+IFERROR(W224*1,"0")+IFERROR(W225*1,"0")+IFERROR(W226*1,"0")</f>
        <v>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0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0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5634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296.39999999999998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117.60000000000001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151.20000000000002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660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0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50,00"/>
        <filter val="1 179,00"/>
        <filter val="1 404,00"/>
        <filter val="1 950,00"/>
        <filter val="1,11"/>
        <filter val="1,25"/>
        <filter val="100,00"/>
        <filter val="109,00"/>
        <filter val="11,74"/>
        <filter val="112,00"/>
        <filter val="114,00"/>
        <filter val="116,00"/>
        <filter val="119,00"/>
        <filter val="12,00"/>
        <filter val="120,00"/>
        <filter val="124,00"/>
        <filter val="13"/>
        <filter val="130,00"/>
        <filter val="150,00"/>
        <filter val="17,41"/>
        <filter val="18,33"/>
        <filter val="190,00"/>
        <filter val="199,00"/>
        <filter val="20,00"/>
        <filter val="21,97"/>
        <filter val="22,73"/>
        <filter val="235,22"/>
        <filter val="24,00"/>
        <filter val="242,20"/>
        <filter val="27,00"/>
        <filter val="27,14"/>
        <filter val="274,00"/>
        <filter val="294,00"/>
        <filter val="3 633,00"/>
        <filter val="31,67"/>
        <filter val="33,00"/>
        <filter val="34,00"/>
        <filter val="35,00"/>
        <filter val="35,71"/>
        <filter val="37,69"/>
        <filter val="39,00"/>
        <filter val="4,00"/>
        <filter val="4,49"/>
        <filter val="416,00"/>
        <filter val="42,00"/>
        <filter val="45,00"/>
        <filter val="47,00"/>
        <filter val="49,00"/>
        <filter val="5,00"/>
        <filter val="5,17"/>
        <filter val="50,74"/>
        <filter val="579,00"/>
        <filter val="62,00"/>
        <filter val="65,00"/>
        <filter val="7,00"/>
        <filter val="70,00"/>
        <filter val="76,00"/>
        <filter val="78,79"/>
        <filter val="79,00"/>
        <filter val="8 118,00"/>
        <filter val="8 486,13"/>
        <filter val="8 811,13"/>
        <filter val="8,94"/>
        <filter val="80,00"/>
        <filter val="97,00"/>
        <filter val="982,29"/>
      </filters>
    </filterColumn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R5:S5"/>
    <mergeCell ref="N27:R27"/>
    <mergeCell ref="N83:R83"/>
    <mergeCell ref="A257:M258"/>
    <mergeCell ref="N154:R154"/>
    <mergeCell ref="N85:R85"/>
    <mergeCell ref="A15:L15"/>
    <mergeCell ref="N23:T23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A34:M35"/>
    <mergeCell ref="N381:T381"/>
    <mergeCell ref="N427:T427"/>
    <mergeCell ref="D266:E266"/>
    <mergeCell ref="A259:X259"/>
    <mergeCell ref="D244:E244"/>
    <mergeCell ref="A424:X424"/>
    <mergeCell ref="A324:X324"/>
    <mergeCell ref="D336:E336"/>
    <mergeCell ref="D407:E407"/>
    <mergeCell ref="D152:E152"/>
    <mergeCell ref="N389:T389"/>
    <mergeCell ref="D277:E277"/>
    <mergeCell ref="N92:R92"/>
    <mergeCell ref="N263:R263"/>
    <mergeCell ref="D419:E419"/>
    <mergeCell ref="N397:R397"/>
    <mergeCell ref="A42:M43"/>
    <mergeCell ref="D264:E264"/>
    <mergeCell ref="D271:E271"/>
    <mergeCell ref="D191:E191"/>
    <mergeCell ref="D262:E262"/>
    <mergeCell ref="N91:R91"/>
    <mergeCell ref="D237:E237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A48:X48"/>
    <mergeCell ref="N90:R90"/>
    <mergeCell ref="N261:R261"/>
    <mergeCell ref="A347:M348"/>
    <mergeCell ref="D133:E133"/>
    <mergeCell ref="D433:E433"/>
    <mergeCell ref="A429:X429"/>
    <mergeCell ref="N156:R156"/>
    <mergeCell ref="N327:R327"/>
    <mergeCell ref="A379:X379"/>
    <mergeCell ref="D291:E291"/>
    <mergeCell ref="D239:E239"/>
    <mergeCell ref="N440:R440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S522:T522"/>
    <mergeCell ref="N519:T519"/>
    <mergeCell ref="J523:J524"/>
    <mergeCell ref="L523:L524"/>
    <mergeCell ref="D458:E458"/>
    <mergeCell ref="N454:R454"/>
    <mergeCell ref="N468:T468"/>
    <mergeCell ref="C522:F522"/>
    <mergeCell ref="S523:S524"/>
    <mergeCell ref="A485:X485"/>
    <mergeCell ref="N513:T513"/>
    <mergeCell ref="E523:E524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N375:R375"/>
    <mergeCell ref="A196:M197"/>
    <mergeCell ref="N233:R233"/>
    <mergeCell ref="N37:R37"/>
    <mergeCell ref="D249:E249"/>
    <mergeCell ref="N72:R72"/>
    <mergeCell ref="A19:X19"/>
    <mergeCell ref="N165:T165"/>
    <mergeCell ref="D102:E102"/>
    <mergeCell ref="M17:M18"/>
    <mergeCell ref="N67:R67"/>
    <mergeCell ref="A161:X161"/>
    <mergeCell ref="A332:X332"/>
    <mergeCell ref="A12:L12"/>
    <mergeCell ref="D29:E29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N283:R283"/>
    <mergeCell ref="D22:E22"/>
    <mergeCell ref="T6:U9"/>
    <mergeCell ref="N77:R77"/>
    <mergeCell ref="D340:E340"/>
    <mergeCell ref="D185:E185"/>
    <mergeCell ref="D41:E41"/>
    <mergeCell ref="D10:E10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183:E183"/>
    <mergeCell ref="A21:X21"/>
    <mergeCell ref="N232:R232"/>
    <mergeCell ref="N24:T24"/>
    <mergeCell ref="D45:E45"/>
    <mergeCell ref="H9:I9"/>
    <mergeCell ref="N33:R33"/>
    <mergeCell ref="D70:E70"/>
    <mergeCell ref="D312:E312"/>
    <mergeCell ref="A64:X64"/>
    <mergeCell ref="D52:E52"/>
    <mergeCell ref="D27:E27"/>
    <mergeCell ref="N15:R16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A198:X198"/>
    <mergeCell ref="N267:R267"/>
    <mergeCell ref="N460:R460"/>
    <mergeCell ref="A388:M389"/>
    <mergeCell ref="D297:E297"/>
    <mergeCell ref="N197:T197"/>
    <mergeCell ref="N155:R155"/>
    <mergeCell ref="N264:R264"/>
    <mergeCell ref="A298:M299"/>
    <mergeCell ref="N391:R391"/>
    <mergeCell ref="D263:E263"/>
    <mergeCell ref="N430:R430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N135:R135"/>
    <mergeCell ref="N299:T299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460:E460"/>
    <mergeCell ref="N469:T469"/>
    <mergeCell ref="D487:E487"/>
    <mergeCell ref="N99:R99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2024-03-29T10:45:00Z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