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A30F8FA-7AFE-4142-98C8-7734C7728BF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X450" i="1" s="1"/>
  <c r="X463" i="1" s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N432" i="1"/>
  <c r="W431" i="1"/>
  <c r="X431" i="1" s="1"/>
  <c r="N431" i="1"/>
  <c r="W430" i="1"/>
  <c r="N430" i="1"/>
  <c r="V428" i="1"/>
  <c r="V427" i="1"/>
  <c r="W426" i="1"/>
  <c r="X426" i="1" s="1"/>
  <c r="N426" i="1"/>
  <c r="X425" i="1"/>
  <c r="X427" i="1" s="1"/>
  <c r="W425" i="1"/>
  <c r="N425" i="1"/>
  <c r="V422" i="1"/>
  <c r="V421" i="1"/>
  <c r="W420" i="1"/>
  <c r="X420" i="1" s="1"/>
  <c r="N420" i="1"/>
  <c r="W419" i="1"/>
  <c r="N419" i="1"/>
  <c r="W418" i="1"/>
  <c r="X418" i="1" s="1"/>
  <c r="N418" i="1"/>
  <c r="V416" i="1"/>
  <c r="V415" i="1"/>
  <c r="W414" i="1"/>
  <c r="W416" i="1" s="1"/>
  <c r="N414" i="1"/>
  <c r="V412" i="1"/>
  <c r="V411" i="1"/>
  <c r="W410" i="1"/>
  <c r="X410" i="1" s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N391" i="1"/>
  <c r="V389" i="1"/>
  <c r="V388" i="1"/>
  <c r="W387" i="1"/>
  <c r="N387" i="1"/>
  <c r="W386" i="1"/>
  <c r="X386" i="1" s="1"/>
  <c r="N386" i="1"/>
  <c r="V382" i="1"/>
  <c r="V381" i="1"/>
  <c r="W380" i="1"/>
  <c r="W382" i="1" s="1"/>
  <c r="N380" i="1"/>
  <c r="V378" i="1"/>
  <c r="V377" i="1"/>
  <c r="X376" i="1"/>
  <c r="W376" i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N369" i="1"/>
  <c r="W368" i="1"/>
  <c r="X368" i="1" s="1"/>
  <c r="X370" i="1" s="1"/>
  <c r="N368" i="1"/>
  <c r="V366" i="1"/>
  <c r="V365" i="1"/>
  <c r="W364" i="1"/>
  <c r="X364" i="1" s="1"/>
  <c r="N364" i="1"/>
  <c r="W363" i="1"/>
  <c r="X363" i="1" s="1"/>
  <c r="N363" i="1"/>
  <c r="X362" i="1"/>
  <c r="W362" i="1"/>
  <c r="N362" i="1"/>
  <c r="W361" i="1"/>
  <c r="X361" i="1" s="1"/>
  <c r="N361" i="1"/>
  <c r="W360" i="1"/>
  <c r="X360" i="1" s="1"/>
  <c r="N360" i="1"/>
  <c r="V357" i="1"/>
  <c r="V356" i="1"/>
  <c r="W355" i="1"/>
  <c r="W357" i="1" s="1"/>
  <c r="N355" i="1"/>
  <c r="V353" i="1"/>
  <c r="V352" i="1"/>
  <c r="W351" i="1"/>
  <c r="X351" i="1" s="1"/>
  <c r="N351" i="1"/>
  <c r="W350" i="1"/>
  <c r="V348" i="1"/>
  <c r="V347" i="1"/>
  <c r="W346" i="1"/>
  <c r="X346" i="1" s="1"/>
  <c r="N346" i="1"/>
  <c r="W345" i="1"/>
  <c r="X345" i="1" s="1"/>
  <c r="N345" i="1"/>
  <c r="W344" i="1"/>
  <c r="X344" i="1" s="1"/>
  <c r="N344" i="1"/>
  <c r="V342" i="1"/>
  <c r="V341" i="1"/>
  <c r="W340" i="1"/>
  <c r="X340" i="1" s="1"/>
  <c r="N340" i="1"/>
  <c r="W339" i="1"/>
  <c r="X339" i="1" s="1"/>
  <c r="N339" i="1"/>
  <c r="X338" i="1"/>
  <c r="W338" i="1"/>
  <c r="N338" i="1"/>
  <c r="W337" i="1"/>
  <c r="X337" i="1" s="1"/>
  <c r="N337" i="1"/>
  <c r="W336" i="1"/>
  <c r="X336" i="1" s="1"/>
  <c r="N336" i="1"/>
  <c r="W335" i="1"/>
  <c r="N335" i="1"/>
  <c r="W334" i="1"/>
  <c r="X334" i="1" s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W312" i="1"/>
  <c r="X312" i="1" s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N283" i="1"/>
  <c r="V281" i="1"/>
  <c r="V280" i="1"/>
  <c r="W279" i="1"/>
  <c r="X279" i="1" s="1"/>
  <c r="N279" i="1"/>
  <c r="W278" i="1"/>
  <c r="X278" i="1" s="1"/>
  <c r="W277" i="1"/>
  <c r="X277" i="1" s="1"/>
  <c r="X280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V258" i="1"/>
  <c r="V257" i="1"/>
  <c r="W256" i="1"/>
  <c r="X256" i="1" s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V218" i="1"/>
  <c r="V217" i="1"/>
  <c r="W216" i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X172" i="1" s="1"/>
  <c r="N172" i="1"/>
  <c r="V170" i="1"/>
  <c r="V169" i="1"/>
  <c r="W168" i="1"/>
  <c r="X168" i="1" s="1"/>
  <c r="N168" i="1"/>
  <c r="W167" i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N150" i="1"/>
  <c r="W149" i="1"/>
  <c r="X149" i="1" s="1"/>
  <c r="N149" i="1"/>
  <c r="V146" i="1"/>
  <c r="V145" i="1"/>
  <c r="W144" i="1"/>
  <c r="X144" i="1" s="1"/>
  <c r="N144" i="1"/>
  <c r="W143" i="1"/>
  <c r="X143" i="1" s="1"/>
  <c r="N143" i="1"/>
  <c r="W142" i="1"/>
  <c r="W145" i="1" s="1"/>
  <c r="N142" i="1"/>
  <c r="V138" i="1"/>
  <c r="V137" i="1"/>
  <c r="W136" i="1"/>
  <c r="X136" i="1" s="1"/>
  <c r="N136" i="1"/>
  <c r="W135" i="1"/>
  <c r="X135" i="1" s="1"/>
  <c r="N135" i="1"/>
  <c r="X134" i="1"/>
  <c r="W134" i="1"/>
  <c r="N134" i="1"/>
  <c r="W133" i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V120" i="1"/>
  <c r="V119" i="1"/>
  <c r="W118" i="1"/>
  <c r="X118" i="1" s="1"/>
  <c r="N118" i="1"/>
  <c r="W117" i="1"/>
  <c r="X117" i="1" s="1"/>
  <c r="N117" i="1"/>
  <c r="X116" i="1"/>
  <c r="W116" i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X107" i="1" s="1"/>
  <c r="N107" i="1"/>
  <c r="V105" i="1"/>
  <c r="V104" i="1"/>
  <c r="W103" i="1"/>
  <c r="X103" i="1" s="1"/>
  <c r="N103" i="1"/>
  <c r="W102" i="1"/>
  <c r="X102" i="1" s="1"/>
  <c r="N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X89" i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X57" i="1" s="1"/>
  <c r="N57" i="1"/>
  <c r="V54" i="1"/>
  <c r="V53" i="1"/>
  <c r="W52" i="1"/>
  <c r="X52" i="1" s="1"/>
  <c r="N52" i="1"/>
  <c r="W51" i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V24" i="1"/>
  <c r="V23" i="1"/>
  <c r="W22" i="1"/>
  <c r="W23" i="1" s="1"/>
  <c r="N22" i="1"/>
  <c r="H10" i="1"/>
  <c r="A9" i="1"/>
  <c r="A10" i="1" s="1"/>
  <c r="D7" i="1"/>
  <c r="O6" i="1"/>
  <c r="N2" i="1"/>
  <c r="X86" i="1" l="1"/>
  <c r="X22" i="1"/>
  <c r="X23" i="1" s="1"/>
  <c r="X142" i="1"/>
  <c r="X176" i="1"/>
  <c r="L525" i="1"/>
  <c r="X414" i="1"/>
  <c r="X415" i="1" s="1"/>
  <c r="W415" i="1"/>
  <c r="X268" i="1"/>
  <c r="X93" i="1"/>
  <c r="X129" i="1"/>
  <c r="D525" i="1"/>
  <c r="W61" i="1"/>
  <c r="W120" i="1"/>
  <c r="W176" i="1"/>
  <c r="X221" i="1"/>
  <c r="X227" i="1" s="1"/>
  <c r="W227" i="1"/>
  <c r="W268" i="1"/>
  <c r="W280" i="1"/>
  <c r="W348" i="1"/>
  <c r="W347" i="1"/>
  <c r="X355" i="1"/>
  <c r="X356" i="1" s="1"/>
  <c r="W356" i="1"/>
  <c r="W370" i="1"/>
  <c r="X380" i="1"/>
  <c r="X381" i="1" s="1"/>
  <c r="W381" i="1"/>
  <c r="T525" i="1"/>
  <c r="X471" i="1"/>
  <c r="X477" i="1" s="1"/>
  <c r="F9" i="1"/>
  <c r="J9" i="1"/>
  <c r="F10" i="1"/>
  <c r="W34" i="1"/>
  <c r="X26" i="1"/>
  <c r="X34" i="1" s="1"/>
  <c r="W35" i="1"/>
  <c r="W38" i="1"/>
  <c r="X37" i="1"/>
  <c r="X38" i="1" s="1"/>
  <c r="W39" i="1"/>
  <c r="W42" i="1"/>
  <c r="X41" i="1"/>
  <c r="X42" i="1" s="1"/>
  <c r="W43" i="1"/>
  <c r="W46" i="1"/>
  <c r="X45" i="1"/>
  <c r="X46" i="1" s="1"/>
  <c r="W47" i="1"/>
  <c r="C525" i="1"/>
  <c r="W54" i="1"/>
  <c r="X51" i="1"/>
  <c r="X53" i="1" s="1"/>
  <c r="W86" i="1"/>
  <c r="W119" i="1"/>
  <c r="X150" i="1"/>
  <c r="X158" i="1" s="1"/>
  <c r="H525" i="1"/>
  <c r="W158" i="1"/>
  <c r="W165" i="1"/>
  <c r="W170" i="1"/>
  <c r="X167" i="1"/>
  <c r="X169" i="1" s="1"/>
  <c r="W177" i="1"/>
  <c r="W196" i="1"/>
  <c r="X179" i="1"/>
  <c r="X196" i="1" s="1"/>
  <c r="W197" i="1"/>
  <c r="W204" i="1"/>
  <c r="X199" i="1"/>
  <c r="X203" i="1" s="1"/>
  <c r="W203" i="1"/>
  <c r="J525" i="1"/>
  <c r="W213" i="1"/>
  <c r="X207" i="1"/>
  <c r="X213" i="1" s="1"/>
  <c r="W353" i="1"/>
  <c r="X350" i="1"/>
  <c r="X352" i="1" s="1"/>
  <c r="W352" i="1"/>
  <c r="X432" i="1"/>
  <c r="W438" i="1"/>
  <c r="V515" i="1"/>
  <c r="W53" i="1"/>
  <c r="X61" i="1"/>
  <c r="W93" i="1"/>
  <c r="W94" i="1"/>
  <c r="W105" i="1"/>
  <c r="X96" i="1"/>
  <c r="X104" i="1" s="1"/>
  <c r="W104" i="1"/>
  <c r="X119" i="1"/>
  <c r="W129" i="1"/>
  <c r="W130" i="1"/>
  <c r="F525" i="1"/>
  <c r="W138" i="1"/>
  <c r="X133" i="1"/>
  <c r="X137" i="1" s="1"/>
  <c r="W137" i="1"/>
  <c r="X145" i="1"/>
  <c r="W159" i="1"/>
  <c r="W169" i="1"/>
  <c r="W214" i="1"/>
  <c r="W217" i="1"/>
  <c r="X216" i="1"/>
  <c r="X217" i="1" s="1"/>
  <c r="W218" i="1"/>
  <c r="X246" i="1"/>
  <c r="W269" i="1"/>
  <c r="W274" i="1"/>
  <c r="X271" i="1"/>
  <c r="X274" i="1" s="1"/>
  <c r="W275" i="1"/>
  <c r="W287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15" i="1"/>
  <c r="X335" i="1"/>
  <c r="Q525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H9" i="1"/>
  <c r="B525" i="1"/>
  <c r="V519" i="1"/>
  <c r="W24" i="1"/>
  <c r="W62" i="1"/>
  <c r="E525" i="1"/>
  <c r="W87" i="1"/>
  <c r="G525" i="1"/>
  <c r="W146" i="1"/>
  <c r="I525" i="1"/>
  <c r="W164" i="1"/>
  <c r="W228" i="1"/>
  <c r="W246" i="1"/>
  <c r="W247" i="1"/>
  <c r="W250" i="1"/>
  <c r="X249" i="1"/>
  <c r="X250" i="1" s="1"/>
  <c r="W251" i="1"/>
  <c r="W258" i="1"/>
  <c r="X253" i="1"/>
  <c r="X257" i="1" s="1"/>
  <c r="W257" i="1"/>
  <c r="W281" i="1"/>
  <c r="W286" i="1"/>
  <c r="X283" i="1"/>
  <c r="X286" i="1" s="1"/>
  <c r="W303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X347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19" i="1"/>
  <c r="X421" i="1" s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W519" i="1" l="1"/>
  <c r="X520" i="1"/>
  <c r="W518" i="1"/>
  <c r="W515" i="1"/>
</calcChain>
</file>

<file path=xl/sharedStrings.xml><?xml version="1.0" encoding="utf-8"?>
<sst xmlns="http://schemas.openxmlformats.org/spreadsheetml/2006/main" count="2225" uniqueCount="748">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</sst>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topLeftCell="A398" zoomScaleNormal="100" zoomScaleSheetLayoutView="100" workbookViewId="0">
      <selection activeCell="Z519" sqref="Z519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12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44" t="s">
        <v>8</v>
      </c>
      <c r="B5" s="420"/>
      <c r="C5" s="421"/>
      <c r="D5" s="384"/>
      <c r="E5" s="386"/>
      <c r="F5" s="678" t="s">
        <v>9</v>
      </c>
      <c r="G5" s="421"/>
      <c r="H5" s="384" t="s">
        <v>747</v>
      </c>
      <c r="I5" s="385"/>
      <c r="J5" s="385"/>
      <c r="K5" s="385"/>
      <c r="L5" s="386"/>
      <c r="N5" s="24" t="s">
        <v>10</v>
      </c>
      <c r="O5" s="612">
        <v>45383</v>
      </c>
      <c r="P5" s="449"/>
      <c r="R5" s="717" t="s">
        <v>11</v>
      </c>
      <c r="S5" s="414"/>
      <c r="T5" s="532" t="s">
        <v>12</v>
      </c>
      <c r="U5" s="449"/>
      <c r="Z5" s="51"/>
      <c r="AA5" s="51"/>
      <c r="AB5" s="51"/>
    </row>
    <row r="6" spans="1:29" s="346" customFormat="1" ht="24" customHeight="1" x14ac:dyDescent="0.2">
      <c r="A6" s="444" t="s">
        <v>13</v>
      </c>
      <c r="B6" s="420"/>
      <c r="C6" s="421"/>
      <c r="D6" s="528" t="s">
        <v>719</v>
      </c>
      <c r="E6" s="529"/>
      <c r="F6" s="529"/>
      <c r="G6" s="529"/>
      <c r="H6" s="529"/>
      <c r="I6" s="529"/>
      <c r="J6" s="529"/>
      <c r="K6" s="529"/>
      <c r="L6" s="449"/>
      <c r="N6" s="24" t="s">
        <v>15</v>
      </c>
      <c r="O6" s="474" t="str">
        <f>IF(O5=0," ",CHOOSE(WEEKDAY(O5,2),"Понедельник","Вторник","Среда","Четверг","Пятница","Суббота","Воскресенье"))</f>
        <v>Понедельник</v>
      </c>
      <c r="P6" s="354"/>
      <c r="R6" s="413" t="s">
        <v>16</v>
      </c>
      <c r="S6" s="414"/>
      <c r="T6" s="659" t="s">
        <v>17</v>
      </c>
      <c r="U6" s="407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40" t="str">
        <f>IFERROR(VLOOKUP(DeliveryAddress,Table,3,0),1)</f>
        <v>3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61"/>
      <c r="S7" s="414"/>
      <c r="T7" s="660"/>
      <c r="U7" s="661"/>
      <c r="Z7" s="51"/>
      <c r="AA7" s="51"/>
      <c r="AB7" s="51"/>
    </row>
    <row r="8" spans="1:29" s="346" customFormat="1" ht="25.5" customHeight="1" x14ac:dyDescent="0.2">
      <c r="A8" s="705" t="s">
        <v>18</v>
      </c>
      <c r="B8" s="356"/>
      <c r="C8" s="357"/>
      <c r="D8" s="441"/>
      <c r="E8" s="442"/>
      <c r="F8" s="442"/>
      <c r="G8" s="442"/>
      <c r="H8" s="442"/>
      <c r="I8" s="442"/>
      <c r="J8" s="442"/>
      <c r="K8" s="442"/>
      <c r="L8" s="443"/>
      <c r="N8" s="24" t="s">
        <v>19</v>
      </c>
      <c r="O8" s="448">
        <v>0.41666666666666669</v>
      </c>
      <c r="P8" s="449"/>
      <c r="R8" s="361"/>
      <c r="S8" s="414"/>
      <c r="T8" s="660"/>
      <c r="U8" s="661"/>
      <c r="Z8" s="51"/>
      <c r="AA8" s="51"/>
      <c r="AB8" s="51"/>
    </row>
    <row r="9" spans="1:29" s="346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5"/>
      <c r="E9" s="446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530" t="str">
        <f>IF(AND($A$9="Тип доверенности/получателя при получении в адресе перегруза:",$D$9="Разовая доверенность"),"Введите ФИО","")</f>
        <v/>
      </c>
      <c r="I9" s="446"/>
      <c r="J9" s="5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6"/>
      <c r="L9" s="446"/>
      <c r="N9" s="26" t="s">
        <v>20</v>
      </c>
      <c r="O9" s="612"/>
      <c r="P9" s="449"/>
      <c r="R9" s="361"/>
      <c r="S9" s="414"/>
      <c r="T9" s="662"/>
      <c r="U9" s="663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5"/>
      <c r="E10" s="446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46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8"/>
      <c r="P10" s="449"/>
      <c r="S10" s="24" t="s">
        <v>22</v>
      </c>
      <c r="T10" s="406" t="s">
        <v>23</v>
      </c>
      <c r="U10" s="407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8"/>
      <c r="P11" s="449"/>
      <c r="S11" s="24" t="s">
        <v>26</v>
      </c>
      <c r="T11" s="635" t="s">
        <v>27</v>
      </c>
      <c r="U11" s="636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4" t="s">
        <v>28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1"/>
      <c r="N12" s="24" t="s">
        <v>29</v>
      </c>
      <c r="O12" s="632"/>
      <c r="P12" s="542"/>
      <c r="Q12" s="23"/>
      <c r="S12" s="24"/>
      <c r="T12" s="470"/>
      <c r="U12" s="361"/>
      <c r="Z12" s="51"/>
      <c r="AA12" s="51"/>
      <c r="AB12" s="51"/>
    </row>
    <row r="13" spans="1:29" s="346" customFormat="1" ht="23.25" customHeight="1" x14ac:dyDescent="0.2">
      <c r="A13" s="674" t="s">
        <v>30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1"/>
      <c r="M13" s="26"/>
      <c r="N13" s="26" t="s">
        <v>31</v>
      </c>
      <c r="O13" s="635"/>
      <c r="P13" s="636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4" t="s">
        <v>32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1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722" t="s">
        <v>33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1"/>
      <c r="N15" s="549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0"/>
      <c r="O16" s="550"/>
      <c r="P16" s="550"/>
      <c r="Q16" s="550"/>
      <c r="R16" s="55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457" t="s">
        <v>37</v>
      </c>
      <c r="D17" s="390" t="s">
        <v>38</v>
      </c>
      <c r="E17" s="483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82"/>
      <c r="P17" s="482"/>
      <c r="Q17" s="482"/>
      <c r="R17" s="483"/>
      <c r="S17" s="686" t="s">
        <v>48</v>
      </c>
      <c r="T17" s="421"/>
      <c r="U17" s="390" t="s">
        <v>49</v>
      </c>
      <c r="V17" s="390" t="s">
        <v>50</v>
      </c>
      <c r="W17" s="393" t="s">
        <v>51</v>
      </c>
      <c r="X17" s="390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1"/>
      <c r="BA17" s="424" t="s">
        <v>56</v>
      </c>
    </row>
    <row r="18" spans="1:53" ht="14.25" customHeight="1" x14ac:dyDescent="0.2">
      <c r="A18" s="391"/>
      <c r="B18" s="391"/>
      <c r="C18" s="391"/>
      <c r="D18" s="484"/>
      <c r="E18" s="486"/>
      <c r="F18" s="391"/>
      <c r="G18" s="391"/>
      <c r="H18" s="391"/>
      <c r="I18" s="391"/>
      <c r="J18" s="391"/>
      <c r="K18" s="391"/>
      <c r="L18" s="391"/>
      <c r="M18" s="391"/>
      <c r="N18" s="484"/>
      <c r="O18" s="485"/>
      <c r="P18" s="485"/>
      <c r="Q18" s="485"/>
      <c r="R18" s="486"/>
      <c r="S18" s="345" t="s">
        <v>57</v>
      </c>
      <c r="T18" s="345" t="s">
        <v>58</v>
      </c>
      <c r="U18" s="391"/>
      <c r="V18" s="391"/>
      <c r="W18" s="394"/>
      <c r="X18" s="391"/>
      <c r="Y18" s="618"/>
      <c r="Z18" s="618"/>
      <c r="AA18" s="434"/>
      <c r="AB18" s="435"/>
      <c r="AC18" s="436"/>
      <c r="AD18" s="502"/>
      <c r="BA18" s="361"/>
    </row>
    <row r="19" spans="1:53" ht="27.75" hidden="1" customHeight="1" x14ac:dyDescent="0.2">
      <c r="A19" s="537" t="s">
        <v>59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48"/>
      <c r="Z19" s="48"/>
    </row>
    <row r="20" spans="1:53" ht="16.5" hidden="1" customHeight="1" x14ac:dyDescent="0.25">
      <c r="A20" s="372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4"/>
      <c r="Z20" s="344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3"/>
      <c r="Z21" s="34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4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54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3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4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4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3"/>
      <c r="Z25" s="343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8">
        <v>4607091383881</v>
      </c>
      <c r="E26" s="354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39" t="s">
        <v>71</v>
      </c>
      <c r="O26" s="353"/>
      <c r="P26" s="353"/>
      <c r="Q26" s="353"/>
      <c r="R26" s="354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8">
        <v>4607091383881</v>
      </c>
      <c r="E27" s="354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3"/>
      <c r="P27" s="353"/>
      <c r="Q27" s="353"/>
      <c r="R27" s="354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8">
        <v>4607091388237</v>
      </c>
      <c r="E28" s="354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3"/>
      <c r="P28" s="353"/>
      <c r="Q28" s="353"/>
      <c r="R28" s="354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8">
        <v>4607091383935</v>
      </c>
      <c r="E29" s="354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3"/>
      <c r="P29" s="353"/>
      <c r="Q29" s="353"/>
      <c r="R29" s="354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8">
        <v>4680115881853</v>
      </c>
      <c r="E30" s="354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3"/>
      <c r="P30" s="353"/>
      <c r="Q30" s="353"/>
      <c r="R30" s="354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8">
        <v>4607091383911</v>
      </c>
      <c r="E31" s="354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82</v>
      </c>
      <c r="O31" s="353"/>
      <c r="P31" s="353"/>
      <c r="Q31" s="353"/>
      <c r="R31" s="354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8">
        <v>4607091383911</v>
      </c>
      <c r="E32" s="354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3"/>
      <c r="P32" s="353"/>
      <c r="Q32" s="353"/>
      <c r="R32" s="354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8">
        <v>4607091388244</v>
      </c>
      <c r="E33" s="354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5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54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3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4"/>
      <c r="N34" s="355" t="s">
        <v>66</v>
      </c>
      <c r="O34" s="356"/>
      <c r="P34" s="356"/>
      <c r="Q34" s="356"/>
      <c r="R34" s="356"/>
      <c r="S34" s="356"/>
      <c r="T34" s="357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61"/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4"/>
      <c r="N35" s="355" t="s">
        <v>66</v>
      </c>
      <c r="O35" s="356"/>
      <c r="P35" s="356"/>
      <c r="Q35" s="356"/>
      <c r="R35" s="356"/>
      <c r="S35" s="356"/>
      <c r="T35" s="357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0" t="s">
        <v>86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43"/>
      <c r="Z36" s="34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8">
        <v>4607091388503</v>
      </c>
      <c r="E37" s="354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54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3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4"/>
      <c r="N38" s="355" t="s">
        <v>66</v>
      </c>
      <c r="O38" s="356"/>
      <c r="P38" s="356"/>
      <c r="Q38" s="356"/>
      <c r="R38" s="356"/>
      <c r="S38" s="356"/>
      <c r="T38" s="357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61"/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4"/>
      <c r="N39" s="355" t="s">
        <v>66</v>
      </c>
      <c r="O39" s="356"/>
      <c r="P39" s="356"/>
      <c r="Q39" s="356"/>
      <c r="R39" s="356"/>
      <c r="S39" s="356"/>
      <c r="T39" s="357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0" t="s">
        <v>91</v>
      </c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43"/>
      <c r="Z40" s="34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8">
        <v>4607091388282</v>
      </c>
      <c r="E41" s="354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54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3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4"/>
      <c r="N42" s="355" t="s">
        <v>66</v>
      </c>
      <c r="O42" s="356"/>
      <c r="P42" s="356"/>
      <c r="Q42" s="356"/>
      <c r="R42" s="356"/>
      <c r="S42" s="356"/>
      <c r="T42" s="357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61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4"/>
      <c r="N43" s="355" t="s">
        <v>66</v>
      </c>
      <c r="O43" s="356"/>
      <c r="P43" s="356"/>
      <c r="Q43" s="356"/>
      <c r="R43" s="356"/>
      <c r="S43" s="356"/>
      <c r="T43" s="357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0" t="s">
        <v>95</v>
      </c>
      <c r="B44" s="361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43"/>
      <c r="Z44" s="34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8">
        <v>4607091389111</v>
      </c>
      <c r="E45" s="354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54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3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4"/>
      <c r="N46" s="355" t="s">
        <v>66</v>
      </c>
      <c r="O46" s="356"/>
      <c r="P46" s="356"/>
      <c r="Q46" s="356"/>
      <c r="R46" s="356"/>
      <c r="S46" s="356"/>
      <c r="T46" s="357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61"/>
      <c r="B47" s="361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4"/>
      <c r="N47" s="355" t="s">
        <v>66</v>
      </c>
      <c r="O47" s="356"/>
      <c r="P47" s="356"/>
      <c r="Q47" s="356"/>
      <c r="R47" s="356"/>
      <c r="S47" s="356"/>
      <c r="T47" s="357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537" t="s">
        <v>98</v>
      </c>
      <c r="B48" s="538"/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8"/>
      <c r="X48" s="538"/>
      <c r="Y48" s="48"/>
      <c r="Z48" s="48"/>
    </row>
    <row r="49" spans="1:53" ht="16.5" hidden="1" customHeight="1" x14ac:dyDescent="0.25">
      <c r="A49" s="372" t="s">
        <v>99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4"/>
      <c r="Z49" s="344"/>
    </row>
    <row r="50" spans="1:53" ht="14.25" hidden="1" customHeight="1" x14ac:dyDescent="0.25">
      <c r="A50" s="360" t="s">
        <v>100</v>
      </c>
      <c r="B50" s="361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8">
        <v>4680115881440</v>
      </c>
      <c r="E51" s="354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54"/>
      <c r="S51" s="34"/>
      <c r="T51" s="34"/>
      <c r="U51" s="35" t="s">
        <v>65</v>
      </c>
      <c r="V51" s="348">
        <v>316</v>
      </c>
      <c r="W51" s="349">
        <f>IFERROR(IF(V51="",0,CEILING((V51/$H51),1)*$H51),"")</f>
        <v>324</v>
      </c>
      <c r="X51" s="36">
        <f>IFERROR(IF(W51=0,"",ROUNDUP(W51/H51,0)*0.02175),"")</f>
        <v>0.65249999999999997</v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8">
        <v>4680115881433</v>
      </c>
      <c r="E52" s="354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54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63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4"/>
      <c r="N53" s="355" t="s">
        <v>66</v>
      </c>
      <c r="O53" s="356"/>
      <c r="P53" s="356"/>
      <c r="Q53" s="356"/>
      <c r="R53" s="356"/>
      <c r="S53" s="356"/>
      <c r="T53" s="357"/>
      <c r="U53" s="37" t="s">
        <v>67</v>
      </c>
      <c r="V53" s="350">
        <f>IFERROR(V51/H51,"0")+IFERROR(V52/H52,"0")</f>
        <v>29.259259259259256</v>
      </c>
      <c r="W53" s="350">
        <f>IFERROR(W51/H51,"0")+IFERROR(W52/H52,"0")</f>
        <v>29.999999999999996</v>
      </c>
      <c r="X53" s="350">
        <f>IFERROR(IF(X51="",0,X51),"0")+IFERROR(IF(X52="",0,X52),"0")</f>
        <v>0.65249999999999997</v>
      </c>
      <c r="Y53" s="351"/>
      <c r="Z53" s="351"/>
    </row>
    <row r="54" spans="1:53" x14ac:dyDescent="0.2">
      <c r="A54" s="361"/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4"/>
      <c r="N54" s="355" t="s">
        <v>66</v>
      </c>
      <c r="O54" s="356"/>
      <c r="P54" s="356"/>
      <c r="Q54" s="356"/>
      <c r="R54" s="356"/>
      <c r="S54" s="356"/>
      <c r="T54" s="357"/>
      <c r="U54" s="37" t="s">
        <v>65</v>
      </c>
      <c r="V54" s="350">
        <f>IFERROR(SUM(V51:V52),"0")</f>
        <v>316</v>
      </c>
      <c r="W54" s="350">
        <f>IFERROR(SUM(W51:W52),"0")</f>
        <v>324</v>
      </c>
      <c r="X54" s="37"/>
      <c r="Y54" s="351"/>
      <c r="Z54" s="351"/>
    </row>
    <row r="55" spans="1:53" ht="16.5" hidden="1" customHeight="1" x14ac:dyDescent="0.25">
      <c r="A55" s="372" t="s">
        <v>107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4"/>
      <c r="Z55" s="344"/>
    </row>
    <row r="56" spans="1:53" ht="14.25" hidden="1" customHeight="1" x14ac:dyDescent="0.25">
      <c r="A56" s="360" t="s">
        <v>108</v>
      </c>
      <c r="B56" s="361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8">
        <v>4680115881426</v>
      </c>
      <c r="E57" s="354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54"/>
      <c r="S57" s="34"/>
      <c r="T57" s="34"/>
      <c r="U57" s="35" t="s">
        <v>65</v>
      </c>
      <c r="V57" s="348">
        <v>77</v>
      </c>
      <c r="W57" s="349">
        <f>IFERROR(IF(V57="",0,CEILING((V57/$H57),1)*$H57),"")</f>
        <v>86.4</v>
      </c>
      <c r="X57" s="36">
        <f>IFERROR(IF(W57=0,"",ROUNDUP(W57/H57,0)*0.02175),"")</f>
        <v>0.17399999999999999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8">
        <v>4680115881426</v>
      </c>
      <c r="E58" s="354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3"/>
      <c r="P58" s="353"/>
      <c r="Q58" s="353"/>
      <c r="R58" s="354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8">
        <v>4680115881419</v>
      </c>
      <c r="E59" s="354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54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8">
        <v>4680115881525</v>
      </c>
      <c r="E60" s="354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95" t="s">
        <v>117</v>
      </c>
      <c r="O60" s="353"/>
      <c r="P60" s="353"/>
      <c r="Q60" s="353"/>
      <c r="R60" s="354"/>
      <c r="S60" s="34"/>
      <c r="T60" s="34"/>
      <c r="U60" s="35" t="s">
        <v>65</v>
      </c>
      <c r="V60" s="348">
        <v>123</v>
      </c>
      <c r="W60" s="349">
        <f>IFERROR(IF(V60="",0,CEILING((V60/$H60),1)*$H60),"")</f>
        <v>124</v>
      </c>
      <c r="X60" s="36">
        <f>IFERROR(IF(W60=0,"",ROUNDUP(W60/H60,0)*0.00937),"")</f>
        <v>0.29047000000000001</v>
      </c>
      <c r="Y60" s="56"/>
      <c r="Z60" s="57"/>
      <c r="AD60" s="58"/>
      <c r="BA60" s="76" t="s">
        <v>1</v>
      </c>
    </row>
    <row r="61" spans="1:53" x14ac:dyDescent="0.2">
      <c r="A61" s="363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4"/>
      <c r="N61" s="355" t="s">
        <v>66</v>
      </c>
      <c r="O61" s="356"/>
      <c r="P61" s="356"/>
      <c r="Q61" s="356"/>
      <c r="R61" s="356"/>
      <c r="S61" s="356"/>
      <c r="T61" s="357"/>
      <c r="U61" s="37" t="s">
        <v>67</v>
      </c>
      <c r="V61" s="350">
        <f>IFERROR(V57/H57,"0")+IFERROR(V58/H58,"0")+IFERROR(V59/H59,"0")+IFERROR(V60/H60,"0")</f>
        <v>37.879629629629626</v>
      </c>
      <c r="W61" s="350">
        <f>IFERROR(W57/H57,"0")+IFERROR(W58/H58,"0")+IFERROR(W59/H59,"0")+IFERROR(W60/H60,"0")</f>
        <v>39</v>
      </c>
      <c r="X61" s="350">
        <f>IFERROR(IF(X57="",0,X57),"0")+IFERROR(IF(X58="",0,X58),"0")+IFERROR(IF(X59="",0,X59),"0")+IFERROR(IF(X60="",0,X60),"0")</f>
        <v>0.46446999999999999</v>
      </c>
      <c r="Y61" s="351"/>
      <c r="Z61" s="351"/>
    </row>
    <row r="62" spans="1:53" x14ac:dyDescent="0.2">
      <c r="A62" s="361"/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4"/>
      <c r="N62" s="355" t="s">
        <v>66</v>
      </c>
      <c r="O62" s="356"/>
      <c r="P62" s="356"/>
      <c r="Q62" s="356"/>
      <c r="R62" s="356"/>
      <c r="S62" s="356"/>
      <c r="T62" s="357"/>
      <c r="U62" s="37" t="s">
        <v>65</v>
      </c>
      <c r="V62" s="350">
        <f>IFERROR(SUM(V57:V60),"0")</f>
        <v>200</v>
      </c>
      <c r="W62" s="350">
        <f>IFERROR(SUM(W57:W60),"0")</f>
        <v>210.4</v>
      </c>
      <c r="X62" s="37"/>
      <c r="Y62" s="351"/>
      <c r="Z62" s="351"/>
    </row>
    <row r="63" spans="1:53" ht="16.5" hidden="1" customHeight="1" x14ac:dyDescent="0.25">
      <c r="A63" s="372" t="s">
        <v>98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4"/>
      <c r="Z63" s="344"/>
    </row>
    <row r="64" spans="1:53" ht="14.25" hidden="1" customHeight="1" x14ac:dyDescent="0.25">
      <c r="A64" s="360" t="s">
        <v>108</v>
      </c>
      <c r="B64" s="361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43"/>
      <c r="Z64" s="343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8">
        <v>4607091382945</v>
      </c>
      <c r="E65" s="354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3"/>
      <c r="P65" s="353"/>
      <c r="Q65" s="353"/>
      <c r="R65" s="354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8">
        <v>4607091385670</v>
      </c>
      <c r="E66" s="354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3"/>
      <c r="P66" s="353"/>
      <c r="Q66" s="353"/>
      <c r="R66" s="354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8">
        <v>4607091385670</v>
      </c>
      <c r="E67" s="354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3"/>
      <c r="P67" s="353"/>
      <c r="Q67" s="353"/>
      <c r="R67" s="354"/>
      <c r="S67" s="34"/>
      <c r="T67" s="34"/>
      <c r="U67" s="35" t="s">
        <v>65</v>
      </c>
      <c r="V67" s="348">
        <v>466</v>
      </c>
      <c r="W67" s="349">
        <f t="shared" si="2"/>
        <v>470.4</v>
      </c>
      <c r="X67" s="36">
        <f t="shared" si="3"/>
        <v>0.91349999999999998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8">
        <v>4680115883956</v>
      </c>
      <c r="E68" s="354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3"/>
      <c r="P68" s="353"/>
      <c r="Q68" s="353"/>
      <c r="R68" s="354"/>
      <c r="S68" s="34"/>
      <c r="T68" s="34"/>
      <c r="U68" s="35" t="s">
        <v>65</v>
      </c>
      <c r="V68" s="348">
        <v>103</v>
      </c>
      <c r="W68" s="349">
        <f t="shared" si="2"/>
        <v>112</v>
      </c>
      <c r="X68" s="36">
        <f t="shared" si="3"/>
        <v>0.21749999999999997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8">
        <v>4680115881327</v>
      </c>
      <c r="E69" s="354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54"/>
      <c r="S69" s="34"/>
      <c r="T69" s="34"/>
      <c r="U69" s="35" t="s">
        <v>65</v>
      </c>
      <c r="V69" s="348">
        <v>110</v>
      </c>
      <c r="W69" s="349">
        <f t="shared" si="2"/>
        <v>118.80000000000001</v>
      </c>
      <c r="X69" s="36">
        <f t="shared" si="3"/>
        <v>0.23924999999999999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8">
        <v>4680115882133</v>
      </c>
      <c r="E70" s="354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54"/>
      <c r="S70" s="34"/>
      <c r="T70" s="34"/>
      <c r="U70" s="35" t="s">
        <v>65</v>
      </c>
      <c r="V70" s="348">
        <v>263</v>
      </c>
      <c r="W70" s="349">
        <f t="shared" si="2"/>
        <v>268.79999999999995</v>
      </c>
      <c r="X70" s="36">
        <f t="shared" si="3"/>
        <v>0.52200000000000002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8">
        <v>4680115882133</v>
      </c>
      <c r="E71" s="354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3"/>
      <c r="P71" s="353"/>
      <c r="Q71" s="353"/>
      <c r="R71" s="354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8">
        <v>4607091382952</v>
      </c>
      <c r="E72" s="354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54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8">
        <v>4607091385687</v>
      </c>
      <c r="E73" s="354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3"/>
      <c r="P73" s="353"/>
      <c r="Q73" s="353"/>
      <c r="R73" s="354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8">
        <v>4680115882539</v>
      </c>
      <c r="E74" s="354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3"/>
      <c r="P74" s="353"/>
      <c r="Q74" s="353"/>
      <c r="R74" s="354"/>
      <c r="S74" s="34"/>
      <c r="T74" s="34"/>
      <c r="U74" s="35" t="s">
        <v>65</v>
      </c>
      <c r="V74" s="348">
        <v>104</v>
      </c>
      <c r="W74" s="349">
        <f t="shared" si="2"/>
        <v>107.30000000000001</v>
      </c>
      <c r="X74" s="36">
        <f t="shared" si="4"/>
        <v>0.27172999999999997</v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8">
        <v>4607091384604</v>
      </c>
      <c r="E75" s="354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54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8">
        <v>4680115880283</v>
      </c>
      <c r="E76" s="354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54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8">
        <v>4680115883949</v>
      </c>
      <c r="E77" s="354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66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3"/>
      <c r="P77" s="353"/>
      <c r="Q77" s="353"/>
      <c r="R77" s="354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8">
        <v>4680115881518</v>
      </c>
      <c r="E78" s="354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54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8">
        <v>4680115881303</v>
      </c>
      <c r="E79" s="354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54"/>
      <c r="S79" s="34"/>
      <c r="T79" s="34"/>
      <c r="U79" s="35" t="s">
        <v>65</v>
      </c>
      <c r="V79" s="348">
        <v>116</v>
      </c>
      <c r="W79" s="349">
        <f t="shared" si="2"/>
        <v>117</v>
      </c>
      <c r="X79" s="36">
        <f t="shared" si="4"/>
        <v>0.24362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148</v>
      </c>
      <c r="B80" s="54" t="s">
        <v>149</v>
      </c>
      <c r="C80" s="31">
        <v>4301011562</v>
      </c>
      <c r="D80" s="358">
        <v>4680115882577</v>
      </c>
      <c r="E80" s="354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3"/>
      <c r="P80" s="353"/>
      <c r="Q80" s="353"/>
      <c r="R80" s="354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8">
        <v>4680115882577</v>
      </c>
      <c r="E81" s="354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3"/>
      <c r="P81" s="353"/>
      <c r="Q81" s="353"/>
      <c r="R81" s="354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8">
        <v>4680115882720</v>
      </c>
      <c r="E82" s="354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3"/>
      <c r="P82" s="353"/>
      <c r="Q82" s="353"/>
      <c r="R82" s="354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8">
        <v>4680115880269</v>
      </c>
      <c r="E83" s="354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3"/>
      <c r="P83" s="353"/>
      <c r="Q83" s="353"/>
      <c r="R83" s="354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8">
        <v>4680115880429</v>
      </c>
      <c r="E84" s="354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3"/>
      <c r="P84" s="353"/>
      <c r="Q84" s="353"/>
      <c r="R84" s="354"/>
      <c r="S84" s="34"/>
      <c r="T84" s="34"/>
      <c r="U84" s="35" t="s">
        <v>65</v>
      </c>
      <c r="V84" s="348">
        <v>13</v>
      </c>
      <c r="W84" s="349">
        <f t="shared" si="2"/>
        <v>13.5</v>
      </c>
      <c r="X84" s="36">
        <f>IFERROR(IF(W84=0,"",ROUNDUP(W84/H84,0)*0.00937),"")</f>
        <v>2.811E-2</v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8">
        <v>4680115881457</v>
      </c>
      <c r="E85" s="354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3"/>
      <c r="P85" s="353"/>
      <c r="Q85" s="353"/>
      <c r="R85" s="354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3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4"/>
      <c r="N86" s="355" t="s">
        <v>66</v>
      </c>
      <c r="O86" s="356"/>
      <c r="P86" s="356"/>
      <c r="Q86" s="356"/>
      <c r="R86" s="356"/>
      <c r="S86" s="356"/>
      <c r="T86" s="357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141.24567424567422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145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2.4357099999999998</v>
      </c>
      <c r="Y86" s="351"/>
      <c r="Z86" s="351"/>
    </row>
    <row r="87" spans="1:53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4"/>
      <c r="N87" s="355" t="s">
        <v>66</v>
      </c>
      <c r="O87" s="356"/>
      <c r="P87" s="356"/>
      <c r="Q87" s="356"/>
      <c r="R87" s="356"/>
      <c r="S87" s="356"/>
      <c r="T87" s="357"/>
      <c r="U87" s="37" t="s">
        <v>65</v>
      </c>
      <c r="V87" s="350">
        <f>IFERROR(SUM(V65:V85),"0")</f>
        <v>1175</v>
      </c>
      <c r="W87" s="350">
        <f>IFERROR(SUM(W65:W85),"0")</f>
        <v>1207.8</v>
      </c>
      <c r="X87" s="37"/>
      <c r="Y87" s="351"/>
      <c r="Z87" s="351"/>
    </row>
    <row r="88" spans="1:53" ht="14.25" hidden="1" customHeight="1" x14ac:dyDescent="0.25">
      <c r="A88" s="360" t="s">
        <v>100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3"/>
      <c r="Z88" s="343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8">
        <v>4680115881488</v>
      </c>
      <c r="E89" s="354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3"/>
      <c r="P89" s="353"/>
      <c r="Q89" s="353"/>
      <c r="R89" s="354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4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3"/>
      <c r="P90" s="353"/>
      <c r="Q90" s="353"/>
      <c r="R90" s="354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4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3"/>
      <c r="P91" s="353"/>
      <c r="Q91" s="353"/>
      <c r="R91" s="354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4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3"/>
      <c r="P92" s="353"/>
      <c r="Q92" s="353"/>
      <c r="R92" s="354"/>
      <c r="S92" s="34"/>
      <c r="T92" s="34"/>
      <c r="U92" s="35" t="s">
        <v>65</v>
      </c>
      <c r="V92" s="348">
        <v>63</v>
      </c>
      <c r="W92" s="349">
        <f>IFERROR(IF(V92="",0,CEILING((V92/$H92),1)*$H92),"")</f>
        <v>64.8</v>
      </c>
      <c r="X92" s="36">
        <f>IFERROR(IF(W92=0,"",ROUNDUP(W92/H92,0)*0.00753),"")</f>
        <v>0.20331000000000002</v>
      </c>
      <c r="Y92" s="56"/>
      <c r="Z92" s="57"/>
      <c r="AD92" s="58"/>
      <c r="BA92" s="101" t="s">
        <v>1</v>
      </c>
    </row>
    <row r="93" spans="1:53" x14ac:dyDescent="0.2">
      <c r="A93" s="363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4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50">
        <f>IFERROR(V89/H89,"0")+IFERROR(V90/H90,"0")+IFERROR(V91/H91,"0")+IFERROR(V92/H92,"0")</f>
        <v>26.25</v>
      </c>
      <c r="W93" s="350">
        <f>IFERROR(W89/H89,"0")+IFERROR(W90/H90,"0")+IFERROR(W91/H91,"0")+IFERROR(W92/H92,"0")</f>
        <v>27</v>
      </c>
      <c r="X93" s="350">
        <f>IFERROR(IF(X89="",0,X89),"0")+IFERROR(IF(X90="",0,X90),"0")+IFERROR(IF(X91="",0,X91),"0")+IFERROR(IF(X92="",0,X92),"0")</f>
        <v>0.20331000000000002</v>
      </c>
      <c r="Y93" s="351"/>
      <c r="Z93" s="351"/>
    </row>
    <row r="94" spans="1:53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4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50">
        <f>IFERROR(SUM(V89:V92),"0")</f>
        <v>63</v>
      </c>
      <c r="W94" s="350">
        <f>IFERROR(SUM(W89:W92),"0")</f>
        <v>64.8</v>
      </c>
      <c r="X94" s="37"/>
      <c r="Y94" s="351"/>
      <c r="Z94" s="351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3"/>
      <c r="Z95" s="343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4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3"/>
      <c r="P96" s="353"/>
      <c r="Q96" s="353"/>
      <c r="R96" s="354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4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3"/>
      <c r="P97" s="353"/>
      <c r="Q97" s="353"/>
      <c r="R97" s="354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4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3"/>
      <c r="P98" s="353"/>
      <c r="Q98" s="353"/>
      <c r="R98" s="354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4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3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3"/>
      <c r="P99" s="353"/>
      <c r="Q99" s="353"/>
      <c r="R99" s="354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4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3"/>
      <c r="P100" s="353"/>
      <c r="Q100" s="353"/>
      <c r="R100" s="354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4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3"/>
      <c r="P101" s="353"/>
      <c r="Q101" s="353"/>
      <c r="R101" s="354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8">
        <v>4680115883444</v>
      </c>
      <c r="E102" s="354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3"/>
      <c r="P102" s="353"/>
      <c r="Q102" s="353"/>
      <c r="R102" s="354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4301031234</v>
      </c>
      <c r="D103" s="358">
        <v>4680115883444</v>
      </c>
      <c r="E103" s="354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3"/>
      <c r="P103" s="353"/>
      <c r="Q103" s="353"/>
      <c r="R103" s="354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63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4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hidden="1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4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8">
        <v>4607091386967</v>
      </c>
      <c r="E107" s="354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3"/>
      <c r="P107" s="353"/>
      <c r="Q107" s="353"/>
      <c r="R107" s="354"/>
      <c r="S107" s="34"/>
      <c r="T107" s="34"/>
      <c r="U107" s="35" t="s">
        <v>65</v>
      </c>
      <c r="V107" s="348">
        <v>177</v>
      </c>
      <c r="W107" s="349">
        <f t="shared" ref="W107:W118" si="6">IFERROR(IF(V107="",0,CEILING((V107/$H107),1)*$H107),"")</f>
        <v>184.8</v>
      </c>
      <c r="X107" s="36">
        <f>IFERROR(IF(W107=0,"",ROUNDUP(W107/H107,0)*0.02175),"")</f>
        <v>0.47849999999999998</v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4301051437</v>
      </c>
      <c r="D108" s="358">
        <v>4607091386967</v>
      </c>
      <c r="E108" s="354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3"/>
      <c r="P108" s="353"/>
      <c r="Q108" s="353"/>
      <c r="R108" s="354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4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3"/>
      <c r="P109" s="353"/>
      <c r="Q109" s="353"/>
      <c r="R109" s="354"/>
      <c r="S109" s="34"/>
      <c r="T109" s="34"/>
      <c r="U109" s="35" t="s">
        <v>65</v>
      </c>
      <c r="V109" s="348">
        <v>250</v>
      </c>
      <c r="W109" s="349">
        <f t="shared" si="6"/>
        <v>252</v>
      </c>
      <c r="X109" s="36">
        <f>IFERROR(IF(W109=0,"",ROUNDUP(W109/H109,0)*0.02175),"")</f>
        <v>0.65249999999999997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4301051648</v>
      </c>
      <c r="D110" s="358">
        <v>4607091386264</v>
      </c>
      <c r="E110" s="354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">
        <v>190</v>
      </c>
      <c r="O110" s="353"/>
      <c r="P110" s="353"/>
      <c r="Q110" s="353"/>
      <c r="R110" s="354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191</v>
      </c>
      <c r="C111" s="31">
        <v>4301051306</v>
      </c>
      <c r="D111" s="358">
        <v>4607091386264</v>
      </c>
      <c r="E111" s="354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3"/>
      <c r="P111" s="353"/>
      <c r="Q111" s="353"/>
      <c r="R111" s="354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8">
        <v>4680115882584</v>
      </c>
      <c r="E112" s="354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4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3"/>
      <c r="P112" s="353"/>
      <c r="Q112" s="353"/>
      <c r="R112" s="354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192</v>
      </c>
      <c r="B113" s="54" t="s">
        <v>194</v>
      </c>
      <c r="C113" s="31">
        <v>4301051476</v>
      </c>
      <c r="D113" s="358">
        <v>4680115882584</v>
      </c>
      <c r="E113" s="354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3"/>
      <c r="P113" s="353"/>
      <c r="Q113" s="353"/>
      <c r="R113" s="354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8">
        <v>4607091385731</v>
      </c>
      <c r="E114" s="354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3"/>
      <c r="P114" s="353"/>
      <c r="Q114" s="353"/>
      <c r="R114" s="354"/>
      <c r="S114" s="34"/>
      <c r="T114" s="34"/>
      <c r="U114" s="35" t="s">
        <v>65</v>
      </c>
      <c r="V114" s="348">
        <v>8</v>
      </c>
      <c r="W114" s="349">
        <f t="shared" si="6"/>
        <v>8.1000000000000014</v>
      </c>
      <c r="X114" s="36">
        <f>IFERROR(IF(W114=0,"",ROUNDUP(W114/H114,0)*0.00753),"")</f>
        <v>2.2589999999999999E-2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8">
        <v>4680115880214</v>
      </c>
      <c r="E115" s="354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3"/>
      <c r="P115" s="353"/>
      <c r="Q115" s="353"/>
      <c r="R115" s="354"/>
      <c r="S115" s="34"/>
      <c r="T115" s="34"/>
      <c r="U115" s="35" t="s">
        <v>65</v>
      </c>
      <c r="V115" s="348">
        <v>26</v>
      </c>
      <c r="W115" s="349">
        <f t="shared" si="6"/>
        <v>27</v>
      </c>
      <c r="X115" s="36">
        <f>IFERROR(IF(W115=0,"",ROUNDUP(W115/H115,0)*0.00937),"")</f>
        <v>9.3700000000000006E-2</v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8">
        <v>4680115880894</v>
      </c>
      <c r="E116" s="354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3"/>
      <c r="P116" s="353"/>
      <c r="Q116" s="353"/>
      <c r="R116" s="354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4301051313</v>
      </c>
      <c r="D117" s="358">
        <v>4607091385427</v>
      </c>
      <c r="E117" s="354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3"/>
      <c r="P117" s="353"/>
      <c r="Q117" s="353"/>
      <c r="R117" s="354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8">
        <v>4680115882645</v>
      </c>
      <c r="E118" s="354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3"/>
      <c r="P118" s="353"/>
      <c r="Q118" s="353"/>
      <c r="R118" s="354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3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4"/>
      <c r="N119" s="355" t="s">
        <v>66</v>
      </c>
      <c r="O119" s="356"/>
      <c r="P119" s="356"/>
      <c r="Q119" s="356"/>
      <c r="R119" s="356"/>
      <c r="S119" s="356"/>
      <c r="T119" s="357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63.425925925925924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65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1.24729</v>
      </c>
      <c r="Y119" s="351"/>
      <c r="Z119" s="351"/>
    </row>
    <row r="120" spans="1:53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4"/>
      <c r="N120" s="355" t="s">
        <v>66</v>
      </c>
      <c r="O120" s="356"/>
      <c r="P120" s="356"/>
      <c r="Q120" s="356"/>
      <c r="R120" s="356"/>
      <c r="S120" s="356"/>
      <c r="T120" s="357"/>
      <c r="U120" s="37" t="s">
        <v>65</v>
      </c>
      <c r="V120" s="350">
        <f>IFERROR(SUM(V107:V118),"0")</f>
        <v>461</v>
      </c>
      <c r="W120" s="350">
        <f>IFERROR(SUM(W107:W118),"0")</f>
        <v>471.90000000000003</v>
      </c>
      <c r="X120" s="37"/>
      <c r="Y120" s="351"/>
      <c r="Z120" s="351"/>
    </row>
    <row r="121" spans="1:53" ht="14.25" hidden="1" customHeight="1" x14ac:dyDescent="0.25">
      <c r="A121" s="360" t="s">
        <v>205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3"/>
      <c r="Z121" s="343"/>
    </row>
    <row r="122" spans="1:53" ht="27" hidden="1" customHeight="1" x14ac:dyDescent="0.25">
      <c r="A122" s="54" t="s">
        <v>206</v>
      </c>
      <c r="B122" s="54" t="s">
        <v>207</v>
      </c>
      <c r="C122" s="31">
        <v>4301060296</v>
      </c>
      <c r="D122" s="358">
        <v>4607091383065</v>
      </c>
      <c r="E122" s="354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3"/>
      <c r="P122" s="353"/>
      <c r="Q122" s="353"/>
      <c r="R122" s="354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4301060366</v>
      </c>
      <c r="D123" s="358">
        <v>4680115881532</v>
      </c>
      <c r="E123" s="354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3"/>
      <c r="P123" s="353"/>
      <c r="Q123" s="353"/>
      <c r="R123" s="354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8">
        <v>4680115881532</v>
      </c>
      <c r="E124" s="354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500" t="s">
        <v>211</v>
      </c>
      <c r="O124" s="353"/>
      <c r="P124" s="353"/>
      <c r="Q124" s="353"/>
      <c r="R124" s="354"/>
      <c r="S124" s="34"/>
      <c r="T124" s="34"/>
      <c r="U124" s="35" t="s">
        <v>65</v>
      </c>
      <c r="V124" s="348">
        <v>90</v>
      </c>
      <c r="W124" s="349">
        <f t="shared" si="7"/>
        <v>92.4</v>
      </c>
      <c r="X124" s="36">
        <f>IFERROR(IF(W124=0,"",ROUNDUP(W124/H124,0)*0.02175),"")</f>
        <v>0.23924999999999999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208</v>
      </c>
      <c r="B125" s="54" t="s">
        <v>212</v>
      </c>
      <c r="C125" s="31">
        <v>4301060350</v>
      </c>
      <c r="D125" s="358">
        <v>4680115881532</v>
      </c>
      <c r="E125" s="354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3"/>
      <c r="P125" s="353"/>
      <c r="Q125" s="353"/>
      <c r="R125" s="354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8">
        <v>4680115882652</v>
      </c>
      <c r="E126" s="354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3"/>
      <c r="P126" s="353"/>
      <c r="Q126" s="353"/>
      <c r="R126" s="354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8">
        <v>4680115880238</v>
      </c>
      <c r="E127" s="354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3"/>
      <c r="P127" s="353"/>
      <c r="Q127" s="353"/>
      <c r="R127" s="354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8">
        <v>4680115881464</v>
      </c>
      <c r="E128" s="354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3"/>
      <c r="P128" s="353"/>
      <c r="Q128" s="353"/>
      <c r="R128" s="354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3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4"/>
      <c r="N129" s="355" t="s">
        <v>66</v>
      </c>
      <c r="O129" s="356"/>
      <c r="P129" s="356"/>
      <c r="Q129" s="356"/>
      <c r="R129" s="356"/>
      <c r="S129" s="356"/>
      <c r="T129" s="357"/>
      <c r="U129" s="37" t="s">
        <v>67</v>
      </c>
      <c r="V129" s="350">
        <f>IFERROR(V122/H122,"0")+IFERROR(V123/H123,"0")+IFERROR(V124/H124,"0")+IFERROR(V125/H125,"0")+IFERROR(V126/H126,"0")+IFERROR(V127/H127,"0")+IFERROR(V128/H128,"0")</f>
        <v>10.714285714285714</v>
      </c>
      <c r="W129" s="350">
        <f>IFERROR(W122/H122,"0")+IFERROR(W123/H123,"0")+IFERROR(W124/H124,"0")+IFERROR(W125/H125,"0")+IFERROR(W126/H126,"0")+IFERROR(W127/H127,"0")+IFERROR(W128/H128,"0")</f>
        <v>11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0.23924999999999999</v>
      </c>
      <c r="Y129" s="351"/>
      <c r="Z129" s="351"/>
    </row>
    <row r="130" spans="1:53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4"/>
      <c r="N130" s="355" t="s">
        <v>66</v>
      </c>
      <c r="O130" s="356"/>
      <c r="P130" s="356"/>
      <c r="Q130" s="356"/>
      <c r="R130" s="356"/>
      <c r="S130" s="356"/>
      <c r="T130" s="357"/>
      <c r="U130" s="37" t="s">
        <v>65</v>
      </c>
      <c r="V130" s="350">
        <f>IFERROR(SUM(V122:V128),"0")</f>
        <v>90</v>
      </c>
      <c r="W130" s="350">
        <f>IFERROR(SUM(W122:W128),"0")</f>
        <v>92.4</v>
      </c>
      <c r="X130" s="37"/>
      <c r="Y130" s="351"/>
      <c r="Z130" s="351"/>
    </row>
    <row r="131" spans="1:53" ht="16.5" hidden="1" customHeight="1" x14ac:dyDescent="0.25">
      <c r="A131" s="372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4"/>
      <c r="Z131" s="344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8">
        <v>4607091385168</v>
      </c>
      <c r="E133" s="354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3"/>
      <c r="P133" s="353"/>
      <c r="Q133" s="353"/>
      <c r="R133" s="354"/>
      <c r="S133" s="34"/>
      <c r="T133" s="34"/>
      <c r="U133" s="35" t="s">
        <v>65</v>
      </c>
      <c r="V133" s="348">
        <v>212</v>
      </c>
      <c r="W133" s="349">
        <f>IFERROR(IF(V133="",0,CEILING((V133/$H133),1)*$H133),"")</f>
        <v>218.4</v>
      </c>
      <c r="X133" s="36">
        <f>IFERROR(IF(W133=0,"",ROUNDUP(W133/H133,0)*0.02175),"")</f>
        <v>0.5655</v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220</v>
      </c>
      <c r="B134" s="54" t="s">
        <v>222</v>
      </c>
      <c r="C134" s="31">
        <v>4301051360</v>
      </c>
      <c r="D134" s="358">
        <v>4607091385168</v>
      </c>
      <c r="E134" s="354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3"/>
      <c r="P134" s="353"/>
      <c r="Q134" s="353"/>
      <c r="R134" s="354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8">
        <v>4607091383256</v>
      </c>
      <c r="E135" s="354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3"/>
      <c r="P135" s="353"/>
      <c r="Q135" s="353"/>
      <c r="R135" s="354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8">
        <v>4607091385748</v>
      </c>
      <c r="E136" s="354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3"/>
      <c r="P136" s="353"/>
      <c r="Q136" s="353"/>
      <c r="R136" s="354"/>
      <c r="S136" s="34"/>
      <c r="T136" s="34"/>
      <c r="U136" s="35" t="s">
        <v>65</v>
      </c>
      <c r="V136" s="348">
        <v>51</v>
      </c>
      <c r="W136" s="349">
        <f>IFERROR(IF(V136="",0,CEILING((V136/$H136),1)*$H136),"")</f>
        <v>51.300000000000004</v>
      </c>
      <c r="X136" s="36">
        <f>IFERROR(IF(W136=0,"",ROUNDUP(W136/H136,0)*0.00753),"")</f>
        <v>0.14307</v>
      </c>
      <c r="Y136" s="56"/>
      <c r="Z136" s="57"/>
      <c r="AD136" s="58"/>
      <c r="BA136" s="132" t="s">
        <v>1</v>
      </c>
    </row>
    <row r="137" spans="1:53" x14ac:dyDescent="0.2">
      <c r="A137" s="363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4"/>
      <c r="N137" s="355" t="s">
        <v>66</v>
      </c>
      <c r="O137" s="356"/>
      <c r="P137" s="356"/>
      <c r="Q137" s="356"/>
      <c r="R137" s="356"/>
      <c r="S137" s="356"/>
      <c r="T137" s="357"/>
      <c r="U137" s="37" t="s">
        <v>67</v>
      </c>
      <c r="V137" s="350">
        <f>IFERROR(V133/H133,"0")+IFERROR(V134/H134,"0")+IFERROR(V135/H135,"0")+IFERROR(V136/H136,"0")</f>
        <v>44.126984126984127</v>
      </c>
      <c r="W137" s="350">
        <f>IFERROR(W133/H133,"0")+IFERROR(W134/H134,"0")+IFERROR(W135/H135,"0")+IFERROR(W136/H136,"0")</f>
        <v>45</v>
      </c>
      <c r="X137" s="350">
        <f>IFERROR(IF(X133="",0,X133),"0")+IFERROR(IF(X134="",0,X134),"0")+IFERROR(IF(X135="",0,X135),"0")+IFERROR(IF(X136="",0,X136),"0")</f>
        <v>0.70857000000000003</v>
      </c>
      <c r="Y137" s="351"/>
      <c r="Z137" s="351"/>
    </row>
    <row r="138" spans="1:53" x14ac:dyDescent="0.2">
      <c r="A138" s="361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4"/>
      <c r="N138" s="355" t="s">
        <v>66</v>
      </c>
      <c r="O138" s="356"/>
      <c r="P138" s="356"/>
      <c r="Q138" s="356"/>
      <c r="R138" s="356"/>
      <c r="S138" s="356"/>
      <c r="T138" s="357"/>
      <c r="U138" s="37" t="s">
        <v>65</v>
      </c>
      <c r="V138" s="350">
        <f>IFERROR(SUM(V133:V136),"0")</f>
        <v>263</v>
      </c>
      <c r="W138" s="350">
        <f>IFERROR(SUM(W133:W136),"0")</f>
        <v>269.7</v>
      </c>
      <c r="X138" s="37"/>
      <c r="Y138" s="351"/>
      <c r="Z138" s="351"/>
    </row>
    <row r="139" spans="1:53" ht="27.75" hidden="1" customHeight="1" x14ac:dyDescent="0.2">
      <c r="A139" s="537" t="s">
        <v>227</v>
      </c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  <c r="V139" s="538"/>
      <c r="W139" s="538"/>
      <c r="X139" s="538"/>
      <c r="Y139" s="48"/>
      <c r="Z139" s="48"/>
    </row>
    <row r="140" spans="1:53" ht="16.5" hidden="1" customHeight="1" x14ac:dyDescent="0.25">
      <c r="A140" s="372" t="s">
        <v>228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4"/>
      <c r="Z140" s="344"/>
    </row>
    <row r="141" spans="1:53" ht="14.25" hidden="1" customHeight="1" x14ac:dyDescent="0.25">
      <c r="A141" s="360" t="s">
        <v>108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3"/>
      <c r="Z141" s="343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8">
        <v>4607091383423</v>
      </c>
      <c r="E142" s="354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3"/>
      <c r="P142" s="353"/>
      <c r="Q142" s="353"/>
      <c r="R142" s="354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8">
        <v>4607091381405</v>
      </c>
      <c r="E143" s="354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3"/>
      <c r="P143" s="353"/>
      <c r="Q143" s="353"/>
      <c r="R143" s="354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8">
        <v>4607091386516</v>
      </c>
      <c r="E144" s="354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3"/>
      <c r="P144" s="353"/>
      <c r="Q144" s="353"/>
      <c r="R144" s="354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63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4"/>
      <c r="N145" s="355" t="s">
        <v>66</v>
      </c>
      <c r="O145" s="356"/>
      <c r="P145" s="356"/>
      <c r="Q145" s="356"/>
      <c r="R145" s="356"/>
      <c r="S145" s="356"/>
      <c r="T145" s="357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61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4"/>
      <c r="N146" s="355" t="s">
        <v>66</v>
      </c>
      <c r="O146" s="356"/>
      <c r="P146" s="356"/>
      <c r="Q146" s="356"/>
      <c r="R146" s="356"/>
      <c r="S146" s="356"/>
      <c r="T146" s="357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72" t="s">
        <v>235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4"/>
      <c r="Z147" s="344"/>
    </row>
    <row r="148" spans="1:53" ht="14.25" hidden="1" customHeight="1" x14ac:dyDescent="0.25">
      <c r="A148" s="360" t="s">
        <v>60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3"/>
      <c r="Z148" s="343"/>
    </row>
    <row r="149" spans="1:53" ht="27" hidden="1" customHeight="1" x14ac:dyDescent="0.25">
      <c r="A149" s="54" t="s">
        <v>236</v>
      </c>
      <c r="B149" s="54" t="s">
        <v>237</v>
      </c>
      <c r="C149" s="31">
        <v>4301031191</v>
      </c>
      <c r="D149" s="358">
        <v>4680115880993</v>
      </c>
      <c r="E149" s="354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3"/>
      <c r="P149" s="353"/>
      <c r="Q149" s="353"/>
      <c r="R149" s="354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58">
        <v>4680115881761</v>
      </c>
      <c r="E150" s="354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3"/>
      <c r="P150" s="353"/>
      <c r="Q150" s="353"/>
      <c r="R150" s="354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4301031201</v>
      </c>
      <c r="D151" s="358">
        <v>4680115881563</v>
      </c>
      <c r="E151" s="354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3"/>
      <c r="P151" s="353"/>
      <c r="Q151" s="353"/>
      <c r="R151" s="354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8">
        <v>4680115880986</v>
      </c>
      <c r="E152" s="354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3"/>
      <c r="P152" s="353"/>
      <c r="Q152" s="353"/>
      <c r="R152" s="354"/>
      <c r="S152" s="34"/>
      <c r="T152" s="34"/>
      <c r="U152" s="35" t="s">
        <v>65</v>
      </c>
      <c r="V152" s="348">
        <v>145</v>
      </c>
      <c r="W152" s="349">
        <f t="shared" si="8"/>
        <v>147</v>
      </c>
      <c r="X152" s="36">
        <f>IFERROR(IF(W152=0,"",ROUNDUP(W152/H152,0)*0.00502),"")</f>
        <v>0.35139999999999999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8">
        <v>4680115880207</v>
      </c>
      <c r="E153" s="354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3"/>
      <c r="P153" s="353"/>
      <c r="Q153" s="353"/>
      <c r="R153" s="354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4301031205</v>
      </c>
      <c r="D154" s="358">
        <v>4680115881785</v>
      </c>
      <c r="E154" s="354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3"/>
      <c r="P154" s="353"/>
      <c r="Q154" s="353"/>
      <c r="R154" s="354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8">
        <v>4680115881679</v>
      </c>
      <c r="E155" s="354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3"/>
      <c r="P155" s="353"/>
      <c r="Q155" s="353"/>
      <c r="R155" s="354"/>
      <c r="S155" s="34"/>
      <c r="T155" s="34"/>
      <c r="U155" s="35" t="s">
        <v>65</v>
      </c>
      <c r="V155" s="348">
        <v>117</v>
      </c>
      <c r="W155" s="349">
        <f t="shared" si="8"/>
        <v>117.60000000000001</v>
      </c>
      <c r="X155" s="36">
        <f>IFERROR(IF(W155=0,"",ROUNDUP(W155/H155,0)*0.00502),"")</f>
        <v>0.28112000000000004</v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8">
        <v>4680115880191</v>
      </c>
      <c r="E156" s="354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3"/>
      <c r="P156" s="353"/>
      <c r="Q156" s="353"/>
      <c r="R156" s="354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8">
        <v>4680115883963</v>
      </c>
      <c r="E157" s="354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3"/>
      <c r="P157" s="353"/>
      <c r="Q157" s="353"/>
      <c r="R157" s="354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3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4"/>
      <c r="N158" s="355" t="s">
        <v>66</v>
      </c>
      <c r="O158" s="356"/>
      <c r="P158" s="356"/>
      <c r="Q158" s="356"/>
      <c r="R158" s="356"/>
      <c r="S158" s="356"/>
      <c r="T158" s="357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124.76190476190476</v>
      </c>
      <c r="W158" s="350">
        <f>IFERROR(W149/H149,"0")+IFERROR(W150/H150,"0")+IFERROR(W151/H151,"0")+IFERROR(W152/H152,"0")+IFERROR(W153/H153,"0")+IFERROR(W154/H154,"0")+IFERROR(W155/H155,"0")+IFERROR(W156/H156,"0")+IFERROR(W157/H157,"0")</f>
        <v>126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0.63251999999999997</v>
      </c>
      <c r="Y158" s="351"/>
      <c r="Z158" s="351"/>
    </row>
    <row r="159" spans="1:53" x14ac:dyDescent="0.2">
      <c r="A159" s="361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4"/>
      <c r="N159" s="355" t="s">
        <v>66</v>
      </c>
      <c r="O159" s="356"/>
      <c r="P159" s="356"/>
      <c r="Q159" s="356"/>
      <c r="R159" s="356"/>
      <c r="S159" s="356"/>
      <c r="T159" s="357"/>
      <c r="U159" s="37" t="s">
        <v>65</v>
      </c>
      <c r="V159" s="350">
        <f>IFERROR(SUM(V149:V157),"0")</f>
        <v>262</v>
      </c>
      <c r="W159" s="350">
        <f>IFERROR(SUM(W149:W157),"0")</f>
        <v>264.60000000000002</v>
      </c>
      <c r="X159" s="37"/>
      <c r="Y159" s="351"/>
      <c r="Z159" s="351"/>
    </row>
    <row r="160" spans="1:53" ht="16.5" hidden="1" customHeight="1" x14ac:dyDescent="0.25">
      <c r="A160" s="372" t="s">
        <v>254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4"/>
      <c r="Z160" s="344"/>
    </row>
    <row r="161" spans="1:53" ht="14.25" hidden="1" customHeight="1" x14ac:dyDescent="0.25">
      <c r="A161" s="360" t="s">
        <v>108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3"/>
      <c r="Z161" s="343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58">
        <v>4680115881402</v>
      </c>
      <c r="E162" s="354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3"/>
      <c r="P162" s="353"/>
      <c r="Q162" s="353"/>
      <c r="R162" s="354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8">
        <v>4680115881396</v>
      </c>
      <c r="E163" s="354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3"/>
      <c r="P163" s="353"/>
      <c r="Q163" s="353"/>
      <c r="R163" s="354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63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4"/>
      <c r="N164" s="355" t="s">
        <v>66</v>
      </c>
      <c r="O164" s="356"/>
      <c r="P164" s="356"/>
      <c r="Q164" s="356"/>
      <c r="R164" s="356"/>
      <c r="S164" s="356"/>
      <c r="T164" s="357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61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4"/>
      <c r="N165" s="355" t="s">
        <v>66</v>
      </c>
      <c r="O165" s="356"/>
      <c r="P165" s="356"/>
      <c r="Q165" s="356"/>
      <c r="R165" s="356"/>
      <c r="S165" s="356"/>
      <c r="T165" s="357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0" t="s">
        <v>100</v>
      </c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43"/>
      <c r="Z166" s="343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8">
        <v>4680115882935</v>
      </c>
      <c r="E167" s="354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3"/>
      <c r="P167" s="353"/>
      <c r="Q167" s="353"/>
      <c r="R167" s="354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8">
        <v>4680115880764</v>
      </c>
      <c r="E168" s="354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3"/>
      <c r="P168" s="353"/>
      <c r="Q168" s="353"/>
      <c r="R168" s="354"/>
      <c r="S168" s="34"/>
      <c r="T168" s="34"/>
      <c r="U168" s="35" t="s">
        <v>65</v>
      </c>
      <c r="V168" s="348">
        <v>70</v>
      </c>
      <c r="W168" s="349">
        <f>IFERROR(IF(V168="",0,CEILING((V168/$H168),1)*$H168),"")</f>
        <v>71.400000000000006</v>
      </c>
      <c r="X168" s="36">
        <f>IFERROR(IF(W168=0,"",ROUNDUP(W168/H168,0)*0.00753),"")</f>
        <v>0.25602000000000003</v>
      </c>
      <c r="Y168" s="56"/>
      <c r="Z168" s="57"/>
      <c r="AD168" s="58"/>
      <c r="BA168" s="148" t="s">
        <v>1</v>
      </c>
    </row>
    <row r="169" spans="1:53" x14ac:dyDescent="0.2">
      <c r="A169" s="363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4"/>
      <c r="N169" s="355" t="s">
        <v>66</v>
      </c>
      <c r="O169" s="356"/>
      <c r="P169" s="356"/>
      <c r="Q169" s="356"/>
      <c r="R169" s="356"/>
      <c r="S169" s="356"/>
      <c r="T169" s="357"/>
      <c r="U169" s="37" t="s">
        <v>67</v>
      </c>
      <c r="V169" s="350">
        <f>IFERROR(V167/H167,"0")+IFERROR(V168/H168,"0")</f>
        <v>33.333333333333329</v>
      </c>
      <c r="W169" s="350">
        <f>IFERROR(W167/H167,"0")+IFERROR(W168/H168,"0")</f>
        <v>34</v>
      </c>
      <c r="X169" s="350">
        <f>IFERROR(IF(X167="",0,X167),"0")+IFERROR(IF(X168="",0,X168),"0")</f>
        <v>0.25602000000000003</v>
      </c>
      <c r="Y169" s="351"/>
      <c r="Z169" s="351"/>
    </row>
    <row r="170" spans="1:53" x14ac:dyDescent="0.2">
      <c r="A170" s="361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4"/>
      <c r="N170" s="355" t="s">
        <v>66</v>
      </c>
      <c r="O170" s="356"/>
      <c r="P170" s="356"/>
      <c r="Q170" s="356"/>
      <c r="R170" s="356"/>
      <c r="S170" s="356"/>
      <c r="T170" s="357"/>
      <c r="U170" s="37" t="s">
        <v>65</v>
      </c>
      <c r="V170" s="350">
        <f>IFERROR(SUM(V167:V168),"0")</f>
        <v>70</v>
      </c>
      <c r="W170" s="350">
        <f>IFERROR(SUM(W167:W168),"0")</f>
        <v>71.400000000000006</v>
      </c>
      <c r="X170" s="37"/>
      <c r="Y170" s="351"/>
      <c r="Z170" s="351"/>
    </row>
    <row r="171" spans="1:53" ht="14.25" hidden="1" customHeight="1" x14ac:dyDescent="0.25">
      <c r="A171" s="360" t="s">
        <v>60</v>
      </c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8">
        <v>4680115882683</v>
      </c>
      <c r="E172" s="354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3"/>
      <c r="P172" s="353"/>
      <c r="Q172" s="353"/>
      <c r="R172" s="354"/>
      <c r="S172" s="34"/>
      <c r="T172" s="34"/>
      <c r="U172" s="35" t="s">
        <v>65</v>
      </c>
      <c r="V172" s="348">
        <v>301</v>
      </c>
      <c r="W172" s="349">
        <f>IFERROR(IF(V172="",0,CEILING((V172/$H172),1)*$H172),"")</f>
        <v>302.40000000000003</v>
      </c>
      <c r="X172" s="36">
        <f>IFERROR(IF(W172=0,"",ROUNDUP(W172/H172,0)*0.00937),"")</f>
        <v>0.52471999999999996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8">
        <v>4680115882690</v>
      </c>
      <c r="E173" s="354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3"/>
      <c r="P173" s="353"/>
      <c r="Q173" s="353"/>
      <c r="R173" s="354"/>
      <c r="S173" s="34"/>
      <c r="T173" s="34"/>
      <c r="U173" s="35" t="s">
        <v>65</v>
      </c>
      <c r="V173" s="348">
        <v>192</v>
      </c>
      <c r="W173" s="349">
        <f>IFERROR(IF(V173="",0,CEILING((V173/$H173),1)*$H173),"")</f>
        <v>194.4</v>
      </c>
      <c r="X173" s="36">
        <f>IFERROR(IF(W173=0,"",ROUNDUP(W173/H173,0)*0.00937),"")</f>
        <v>0.33732000000000001</v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4301031220</v>
      </c>
      <c r="D174" s="358">
        <v>4680115882669</v>
      </c>
      <c r="E174" s="354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3"/>
      <c r="P174" s="353"/>
      <c r="Q174" s="353"/>
      <c r="R174" s="354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8">
        <v>4680115882676</v>
      </c>
      <c r="E175" s="354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3"/>
      <c r="P175" s="353"/>
      <c r="Q175" s="353"/>
      <c r="R175" s="354"/>
      <c r="S175" s="34"/>
      <c r="T175" s="34"/>
      <c r="U175" s="35" t="s">
        <v>65</v>
      </c>
      <c r="V175" s="348">
        <v>250</v>
      </c>
      <c r="W175" s="349">
        <f>IFERROR(IF(V175="",0,CEILING((V175/$H175),1)*$H175),"")</f>
        <v>253.8</v>
      </c>
      <c r="X175" s="36">
        <f>IFERROR(IF(W175=0,"",ROUNDUP(W175/H175,0)*0.00937),"")</f>
        <v>0.44039</v>
      </c>
      <c r="Y175" s="56"/>
      <c r="Z175" s="57"/>
      <c r="AD175" s="58"/>
      <c r="BA175" s="152" t="s">
        <v>1</v>
      </c>
    </row>
    <row r="176" spans="1:53" x14ac:dyDescent="0.2">
      <c r="A176" s="363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4"/>
      <c r="N176" s="355" t="s">
        <v>66</v>
      </c>
      <c r="O176" s="356"/>
      <c r="P176" s="356"/>
      <c r="Q176" s="356"/>
      <c r="R176" s="356"/>
      <c r="S176" s="356"/>
      <c r="T176" s="357"/>
      <c r="U176" s="37" t="s">
        <v>67</v>
      </c>
      <c r="V176" s="350">
        <f>IFERROR(V172/H172,"0")+IFERROR(V173/H173,"0")+IFERROR(V174/H174,"0")+IFERROR(V175/H175,"0")</f>
        <v>137.59259259259258</v>
      </c>
      <c r="W176" s="350">
        <f>IFERROR(W172/H172,"0")+IFERROR(W173/H173,"0")+IFERROR(W174/H174,"0")+IFERROR(W175/H175,"0")</f>
        <v>139</v>
      </c>
      <c r="X176" s="350">
        <f>IFERROR(IF(X172="",0,X172),"0")+IFERROR(IF(X173="",0,X173),"0")+IFERROR(IF(X174="",0,X174),"0")+IFERROR(IF(X175="",0,X175),"0")</f>
        <v>1.30243</v>
      </c>
      <c r="Y176" s="351"/>
      <c r="Z176" s="351"/>
    </row>
    <row r="177" spans="1:53" x14ac:dyDescent="0.2">
      <c r="A177" s="361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4"/>
      <c r="N177" s="355" t="s">
        <v>66</v>
      </c>
      <c r="O177" s="356"/>
      <c r="P177" s="356"/>
      <c r="Q177" s="356"/>
      <c r="R177" s="356"/>
      <c r="S177" s="356"/>
      <c r="T177" s="357"/>
      <c r="U177" s="37" t="s">
        <v>65</v>
      </c>
      <c r="V177" s="350">
        <f>IFERROR(SUM(V172:V175),"0")</f>
        <v>743</v>
      </c>
      <c r="W177" s="350">
        <f>IFERROR(SUM(W172:W175),"0")</f>
        <v>750.60000000000014</v>
      </c>
      <c r="X177" s="37"/>
      <c r="Y177" s="351"/>
      <c r="Z177" s="351"/>
    </row>
    <row r="178" spans="1:53" ht="14.25" hidden="1" customHeight="1" x14ac:dyDescent="0.25">
      <c r="A178" s="360" t="s">
        <v>68</v>
      </c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43"/>
      <c r="Z178" s="343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8">
        <v>4680115881556</v>
      </c>
      <c r="E179" s="354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3"/>
      <c r="P179" s="353"/>
      <c r="Q179" s="353"/>
      <c r="R179" s="354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8">
        <v>4680115880573</v>
      </c>
      <c r="E180" s="354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3"/>
      <c r="P180" s="353"/>
      <c r="Q180" s="353"/>
      <c r="R180" s="354"/>
      <c r="S180" s="34"/>
      <c r="T180" s="34"/>
      <c r="U180" s="35" t="s">
        <v>65</v>
      </c>
      <c r="V180" s="348">
        <v>490</v>
      </c>
      <c r="W180" s="349">
        <f t="shared" si="9"/>
        <v>495.9</v>
      </c>
      <c r="X180" s="36">
        <f>IFERROR(IF(W180=0,"",ROUNDUP(W180/H180,0)*0.02175),"")</f>
        <v>1.2397499999999999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8">
        <v>4680115881594</v>
      </c>
      <c r="E181" s="354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3"/>
      <c r="P181" s="353"/>
      <c r="Q181" s="353"/>
      <c r="R181" s="354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8">
        <v>4680115881587</v>
      </c>
      <c r="E182" s="354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3"/>
      <c r="P182" s="353"/>
      <c r="Q182" s="353"/>
      <c r="R182" s="354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8">
        <v>4680115880962</v>
      </c>
      <c r="E183" s="354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3"/>
      <c r="P183" s="353"/>
      <c r="Q183" s="353"/>
      <c r="R183" s="354"/>
      <c r="S183" s="34"/>
      <c r="T183" s="34"/>
      <c r="U183" s="35" t="s">
        <v>65</v>
      </c>
      <c r="V183" s="348">
        <v>45</v>
      </c>
      <c r="W183" s="349">
        <f t="shared" si="9"/>
        <v>46.8</v>
      </c>
      <c r="X183" s="36">
        <f>IFERROR(IF(W183=0,"",ROUNDUP(W183/H183,0)*0.02175),"")</f>
        <v>0.1305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8">
        <v>4680115881617</v>
      </c>
      <c r="E184" s="354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3"/>
      <c r="P184" s="353"/>
      <c r="Q184" s="353"/>
      <c r="R184" s="354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8">
        <v>4680115881228</v>
      </c>
      <c r="E185" s="354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3"/>
      <c r="P185" s="353"/>
      <c r="Q185" s="353"/>
      <c r="R185" s="354"/>
      <c r="S185" s="34"/>
      <c r="T185" s="34"/>
      <c r="U185" s="35" t="s">
        <v>65</v>
      </c>
      <c r="V185" s="348">
        <v>218</v>
      </c>
      <c r="W185" s="349">
        <f t="shared" si="9"/>
        <v>218.4</v>
      </c>
      <c r="X185" s="36">
        <f>IFERROR(IF(W185=0,"",ROUNDUP(W185/H185,0)*0.00753),"")</f>
        <v>0.68523000000000001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8">
        <v>4680115881037</v>
      </c>
      <c r="E186" s="354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3"/>
      <c r="P186" s="353"/>
      <c r="Q186" s="353"/>
      <c r="R186" s="354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8">
        <v>4680115881211</v>
      </c>
      <c r="E187" s="354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3"/>
      <c r="P187" s="353"/>
      <c r="Q187" s="353"/>
      <c r="R187" s="354"/>
      <c r="S187" s="34"/>
      <c r="T187" s="34"/>
      <c r="U187" s="35" t="s">
        <v>65</v>
      </c>
      <c r="V187" s="348">
        <v>254</v>
      </c>
      <c r="W187" s="349">
        <f t="shared" si="9"/>
        <v>254.39999999999998</v>
      </c>
      <c r="X187" s="36">
        <f>IFERROR(IF(W187=0,"",ROUNDUP(W187/H187,0)*0.00753),"")</f>
        <v>0.79818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8">
        <v>4680115881020</v>
      </c>
      <c r="E188" s="354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3"/>
      <c r="P188" s="353"/>
      <c r="Q188" s="353"/>
      <c r="R188" s="354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8">
        <v>4680115882195</v>
      </c>
      <c r="E189" s="354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3"/>
      <c r="P189" s="353"/>
      <c r="Q189" s="353"/>
      <c r="R189" s="354"/>
      <c r="S189" s="34"/>
      <c r="T189" s="34"/>
      <c r="U189" s="35" t="s">
        <v>65</v>
      </c>
      <c r="V189" s="348">
        <v>161</v>
      </c>
      <c r="W189" s="349">
        <f t="shared" si="9"/>
        <v>163.19999999999999</v>
      </c>
      <c r="X189" s="36">
        <f t="shared" ref="X189:X195" si="10">IFERROR(IF(W189=0,"",ROUNDUP(W189/H189,0)*0.00753),"")</f>
        <v>0.51204000000000005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8">
        <v>4680115882607</v>
      </c>
      <c r="E190" s="354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3"/>
      <c r="P190" s="353"/>
      <c r="Q190" s="353"/>
      <c r="R190" s="354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8">
        <v>4680115880092</v>
      </c>
      <c r="E191" s="354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3"/>
      <c r="P191" s="353"/>
      <c r="Q191" s="353"/>
      <c r="R191" s="354"/>
      <c r="S191" s="34"/>
      <c r="T191" s="34"/>
      <c r="U191" s="35" t="s">
        <v>65</v>
      </c>
      <c r="V191" s="348">
        <v>393</v>
      </c>
      <c r="W191" s="349">
        <f t="shared" si="9"/>
        <v>393.59999999999997</v>
      </c>
      <c r="X191" s="36">
        <f t="shared" si="10"/>
        <v>1.23492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8">
        <v>4680115880221</v>
      </c>
      <c r="E192" s="354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3"/>
      <c r="P192" s="353"/>
      <c r="Q192" s="353"/>
      <c r="R192" s="354"/>
      <c r="S192" s="34"/>
      <c r="T192" s="34"/>
      <c r="U192" s="35" t="s">
        <v>65</v>
      </c>
      <c r="V192" s="348">
        <v>377</v>
      </c>
      <c r="W192" s="349">
        <f t="shared" si="9"/>
        <v>379.2</v>
      </c>
      <c r="X192" s="36">
        <f t="shared" si="10"/>
        <v>1.18974</v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8">
        <v>4680115882942</v>
      </c>
      <c r="E193" s="354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3"/>
      <c r="P193" s="353"/>
      <c r="Q193" s="353"/>
      <c r="R193" s="354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8">
        <v>4680115880504</v>
      </c>
      <c r="E194" s="354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3"/>
      <c r="P194" s="353"/>
      <c r="Q194" s="353"/>
      <c r="R194" s="354"/>
      <c r="S194" s="34"/>
      <c r="T194" s="34"/>
      <c r="U194" s="35" t="s">
        <v>65</v>
      </c>
      <c r="V194" s="348">
        <v>131</v>
      </c>
      <c r="W194" s="349">
        <f t="shared" si="9"/>
        <v>132</v>
      </c>
      <c r="X194" s="36">
        <f t="shared" si="10"/>
        <v>0.41415000000000002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8">
        <v>4680115882164</v>
      </c>
      <c r="E195" s="354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3"/>
      <c r="P195" s="353"/>
      <c r="Q195" s="353"/>
      <c r="R195" s="354"/>
      <c r="S195" s="34"/>
      <c r="T195" s="34"/>
      <c r="U195" s="35" t="s">
        <v>65</v>
      </c>
      <c r="V195" s="348">
        <v>139</v>
      </c>
      <c r="W195" s="349">
        <f t="shared" si="9"/>
        <v>139.19999999999999</v>
      </c>
      <c r="X195" s="36">
        <f t="shared" si="10"/>
        <v>0.43674000000000002</v>
      </c>
      <c r="Y195" s="56"/>
      <c r="Z195" s="57"/>
      <c r="AD195" s="58"/>
      <c r="BA195" s="169" t="s">
        <v>1</v>
      </c>
    </row>
    <row r="196" spans="1:53" x14ac:dyDescent="0.2">
      <c r="A196" s="363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4"/>
      <c r="N196" s="355" t="s">
        <v>66</v>
      </c>
      <c r="O196" s="356"/>
      <c r="P196" s="356"/>
      <c r="Q196" s="356"/>
      <c r="R196" s="356"/>
      <c r="S196" s="356"/>
      <c r="T196" s="357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759.17440318302397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763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6.6412500000000003</v>
      </c>
      <c r="Y196" s="351"/>
      <c r="Z196" s="351"/>
    </row>
    <row r="197" spans="1:53" x14ac:dyDescent="0.2">
      <c r="A197" s="361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4"/>
      <c r="N197" s="355" t="s">
        <v>66</v>
      </c>
      <c r="O197" s="356"/>
      <c r="P197" s="356"/>
      <c r="Q197" s="356"/>
      <c r="R197" s="356"/>
      <c r="S197" s="356"/>
      <c r="T197" s="357"/>
      <c r="U197" s="37" t="s">
        <v>65</v>
      </c>
      <c r="V197" s="350">
        <f>IFERROR(SUM(V179:V195),"0")</f>
        <v>2208</v>
      </c>
      <c r="W197" s="350">
        <f>IFERROR(SUM(W179:W195),"0")</f>
        <v>2222.6999999999998</v>
      </c>
      <c r="X197" s="37"/>
      <c r="Y197" s="351"/>
      <c r="Z197" s="351"/>
    </row>
    <row r="198" spans="1:53" ht="14.25" hidden="1" customHeight="1" x14ac:dyDescent="0.25">
      <c r="A198" s="360" t="s">
        <v>205</v>
      </c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43"/>
      <c r="Z198" s="343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8">
        <v>4680115882874</v>
      </c>
      <c r="E199" s="354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3"/>
      <c r="P199" s="353"/>
      <c r="Q199" s="353"/>
      <c r="R199" s="354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58">
        <v>4680115884434</v>
      </c>
      <c r="E200" s="354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3"/>
      <c r="P200" s="353"/>
      <c r="Q200" s="353"/>
      <c r="R200" s="354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8">
        <v>4680115880801</v>
      </c>
      <c r="E201" s="354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3"/>
      <c r="P201" s="353"/>
      <c r="Q201" s="353"/>
      <c r="R201" s="354"/>
      <c r="S201" s="34"/>
      <c r="T201" s="34"/>
      <c r="U201" s="35" t="s">
        <v>65</v>
      </c>
      <c r="V201" s="348">
        <v>58</v>
      </c>
      <c r="W201" s="349">
        <f>IFERROR(IF(V201="",0,CEILING((V201/$H201),1)*$H201),"")</f>
        <v>60</v>
      </c>
      <c r="X201" s="36">
        <f>IFERROR(IF(W201=0,"",ROUNDUP(W201/H201,0)*0.00753),"")</f>
        <v>0.18825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8">
        <v>4680115880818</v>
      </c>
      <c r="E202" s="354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3"/>
      <c r="P202" s="353"/>
      <c r="Q202" s="353"/>
      <c r="R202" s="354"/>
      <c r="S202" s="34"/>
      <c r="T202" s="34"/>
      <c r="U202" s="35" t="s">
        <v>65</v>
      </c>
      <c r="V202" s="348">
        <v>45</v>
      </c>
      <c r="W202" s="349">
        <f>IFERROR(IF(V202="",0,CEILING((V202/$H202),1)*$H202),"")</f>
        <v>45.6</v>
      </c>
      <c r="X202" s="36">
        <f>IFERROR(IF(W202=0,"",ROUNDUP(W202/H202,0)*0.00753),"")</f>
        <v>0.14307</v>
      </c>
      <c r="Y202" s="56"/>
      <c r="Z202" s="57"/>
      <c r="AD202" s="58"/>
      <c r="BA202" s="173" t="s">
        <v>1</v>
      </c>
    </row>
    <row r="203" spans="1:53" x14ac:dyDescent="0.2">
      <c r="A203" s="363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4"/>
      <c r="N203" s="355" t="s">
        <v>66</v>
      </c>
      <c r="O203" s="356"/>
      <c r="P203" s="356"/>
      <c r="Q203" s="356"/>
      <c r="R203" s="356"/>
      <c r="S203" s="356"/>
      <c r="T203" s="357"/>
      <c r="U203" s="37" t="s">
        <v>67</v>
      </c>
      <c r="V203" s="350">
        <f>IFERROR(V199/H199,"0")+IFERROR(V200/H200,"0")+IFERROR(V201/H201,"0")+IFERROR(V202/H202,"0")</f>
        <v>42.916666666666671</v>
      </c>
      <c r="W203" s="350">
        <f>IFERROR(W199/H199,"0")+IFERROR(W200/H200,"0")+IFERROR(W201/H201,"0")+IFERROR(W202/H202,"0")</f>
        <v>44</v>
      </c>
      <c r="X203" s="350">
        <f>IFERROR(IF(X199="",0,X199),"0")+IFERROR(IF(X200="",0,X200),"0")+IFERROR(IF(X201="",0,X201),"0")+IFERROR(IF(X202="",0,X202),"0")</f>
        <v>0.33132</v>
      </c>
      <c r="Y203" s="351"/>
      <c r="Z203" s="351"/>
    </row>
    <row r="204" spans="1:53" x14ac:dyDescent="0.2">
      <c r="A204" s="361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4"/>
      <c r="N204" s="355" t="s">
        <v>66</v>
      </c>
      <c r="O204" s="356"/>
      <c r="P204" s="356"/>
      <c r="Q204" s="356"/>
      <c r="R204" s="356"/>
      <c r="S204" s="356"/>
      <c r="T204" s="357"/>
      <c r="U204" s="37" t="s">
        <v>65</v>
      </c>
      <c r="V204" s="350">
        <f>IFERROR(SUM(V199:V202),"0")</f>
        <v>103</v>
      </c>
      <c r="W204" s="350">
        <f>IFERROR(SUM(W199:W202),"0")</f>
        <v>105.6</v>
      </c>
      <c r="X204" s="37"/>
      <c r="Y204" s="351"/>
      <c r="Z204" s="351"/>
    </row>
    <row r="205" spans="1:53" ht="16.5" hidden="1" customHeight="1" x14ac:dyDescent="0.25">
      <c r="A205" s="372" t="s">
        <v>313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4"/>
      <c r="Z205" s="344"/>
    </row>
    <row r="206" spans="1:53" ht="14.25" hidden="1" customHeight="1" x14ac:dyDescent="0.25">
      <c r="A206" s="360" t="s">
        <v>108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3"/>
      <c r="Z206" s="343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8">
        <v>4680115884274</v>
      </c>
      <c r="E207" s="354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6" t="s">
        <v>316</v>
      </c>
      <c r="O207" s="353"/>
      <c r="P207" s="353"/>
      <c r="Q207" s="353"/>
      <c r="R207" s="354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8">
        <v>4680115884298</v>
      </c>
      <c r="E208" s="354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3" t="s">
        <v>319</v>
      </c>
      <c r="O208" s="353"/>
      <c r="P208" s="353"/>
      <c r="Q208" s="353"/>
      <c r="R208" s="354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8">
        <v>4680115884250</v>
      </c>
      <c r="E209" s="354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6" t="s">
        <v>322</v>
      </c>
      <c r="O209" s="353"/>
      <c r="P209" s="353"/>
      <c r="Q209" s="353"/>
      <c r="R209" s="354"/>
      <c r="S209" s="34"/>
      <c r="T209" s="34"/>
      <c r="U209" s="35" t="s">
        <v>65</v>
      </c>
      <c r="V209" s="348">
        <v>52</v>
      </c>
      <c r="W209" s="349">
        <f t="shared" si="11"/>
        <v>58</v>
      </c>
      <c r="X209" s="36">
        <f>IFERROR(IF(W209=0,"",ROUNDUP(W209/H209,0)*0.02175),"")</f>
        <v>0.10874999999999999</v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8">
        <v>4680115884281</v>
      </c>
      <c r="E210" s="354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72" t="s">
        <v>325</v>
      </c>
      <c r="O210" s="353"/>
      <c r="P210" s="353"/>
      <c r="Q210" s="353"/>
      <c r="R210" s="354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8">
        <v>4680115884199</v>
      </c>
      <c r="E211" s="354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3" t="s">
        <v>328</v>
      </c>
      <c r="O211" s="353"/>
      <c r="P211" s="353"/>
      <c r="Q211" s="353"/>
      <c r="R211" s="354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329</v>
      </c>
      <c r="B212" s="54" t="s">
        <v>330</v>
      </c>
      <c r="C212" s="31">
        <v>4301011716</v>
      </c>
      <c r="D212" s="358">
        <v>4680115884267</v>
      </c>
      <c r="E212" s="354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1" t="s">
        <v>331</v>
      </c>
      <c r="O212" s="353"/>
      <c r="P212" s="353"/>
      <c r="Q212" s="353"/>
      <c r="R212" s="354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63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4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0">
        <f>IFERROR(V207/H207,"0")+IFERROR(V208/H208,"0")+IFERROR(V209/H209,"0")+IFERROR(V210/H210,"0")+IFERROR(V211/H211,"0")+IFERROR(V212/H212,"0")</f>
        <v>4.4827586206896557</v>
      </c>
      <c r="W213" s="350">
        <f>IFERROR(W207/H207,"0")+IFERROR(W208/H208,"0")+IFERROR(W209/H209,"0")+IFERROR(W210/H210,"0")+IFERROR(W211/H211,"0")+IFERROR(W212/H212,"0")</f>
        <v>5</v>
      </c>
      <c r="X213" s="350">
        <f>IFERROR(IF(X207="",0,X207),"0")+IFERROR(IF(X208="",0,X208),"0")+IFERROR(IF(X209="",0,X209),"0")+IFERROR(IF(X210="",0,X210),"0")+IFERROR(IF(X211="",0,X211),"0")+IFERROR(IF(X212="",0,X212),"0")</f>
        <v>0.10874999999999999</v>
      </c>
      <c r="Y213" s="351"/>
      <c r="Z213" s="351"/>
    </row>
    <row r="214" spans="1:53" x14ac:dyDescent="0.2">
      <c r="A214" s="361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4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0">
        <f>IFERROR(SUM(V207:V212),"0")</f>
        <v>52</v>
      </c>
      <c r="W214" s="350">
        <f>IFERROR(SUM(W207:W212),"0")</f>
        <v>58</v>
      </c>
      <c r="X214" s="37"/>
      <c r="Y214" s="351"/>
      <c r="Z214" s="351"/>
    </row>
    <row r="215" spans="1:53" ht="14.25" hidden="1" customHeight="1" x14ac:dyDescent="0.25">
      <c r="A215" s="360" t="s">
        <v>60</v>
      </c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43"/>
      <c r="Z215" s="343"/>
    </row>
    <row r="216" spans="1:53" ht="27" hidden="1" customHeight="1" x14ac:dyDescent="0.25">
      <c r="A216" s="54" t="s">
        <v>332</v>
      </c>
      <c r="B216" s="54" t="s">
        <v>333</v>
      </c>
      <c r="C216" s="31">
        <v>4301031151</v>
      </c>
      <c r="D216" s="358">
        <v>4607091389845</v>
      </c>
      <c r="E216" s="354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3"/>
      <c r="P216" s="353"/>
      <c r="Q216" s="353"/>
      <c r="R216" s="354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hidden="1" x14ac:dyDescent="0.2">
      <c r="A217" s="363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4"/>
      <c r="N217" s="355" t="s">
        <v>66</v>
      </c>
      <c r="O217" s="356"/>
      <c r="P217" s="356"/>
      <c r="Q217" s="356"/>
      <c r="R217" s="356"/>
      <c r="S217" s="356"/>
      <c r="T217" s="357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hidden="1" x14ac:dyDescent="0.2">
      <c r="A218" s="361"/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4"/>
      <c r="N218" s="355" t="s">
        <v>66</v>
      </c>
      <c r="O218" s="356"/>
      <c r="P218" s="356"/>
      <c r="Q218" s="356"/>
      <c r="R218" s="356"/>
      <c r="S218" s="356"/>
      <c r="T218" s="357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hidden="1" customHeight="1" x14ac:dyDescent="0.25">
      <c r="A219" s="372" t="s">
        <v>334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4"/>
      <c r="Z219" s="344"/>
    </row>
    <row r="220" spans="1:53" ht="14.25" hidden="1" customHeight="1" x14ac:dyDescent="0.25">
      <c r="A220" s="360" t="s">
        <v>108</v>
      </c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1"/>
      <c r="N220" s="361"/>
      <c r="O220" s="361"/>
      <c r="P220" s="361"/>
      <c r="Q220" s="361"/>
      <c r="R220" s="361"/>
      <c r="S220" s="361"/>
      <c r="T220" s="361"/>
      <c r="U220" s="361"/>
      <c r="V220" s="361"/>
      <c r="W220" s="361"/>
      <c r="X220" s="361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8">
        <v>4680115884137</v>
      </c>
      <c r="E221" s="354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90" t="s">
        <v>337</v>
      </c>
      <c r="O221" s="353"/>
      <c r="P221" s="353"/>
      <c r="Q221" s="353"/>
      <c r="R221" s="354"/>
      <c r="S221" s="34"/>
      <c r="T221" s="34"/>
      <c r="U221" s="35" t="s">
        <v>65</v>
      </c>
      <c r="V221" s="348">
        <v>167</v>
      </c>
      <c r="W221" s="349">
        <f t="shared" ref="W221:W226" si="12">IFERROR(IF(V221="",0,CEILING((V221/$H221),1)*$H221),"")</f>
        <v>174</v>
      </c>
      <c r="X221" s="36">
        <f>IFERROR(IF(W221=0,"",ROUNDUP(W221/H221,0)*0.02175),"")</f>
        <v>0.32624999999999998</v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8">
        <v>4680115884236</v>
      </c>
      <c r="E222" s="354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0" t="s">
        <v>340</v>
      </c>
      <c r="O222" s="353"/>
      <c r="P222" s="353"/>
      <c r="Q222" s="353"/>
      <c r="R222" s="354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8">
        <v>4680115884175</v>
      </c>
      <c r="E223" s="354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93" t="s">
        <v>343</v>
      </c>
      <c r="O223" s="353"/>
      <c r="P223" s="353"/>
      <c r="Q223" s="353"/>
      <c r="R223" s="354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8">
        <v>4680115884144</v>
      </c>
      <c r="E224" s="354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9" t="s">
        <v>346</v>
      </c>
      <c r="O224" s="353"/>
      <c r="P224" s="353"/>
      <c r="Q224" s="353"/>
      <c r="R224" s="354"/>
      <c r="S224" s="34"/>
      <c r="T224" s="34"/>
      <c r="U224" s="35" t="s">
        <v>65</v>
      </c>
      <c r="V224" s="348">
        <v>8</v>
      </c>
      <c r="W224" s="349">
        <f t="shared" si="12"/>
        <v>8</v>
      </c>
      <c r="X224" s="36">
        <f>IFERROR(IF(W224=0,"",ROUNDUP(W224/H224,0)*0.00937),"")</f>
        <v>1.874E-2</v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58">
        <v>4680115884182</v>
      </c>
      <c r="E225" s="354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55" t="s">
        <v>349</v>
      </c>
      <c r="O225" s="353"/>
      <c r="P225" s="353"/>
      <c r="Q225" s="353"/>
      <c r="R225" s="354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350</v>
      </c>
      <c r="B226" s="54" t="s">
        <v>351</v>
      </c>
      <c r="C226" s="31">
        <v>4301011722</v>
      </c>
      <c r="D226" s="358">
        <v>4680115884205</v>
      </c>
      <c r="E226" s="354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73" t="s">
        <v>352</v>
      </c>
      <c r="O226" s="353"/>
      <c r="P226" s="353"/>
      <c r="Q226" s="353"/>
      <c r="R226" s="354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63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4"/>
      <c r="N227" s="355" t="s">
        <v>66</v>
      </c>
      <c r="O227" s="356"/>
      <c r="P227" s="356"/>
      <c r="Q227" s="356"/>
      <c r="R227" s="356"/>
      <c r="S227" s="356"/>
      <c r="T227" s="357"/>
      <c r="U227" s="37" t="s">
        <v>67</v>
      </c>
      <c r="V227" s="350">
        <f>IFERROR(V221/H221,"0")+IFERROR(V222/H222,"0")+IFERROR(V223/H223,"0")+IFERROR(V224/H224,"0")+IFERROR(V225/H225,"0")+IFERROR(V226/H226,"0")</f>
        <v>16.396551724137929</v>
      </c>
      <c r="W227" s="350">
        <f>IFERROR(W221/H221,"0")+IFERROR(W222/H222,"0")+IFERROR(W223/H223,"0")+IFERROR(W224/H224,"0")+IFERROR(W225/H225,"0")+IFERROR(W226/H226,"0")</f>
        <v>17</v>
      </c>
      <c r="X227" s="350">
        <f>IFERROR(IF(X221="",0,X221),"0")+IFERROR(IF(X222="",0,X222),"0")+IFERROR(IF(X223="",0,X223),"0")+IFERROR(IF(X224="",0,X224),"0")+IFERROR(IF(X225="",0,X225),"0")+IFERROR(IF(X226="",0,X226),"0")</f>
        <v>0.34498999999999996</v>
      </c>
      <c r="Y227" s="351"/>
      <c r="Z227" s="351"/>
    </row>
    <row r="228" spans="1:53" x14ac:dyDescent="0.2">
      <c r="A228" s="361"/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4"/>
      <c r="N228" s="355" t="s">
        <v>66</v>
      </c>
      <c r="O228" s="356"/>
      <c r="P228" s="356"/>
      <c r="Q228" s="356"/>
      <c r="R228" s="356"/>
      <c r="S228" s="356"/>
      <c r="T228" s="357"/>
      <c r="U228" s="37" t="s">
        <v>65</v>
      </c>
      <c r="V228" s="350">
        <f>IFERROR(SUM(V221:V226),"0")</f>
        <v>175</v>
      </c>
      <c r="W228" s="350">
        <f>IFERROR(SUM(W221:W226),"0")</f>
        <v>182</v>
      </c>
      <c r="X228" s="37"/>
      <c r="Y228" s="351"/>
      <c r="Z228" s="351"/>
    </row>
    <row r="229" spans="1:53" ht="16.5" hidden="1" customHeight="1" x14ac:dyDescent="0.25">
      <c r="A229" s="372" t="s">
        <v>353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4"/>
      <c r="Z229" s="344"/>
    </row>
    <row r="230" spans="1:53" ht="14.25" hidden="1" customHeight="1" x14ac:dyDescent="0.25">
      <c r="A230" s="360" t="s">
        <v>108</v>
      </c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1"/>
      <c r="N230" s="361"/>
      <c r="O230" s="361"/>
      <c r="P230" s="361"/>
      <c r="Q230" s="361"/>
      <c r="R230" s="361"/>
      <c r="S230" s="361"/>
      <c r="T230" s="361"/>
      <c r="U230" s="361"/>
      <c r="V230" s="361"/>
      <c r="W230" s="361"/>
      <c r="X230" s="361"/>
      <c r="Y230" s="343"/>
      <c r="Z230" s="343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58">
        <v>4607091387445</v>
      </c>
      <c r="E231" s="354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3"/>
      <c r="P231" s="353"/>
      <c r="Q231" s="353"/>
      <c r="R231" s="354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8">
        <v>4607091386004</v>
      </c>
      <c r="E232" s="354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3"/>
      <c r="P232" s="353"/>
      <c r="Q232" s="353"/>
      <c r="R232" s="354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8">
        <v>4607091386004</v>
      </c>
      <c r="E233" s="354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3"/>
      <c r="P233" s="353"/>
      <c r="Q233" s="353"/>
      <c r="R233" s="354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8">
        <v>4607091386073</v>
      </c>
      <c r="E234" s="354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3"/>
      <c r="P234" s="353"/>
      <c r="Q234" s="353"/>
      <c r="R234" s="354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8">
        <v>4607091387322</v>
      </c>
      <c r="E235" s="354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3"/>
      <c r="P235" s="353"/>
      <c r="Q235" s="353"/>
      <c r="R235" s="354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8">
        <v>4607091387322</v>
      </c>
      <c r="E236" s="354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3"/>
      <c r="P236" s="353"/>
      <c r="Q236" s="353"/>
      <c r="R236" s="354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8">
        <v>4607091387377</v>
      </c>
      <c r="E237" s="354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3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3"/>
      <c r="P237" s="353"/>
      <c r="Q237" s="353"/>
      <c r="R237" s="354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8">
        <v>4607091387353</v>
      </c>
      <c r="E238" s="354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3"/>
      <c r="P238" s="353"/>
      <c r="Q238" s="353"/>
      <c r="R238" s="354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8">
        <v>4607091386011</v>
      </c>
      <c r="E239" s="354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3"/>
      <c r="P239" s="353"/>
      <c r="Q239" s="353"/>
      <c r="R239" s="354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8">
        <v>4607091387308</v>
      </c>
      <c r="E240" s="354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3"/>
      <c r="P240" s="353"/>
      <c r="Q240" s="353"/>
      <c r="R240" s="354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8">
        <v>4607091387339</v>
      </c>
      <c r="E241" s="354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3"/>
      <c r="P241" s="353"/>
      <c r="Q241" s="353"/>
      <c r="R241" s="354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8">
        <v>4680115882638</v>
      </c>
      <c r="E242" s="354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3"/>
      <c r="P242" s="353"/>
      <c r="Q242" s="353"/>
      <c r="R242" s="354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8">
        <v>4680115881938</v>
      </c>
      <c r="E243" s="354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3"/>
      <c r="P243" s="353"/>
      <c r="Q243" s="353"/>
      <c r="R243" s="354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8">
        <v>4607091387346</v>
      </c>
      <c r="E244" s="354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3"/>
      <c r="P244" s="353"/>
      <c r="Q244" s="353"/>
      <c r="R244" s="354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380</v>
      </c>
      <c r="B245" s="54" t="s">
        <v>381</v>
      </c>
      <c r="C245" s="31">
        <v>4301011353</v>
      </c>
      <c r="D245" s="358">
        <v>4607091389807</v>
      </c>
      <c r="E245" s="354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3"/>
      <c r="P245" s="353"/>
      <c r="Q245" s="353"/>
      <c r="R245" s="354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idden="1" x14ac:dyDescent="0.2">
      <c r="A246" s="363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4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hidden="1" x14ac:dyDescent="0.2">
      <c r="A247" s="361"/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4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hidden="1" customHeight="1" x14ac:dyDescent="0.25">
      <c r="A248" s="360" t="s">
        <v>100</v>
      </c>
      <c r="B248" s="361"/>
      <c r="C248" s="361"/>
      <c r="D248" s="361"/>
      <c r="E248" s="361"/>
      <c r="F248" s="361"/>
      <c r="G248" s="361"/>
      <c r="H248" s="361"/>
      <c r="I248" s="361"/>
      <c r="J248" s="361"/>
      <c r="K248" s="361"/>
      <c r="L248" s="361"/>
      <c r="M248" s="361"/>
      <c r="N248" s="361"/>
      <c r="O248" s="361"/>
      <c r="P248" s="361"/>
      <c r="Q248" s="361"/>
      <c r="R248" s="361"/>
      <c r="S248" s="361"/>
      <c r="T248" s="361"/>
      <c r="U248" s="361"/>
      <c r="V248" s="361"/>
      <c r="W248" s="361"/>
      <c r="X248" s="361"/>
      <c r="Y248" s="343"/>
      <c r="Z248" s="343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8">
        <v>4680115881914</v>
      </c>
      <c r="E249" s="354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3"/>
      <c r="P249" s="353"/>
      <c r="Q249" s="353"/>
      <c r="R249" s="354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3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4"/>
      <c r="N250" s="355" t="s">
        <v>66</v>
      </c>
      <c r="O250" s="356"/>
      <c r="P250" s="356"/>
      <c r="Q250" s="356"/>
      <c r="R250" s="356"/>
      <c r="S250" s="356"/>
      <c r="T250" s="357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61"/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4"/>
      <c r="N251" s="355" t="s">
        <v>66</v>
      </c>
      <c r="O251" s="356"/>
      <c r="P251" s="356"/>
      <c r="Q251" s="356"/>
      <c r="R251" s="356"/>
      <c r="S251" s="356"/>
      <c r="T251" s="357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0" t="s">
        <v>60</v>
      </c>
      <c r="B252" s="361"/>
      <c r="C252" s="361"/>
      <c r="D252" s="361"/>
      <c r="E252" s="361"/>
      <c r="F252" s="361"/>
      <c r="G252" s="361"/>
      <c r="H252" s="361"/>
      <c r="I252" s="361"/>
      <c r="J252" s="361"/>
      <c r="K252" s="361"/>
      <c r="L252" s="361"/>
      <c r="M252" s="361"/>
      <c r="N252" s="361"/>
      <c r="O252" s="361"/>
      <c r="P252" s="361"/>
      <c r="Q252" s="361"/>
      <c r="R252" s="361"/>
      <c r="S252" s="361"/>
      <c r="T252" s="361"/>
      <c r="U252" s="361"/>
      <c r="V252" s="361"/>
      <c r="W252" s="361"/>
      <c r="X252" s="361"/>
      <c r="Y252" s="343"/>
      <c r="Z252" s="343"/>
    </row>
    <row r="253" spans="1:53" ht="27" hidden="1" customHeight="1" x14ac:dyDescent="0.25">
      <c r="A253" s="54" t="s">
        <v>384</v>
      </c>
      <c r="B253" s="54" t="s">
        <v>385</v>
      </c>
      <c r="C253" s="31">
        <v>4301030878</v>
      </c>
      <c r="D253" s="358">
        <v>4607091387193</v>
      </c>
      <c r="E253" s="354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3"/>
      <c r="P253" s="353"/>
      <c r="Q253" s="353"/>
      <c r="R253" s="354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4301031153</v>
      </c>
      <c r="D254" s="358">
        <v>4607091387230</v>
      </c>
      <c r="E254" s="354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3"/>
      <c r="P254" s="353"/>
      <c r="Q254" s="353"/>
      <c r="R254" s="354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4301031152</v>
      </c>
      <c r="D255" s="358">
        <v>4607091387285</v>
      </c>
      <c r="E255" s="354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3"/>
      <c r="P255" s="353"/>
      <c r="Q255" s="353"/>
      <c r="R255" s="354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390</v>
      </c>
      <c r="B256" s="54" t="s">
        <v>391</v>
      </c>
      <c r="C256" s="31">
        <v>4301031164</v>
      </c>
      <c r="D256" s="358">
        <v>4680115880481</v>
      </c>
      <c r="E256" s="354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3"/>
      <c r="P256" s="353"/>
      <c r="Q256" s="353"/>
      <c r="R256" s="354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hidden="1" x14ac:dyDescent="0.2">
      <c r="A257" s="363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4"/>
      <c r="N257" s="355" t="s">
        <v>66</v>
      </c>
      <c r="O257" s="356"/>
      <c r="P257" s="356"/>
      <c r="Q257" s="356"/>
      <c r="R257" s="356"/>
      <c r="S257" s="356"/>
      <c r="T257" s="357"/>
      <c r="U257" s="37" t="s">
        <v>67</v>
      </c>
      <c r="V257" s="350">
        <f>IFERROR(V253/H253,"0")+IFERROR(V254/H254,"0")+IFERROR(V255/H255,"0")+IFERROR(V256/H256,"0")</f>
        <v>0</v>
      </c>
      <c r="W257" s="350">
        <f>IFERROR(W253/H253,"0")+IFERROR(W254/H254,"0")+IFERROR(W255/H255,"0")+IFERROR(W256/H256,"0")</f>
        <v>0</v>
      </c>
      <c r="X257" s="350">
        <f>IFERROR(IF(X253="",0,X253),"0")+IFERROR(IF(X254="",0,X254),"0")+IFERROR(IF(X255="",0,X255),"0")+IFERROR(IF(X256="",0,X256),"0")</f>
        <v>0</v>
      </c>
      <c r="Y257" s="351"/>
      <c r="Z257" s="351"/>
    </row>
    <row r="258" spans="1:53" hidden="1" x14ac:dyDescent="0.2">
      <c r="A258" s="361"/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4"/>
      <c r="N258" s="355" t="s">
        <v>66</v>
      </c>
      <c r="O258" s="356"/>
      <c r="P258" s="356"/>
      <c r="Q258" s="356"/>
      <c r="R258" s="356"/>
      <c r="S258" s="356"/>
      <c r="T258" s="357"/>
      <c r="U258" s="37" t="s">
        <v>65</v>
      </c>
      <c r="V258" s="350">
        <f>IFERROR(SUM(V253:V256),"0")</f>
        <v>0</v>
      </c>
      <c r="W258" s="350">
        <f>IFERROR(SUM(W253:W256),"0")</f>
        <v>0</v>
      </c>
      <c r="X258" s="37"/>
      <c r="Y258" s="351"/>
      <c r="Z258" s="351"/>
    </row>
    <row r="259" spans="1:53" ht="14.25" hidden="1" customHeight="1" x14ac:dyDescent="0.25">
      <c r="A259" s="360" t="s">
        <v>68</v>
      </c>
      <c r="B259" s="361"/>
      <c r="C259" s="361"/>
      <c r="D259" s="361"/>
      <c r="E259" s="361"/>
      <c r="F259" s="361"/>
      <c r="G259" s="361"/>
      <c r="H259" s="361"/>
      <c r="I259" s="361"/>
      <c r="J259" s="361"/>
      <c r="K259" s="361"/>
      <c r="L259" s="361"/>
      <c r="M259" s="361"/>
      <c r="N259" s="361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8">
        <v>4607091387766</v>
      </c>
      <c r="E260" s="354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3"/>
      <c r="P260" s="353"/>
      <c r="Q260" s="353"/>
      <c r="R260" s="354"/>
      <c r="S260" s="34"/>
      <c r="T260" s="34"/>
      <c r="U260" s="35" t="s">
        <v>65</v>
      </c>
      <c r="V260" s="348">
        <v>120</v>
      </c>
      <c r="W260" s="349">
        <f t="shared" ref="W260:W267" si="15">IFERROR(IF(V260="",0,CEILING((V260/$H260),1)*$H260),"")</f>
        <v>124.8</v>
      </c>
      <c r="X260" s="36">
        <f>IFERROR(IF(W260=0,"",ROUNDUP(W260/H260,0)*0.02175),"")</f>
        <v>0.34799999999999998</v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8">
        <v>4607091387957</v>
      </c>
      <c r="E261" s="354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3"/>
      <c r="P261" s="353"/>
      <c r="Q261" s="353"/>
      <c r="R261" s="354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8">
        <v>4607091387964</v>
      </c>
      <c r="E262" s="354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3"/>
      <c r="P262" s="353"/>
      <c r="Q262" s="353"/>
      <c r="R262" s="354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4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3"/>
      <c r="P263" s="353"/>
      <c r="Q263" s="353"/>
      <c r="R263" s="354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4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5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3"/>
      <c r="P264" s="353"/>
      <c r="Q264" s="353"/>
      <c r="R264" s="354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4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3"/>
      <c r="P265" s="353"/>
      <c r="Q265" s="353"/>
      <c r="R265" s="354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4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3"/>
      <c r="P266" s="353"/>
      <c r="Q266" s="353"/>
      <c r="R266" s="354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4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52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3"/>
      <c r="P267" s="353"/>
      <c r="Q267" s="353"/>
      <c r="R267" s="354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3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4"/>
      <c r="N268" s="355" t="s">
        <v>66</v>
      </c>
      <c r="O268" s="356"/>
      <c r="P268" s="356"/>
      <c r="Q268" s="356"/>
      <c r="R268" s="356"/>
      <c r="S268" s="356"/>
      <c r="T268" s="357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15.384615384615385</v>
      </c>
      <c r="W268" s="350">
        <f>IFERROR(W260/H260,"0")+IFERROR(W261/H261,"0")+IFERROR(W262/H262,"0")+IFERROR(W263/H263,"0")+IFERROR(W264/H264,"0")+IFERROR(W265/H265,"0")+IFERROR(W266/H266,"0")+IFERROR(W267/H267,"0")</f>
        <v>16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0.34799999999999998</v>
      </c>
      <c r="Y268" s="351"/>
      <c r="Z268" s="351"/>
    </row>
    <row r="269" spans="1:53" x14ac:dyDescent="0.2">
      <c r="A269" s="361"/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4"/>
      <c r="N269" s="355" t="s">
        <v>66</v>
      </c>
      <c r="O269" s="356"/>
      <c r="P269" s="356"/>
      <c r="Q269" s="356"/>
      <c r="R269" s="356"/>
      <c r="S269" s="356"/>
      <c r="T269" s="357"/>
      <c r="U269" s="37" t="s">
        <v>65</v>
      </c>
      <c r="V269" s="350">
        <f>IFERROR(SUM(V260:V267),"0")</f>
        <v>120</v>
      </c>
      <c r="W269" s="350">
        <f>IFERROR(SUM(W260:W267),"0")</f>
        <v>124.8</v>
      </c>
      <c r="X269" s="37"/>
      <c r="Y269" s="351"/>
      <c r="Z269" s="351"/>
    </row>
    <row r="270" spans="1:53" ht="14.25" hidden="1" customHeight="1" x14ac:dyDescent="0.25">
      <c r="A270" s="360" t="s">
        <v>205</v>
      </c>
      <c r="B270" s="361"/>
      <c r="C270" s="361"/>
      <c r="D270" s="361"/>
      <c r="E270" s="361"/>
      <c r="F270" s="361"/>
      <c r="G270" s="361"/>
      <c r="H270" s="361"/>
      <c r="I270" s="361"/>
      <c r="J270" s="361"/>
      <c r="K270" s="361"/>
      <c r="L270" s="361"/>
      <c r="M270" s="361"/>
      <c r="N270" s="361"/>
      <c r="O270" s="361"/>
      <c r="P270" s="361"/>
      <c r="Q270" s="361"/>
      <c r="R270" s="361"/>
      <c r="S270" s="361"/>
      <c r="T270" s="361"/>
      <c r="U270" s="361"/>
      <c r="V270" s="361"/>
      <c r="W270" s="361"/>
      <c r="X270" s="361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4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3"/>
      <c r="P271" s="353"/>
      <c r="Q271" s="353"/>
      <c r="R271" s="354"/>
      <c r="S271" s="34"/>
      <c r="T271" s="34"/>
      <c r="U271" s="35" t="s">
        <v>65</v>
      </c>
      <c r="V271" s="348">
        <v>148</v>
      </c>
      <c r="W271" s="349">
        <f>IFERROR(IF(V271="",0,CEILING((V271/$H271),1)*$H271),"")</f>
        <v>151.20000000000002</v>
      </c>
      <c r="X271" s="36">
        <f>IFERROR(IF(W271=0,"",ROUNDUP(W271/H271,0)*0.02175),"")</f>
        <v>0.39149999999999996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4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3"/>
      <c r="P272" s="353"/>
      <c r="Q272" s="353"/>
      <c r="R272" s="354"/>
      <c r="S272" s="34"/>
      <c r="T272" s="34"/>
      <c r="U272" s="35" t="s">
        <v>65</v>
      </c>
      <c r="V272" s="348">
        <v>231</v>
      </c>
      <c r="W272" s="349">
        <f>IFERROR(IF(V272="",0,CEILING((V272/$H272),1)*$H272),"")</f>
        <v>234</v>
      </c>
      <c r="X272" s="36">
        <f>IFERROR(IF(W272=0,"",ROUNDUP(W272/H272,0)*0.02175),"")</f>
        <v>0.65249999999999997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4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3"/>
      <c r="P273" s="353"/>
      <c r="Q273" s="353"/>
      <c r="R273" s="354"/>
      <c r="S273" s="34"/>
      <c r="T273" s="34"/>
      <c r="U273" s="35" t="s">
        <v>65</v>
      </c>
      <c r="V273" s="348">
        <v>23</v>
      </c>
      <c r="W273" s="349">
        <f>IFERROR(IF(V273="",0,CEILING((V273/$H273),1)*$H273),"")</f>
        <v>25.200000000000003</v>
      </c>
      <c r="X273" s="36">
        <f>IFERROR(IF(W273=0,"",ROUNDUP(W273/H273,0)*0.02175),"")</f>
        <v>6.5250000000000002E-2</v>
      </c>
      <c r="Y273" s="56"/>
      <c r="Z273" s="57"/>
      <c r="AD273" s="58"/>
      <c r="BA273" s="217" t="s">
        <v>1</v>
      </c>
    </row>
    <row r="274" spans="1:53" x14ac:dyDescent="0.2">
      <c r="A274" s="363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4"/>
      <c r="N274" s="355" t="s">
        <v>66</v>
      </c>
      <c r="O274" s="356"/>
      <c r="P274" s="356"/>
      <c r="Q274" s="356"/>
      <c r="R274" s="356"/>
      <c r="S274" s="356"/>
      <c r="T274" s="357"/>
      <c r="U274" s="37" t="s">
        <v>67</v>
      </c>
      <c r="V274" s="350">
        <f>IFERROR(V271/H271,"0")+IFERROR(V272/H272,"0")+IFERROR(V273/H273,"0")</f>
        <v>49.972527472527474</v>
      </c>
      <c r="W274" s="350">
        <f>IFERROR(W271/H271,"0")+IFERROR(W272/H272,"0")+IFERROR(W273/H273,"0")</f>
        <v>51</v>
      </c>
      <c r="X274" s="350">
        <f>IFERROR(IF(X271="",0,X271),"0")+IFERROR(IF(X272="",0,X272),"0")+IFERROR(IF(X273="",0,X273),"0")</f>
        <v>1.1092500000000001</v>
      </c>
      <c r="Y274" s="351"/>
      <c r="Z274" s="351"/>
    </row>
    <row r="275" spans="1:53" x14ac:dyDescent="0.2">
      <c r="A275" s="361"/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4"/>
      <c r="N275" s="355" t="s">
        <v>66</v>
      </c>
      <c r="O275" s="356"/>
      <c r="P275" s="356"/>
      <c r="Q275" s="356"/>
      <c r="R275" s="356"/>
      <c r="S275" s="356"/>
      <c r="T275" s="357"/>
      <c r="U275" s="37" t="s">
        <v>65</v>
      </c>
      <c r="V275" s="350">
        <f>IFERROR(SUM(V271:V273),"0")</f>
        <v>402</v>
      </c>
      <c r="W275" s="350">
        <f>IFERROR(SUM(W271:W273),"0")</f>
        <v>410.40000000000003</v>
      </c>
      <c r="X275" s="37"/>
      <c r="Y275" s="351"/>
      <c r="Z275" s="351"/>
    </row>
    <row r="276" spans="1:53" ht="14.25" hidden="1" customHeight="1" x14ac:dyDescent="0.25">
      <c r="A276" s="360" t="s">
        <v>86</v>
      </c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61"/>
      <c r="N276" s="361"/>
      <c r="O276" s="361"/>
      <c r="P276" s="361"/>
      <c r="Q276" s="361"/>
      <c r="R276" s="361"/>
      <c r="S276" s="361"/>
      <c r="T276" s="361"/>
      <c r="U276" s="361"/>
      <c r="V276" s="361"/>
      <c r="W276" s="361"/>
      <c r="X276" s="361"/>
      <c r="Y276" s="343"/>
      <c r="Z276" s="343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4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576" t="s">
        <v>416</v>
      </c>
      <c r="O277" s="353"/>
      <c r="P277" s="353"/>
      <c r="Q277" s="353"/>
      <c r="R277" s="354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4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49" t="s">
        <v>419</v>
      </c>
      <c r="O278" s="353"/>
      <c r="P278" s="353"/>
      <c r="Q278" s="353"/>
      <c r="R278" s="354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4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3"/>
      <c r="P279" s="353"/>
      <c r="Q279" s="353"/>
      <c r="R279" s="354"/>
      <c r="S279" s="34"/>
      <c r="T279" s="34"/>
      <c r="U279" s="35" t="s">
        <v>65</v>
      </c>
      <c r="V279" s="348">
        <v>15</v>
      </c>
      <c r="W279" s="349">
        <f>IFERROR(IF(V279="",0,CEILING((V279/$H279),1)*$H279),"")</f>
        <v>15.299999999999999</v>
      </c>
      <c r="X279" s="36">
        <f>IFERROR(IF(W279=0,"",ROUNDUP(W279/H279,0)*0.00753),"")</f>
        <v>4.5179999999999998E-2</v>
      </c>
      <c r="Y279" s="56"/>
      <c r="Z279" s="57"/>
      <c r="AD279" s="58"/>
      <c r="BA279" s="220" t="s">
        <v>1</v>
      </c>
    </row>
    <row r="280" spans="1:53" x14ac:dyDescent="0.2">
      <c r="A280" s="363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4"/>
      <c r="N280" s="355" t="s">
        <v>66</v>
      </c>
      <c r="O280" s="356"/>
      <c r="P280" s="356"/>
      <c r="Q280" s="356"/>
      <c r="R280" s="356"/>
      <c r="S280" s="356"/>
      <c r="T280" s="357"/>
      <c r="U280" s="37" t="s">
        <v>67</v>
      </c>
      <c r="V280" s="350">
        <f>IFERROR(V277/H277,"0")+IFERROR(V278/H278,"0")+IFERROR(V279/H279,"0")</f>
        <v>5.882352941176471</v>
      </c>
      <c r="W280" s="350">
        <f>IFERROR(W277/H277,"0")+IFERROR(W278/H278,"0")+IFERROR(W279/H279,"0")</f>
        <v>6</v>
      </c>
      <c r="X280" s="350">
        <f>IFERROR(IF(X277="",0,X277),"0")+IFERROR(IF(X278="",0,X278),"0")+IFERROR(IF(X279="",0,X279),"0")</f>
        <v>4.5179999999999998E-2</v>
      </c>
      <c r="Y280" s="351"/>
      <c r="Z280" s="351"/>
    </row>
    <row r="281" spans="1:53" x14ac:dyDescent="0.2">
      <c r="A281" s="361"/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4"/>
      <c r="N281" s="355" t="s">
        <v>66</v>
      </c>
      <c r="O281" s="356"/>
      <c r="P281" s="356"/>
      <c r="Q281" s="356"/>
      <c r="R281" s="356"/>
      <c r="S281" s="356"/>
      <c r="T281" s="357"/>
      <c r="U281" s="37" t="s">
        <v>65</v>
      </c>
      <c r="V281" s="350">
        <f>IFERROR(SUM(V277:V279),"0")</f>
        <v>15</v>
      </c>
      <c r="W281" s="350">
        <f>IFERROR(SUM(W277:W279),"0")</f>
        <v>15.299999999999999</v>
      </c>
      <c r="X281" s="37"/>
      <c r="Y281" s="351"/>
      <c r="Z281" s="351"/>
    </row>
    <row r="282" spans="1:53" ht="14.25" hidden="1" customHeight="1" x14ac:dyDescent="0.25">
      <c r="A282" s="360" t="s">
        <v>422</v>
      </c>
      <c r="B282" s="361"/>
      <c r="C282" s="361"/>
      <c r="D282" s="361"/>
      <c r="E282" s="361"/>
      <c r="F282" s="361"/>
      <c r="G282" s="361"/>
      <c r="H282" s="361"/>
      <c r="I282" s="361"/>
      <c r="J282" s="361"/>
      <c r="K282" s="361"/>
      <c r="L282" s="361"/>
      <c r="M282" s="361"/>
      <c r="N282" s="361"/>
      <c r="O282" s="361"/>
      <c r="P282" s="361"/>
      <c r="Q282" s="361"/>
      <c r="R282" s="361"/>
      <c r="S282" s="361"/>
      <c r="T282" s="361"/>
      <c r="U282" s="361"/>
      <c r="V282" s="361"/>
      <c r="W282" s="361"/>
      <c r="X282" s="361"/>
      <c r="Y282" s="343"/>
      <c r="Z282" s="343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4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3"/>
      <c r="P283" s="353"/>
      <c r="Q283" s="353"/>
      <c r="R283" s="354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4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3"/>
      <c r="P284" s="353"/>
      <c r="Q284" s="353"/>
      <c r="R284" s="354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4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3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3"/>
      <c r="P285" s="353"/>
      <c r="Q285" s="353"/>
      <c r="R285" s="354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63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4"/>
      <c r="N286" s="355" t="s">
        <v>66</v>
      </c>
      <c r="O286" s="356"/>
      <c r="P286" s="356"/>
      <c r="Q286" s="356"/>
      <c r="R286" s="356"/>
      <c r="S286" s="356"/>
      <c r="T286" s="357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61"/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4"/>
      <c r="N287" s="355" t="s">
        <v>66</v>
      </c>
      <c r="O287" s="356"/>
      <c r="P287" s="356"/>
      <c r="Q287" s="356"/>
      <c r="R287" s="356"/>
      <c r="S287" s="356"/>
      <c r="T287" s="357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72" t="s">
        <v>431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4"/>
      <c r="Z288" s="344"/>
    </row>
    <row r="289" spans="1:53" ht="14.25" hidden="1" customHeight="1" x14ac:dyDescent="0.25">
      <c r="A289" s="360" t="s">
        <v>108</v>
      </c>
      <c r="B289" s="361"/>
      <c r="C289" s="361"/>
      <c r="D289" s="361"/>
      <c r="E289" s="361"/>
      <c r="F289" s="361"/>
      <c r="G289" s="361"/>
      <c r="H289" s="361"/>
      <c r="I289" s="361"/>
      <c r="J289" s="361"/>
      <c r="K289" s="361"/>
      <c r="L289" s="361"/>
      <c r="M289" s="361"/>
      <c r="N289" s="361"/>
      <c r="O289" s="361"/>
      <c r="P289" s="361"/>
      <c r="Q289" s="361"/>
      <c r="R289" s="361"/>
      <c r="S289" s="361"/>
      <c r="T289" s="361"/>
      <c r="U289" s="361"/>
      <c r="V289" s="361"/>
      <c r="W289" s="361"/>
      <c r="X289" s="361"/>
      <c r="Y289" s="343"/>
      <c r="Z289" s="343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4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3"/>
      <c r="P290" s="353"/>
      <c r="Q290" s="353"/>
      <c r="R290" s="354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4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3"/>
      <c r="P291" s="353"/>
      <c r="Q291" s="353"/>
      <c r="R291" s="354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4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3"/>
      <c r="P292" s="353"/>
      <c r="Q292" s="353"/>
      <c r="R292" s="354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4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3"/>
      <c r="P293" s="353"/>
      <c r="Q293" s="353"/>
      <c r="R293" s="354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4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3"/>
      <c r="P294" s="353"/>
      <c r="Q294" s="353"/>
      <c r="R294" s="354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4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3"/>
      <c r="P295" s="353"/>
      <c r="Q295" s="353"/>
      <c r="R295" s="354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4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3"/>
      <c r="P296" s="353"/>
      <c r="Q296" s="353"/>
      <c r="R296" s="354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4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3"/>
      <c r="P297" s="353"/>
      <c r="Q297" s="353"/>
      <c r="R297" s="354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63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4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61"/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4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0" t="s">
        <v>60</v>
      </c>
      <c r="B300" s="361"/>
      <c r="C300" s="361"/>
      <c r="D300" s="361"/>
      <c r="E300" s="361"/>
      <c r="F300" s="361"/>
      <c r="G300" s="361"/>
      <c r="H300" s="361"/>
      <c r="I300" s="361"/>
      <c r="J300" s="361"/>
      <c r="K300" s="361"/>
      <c r="L300" s="361"/>
      <c r="M300" s="361"/>
      <c r="N300" s="361"/>
      <c r="O300" s="361"/>
      <c r="P300" s="361"/>
      <c r="Q300" s="361"/>
      <c r="R300" s="361"/>
      <c r="S300" s="361"/>
      <c r="T300" s="361"/>
      <c r="U300" s="361"/>
      <c r="V300" s="361"/>
      <c r="W300" s="361"/>
      <c r="X300" s="361"/>
      <c r="Y300" s="343"/>
      <c r="Z300" s="343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4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3"/>
      <c r="P301" s="353"/>
      <c r="Q301" s="353"/>
      <c r="R301" s="354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4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3"/>
      <c r="P302" s="353"/>
      <c r="Q302" s="353"/>
      <c r="R302" s="354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63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4"/>
      <c r="N303" s="355" t="s">
        <v>66</v>
      </c>
      <c r="O303" s="356"/>
      <c r="P303" s="356"/>
      <c r="Q303" s="356"/>
      <c r="R303" s="356"/>
      <c r="S303" s="356"/>
      <c r="T303" s="357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61"/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4"/>
      <c r="N304" s="355" t="s">
        <v>66</v>
      </c>
      <c r="O304" s="356"/>
      <c r="P304" s="356"/>
      <c r="Q304" s="356"/>
      <c r="R304" s="356"/>
      <c r="S304" s="356"/>
      <c r="T304" s="357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72" t="s">
        <v>449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4"/>
      <c r="Z305" s="344"/>
    </row>
    <row r="306" spans="1:53" ht="14.25" hidden="1" customHeight="1" x14ac:dyDescent="0.25">
      <c r="A306" s="360" t="s">
        <v>60</v>
      </c>
      <c r="B306" s="361"/>
      <c r="C306" s="361"/>
      <c r="D306" s="361"/>
      <c r="E306" s="361"/>
      <c r="F306" s="361"/>
      <c r="G306" s="361"/>
      <c r="H306" s="361"/>
      <c r="I306" s="361"/>
      <c r="J306" s="361"/>
      <c r="K306" s="361"/>
      <c r="L306" s="361"/>
      <c r="M306" s="361"/>
      <c r="N306" s="361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4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3"/>
      <c r="P307" s="353"/>
      <c r="Q307" s="353"/>
      <c r="R307" s="354"/>
      <c r="S307" s="34"/>
      <c r="T307" s="34"/>
      <c r="U307" s="35" t="s">
        <v>65</v>
      </c>
      <c r="V307" s="348">
        <v>13</v>
      </c>
      <c r="W307" s="349">
        <f>IFERROR(IF(V307="",0,CEILING((V307/$H307),1)*$H307),"")</f>
        <v>14.4</v>
      </c>
      <c r="X307" s="36">
        <f>IFERROR(IF(W307=0,"",ROUNDUP(W307/H307,0)*0.00753),"")</f>
        <v>6.0240000000000002E-2</v>
      </c>
      <c r="Y307" s="56"/>
      <c r="Z307" s="57"/>
      <c r="AD307" s="58"/>
      <c r="BA307" s="234" t="s">
        <v>1</v>
      </c>
    </row>
    <row r="308" spans="1:53" x14ac:dyDescent="0.2">
      <c r="A308" s="363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4"/>
      <c r="N308" s="355" t="s">
        <v>66</v>
      </c>
      <c r="O308" s="356"/>
      <c r="P308" s="356"/>
      <c r="Q308" s="356"/>
      <c r="R308" s="356"/>
      <c r="S308" s="356"/>
      <c r="T308" s="357"/>
      <c r="U308" s="37" t="s">
        <v>67</v>
      </c>
      <c r="V308" s="350">
        <f>IFERROR(V307/H307,"0")</f>
        <v>7.2222222222222223</v>
      </c>
      <c r="W308" s="350">
        <f>IFERROR(W307/H307,"0")</f>
        <v>8</v>
      </c>
      <c r="X308" s="350">
        <f>IFERROR(IF(X307="",0,X307),"0")</f>
        <v>6.0240000000000002E-2</v>
      </c>
      <c r="Y308" s="351"/>
      <c r="Z308" s="351"/>
    </row>
    <row r="309" spans="1:53" x14ac:dyDescent="0.2">
      <c r="A309" s="361"/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4"/>
      <c r="N309" s="355" t="s">
        <v>66</v>
      </c>
      <c r="O309" s="356"/>
      <c r="P309" s="356"/>
      <c r="Q309" s="356"/>
      <c r="R309" s="356"/>
      <c r="S309" s="356"/>
      <c r="T309" s="357"/>
      <c r="U309" s="37" t="s">
        <v>65</v>
      </c>
      <c r="V309" s="350">
        <f>IFERROR(SUM(V307:V307),"0")</f>
        <v>13</v>
      </c>
      <c r="W309" s="350">
        <f>IFERROR(SUM(W307:W307),"0")</f>
        <v>14.4</v>
      </c>
      <c r="X309" s="37"/>
      <c r="Y309" s="351"/>
      <c r="Z309" s="351"/>
    </row>
    <row r="310" spans="1:53" ht="14.25" hidden="1" customHeight="1" x14ac:dyDescent="0.25">
      <c r="A310" s="360" t="s">
        <v>68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4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3"/>
      <c r="P311" s="353"/>
      <c r="Q311" s="353"/>
      <c r="R311" s="354"/>
      <c r="S311" s="34"/>
      <c r="T311" s="34"/>
      <c r="U311" s="35" t="s">
        <v>65</v>
      </c>
      <c r="V311" s="348">
        <v>27</v>
      </c>
      <c r="W311" s="349">
        <f>IFERROR(IF(V311="",0,CEILING((V311/$H311),1)*$H311),"")</f>
        <v>32.4</v>
      </c>
      <c r="X311" s="36">
        <f>IFERROR(IF(W311=0,"",ROUNDUP(W311/H311,0)*0.02175),"")</f>
        <v>8.6999999999999994E-2</v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4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3"/>
      <c r="P312" s="353"/>
      <c r="Q312" s="353"/>
      <c r="R312" s="354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hidden="1" customHeight="1" x14ac:dyDescent="0.25">
      <c r="A313" s="54" t="s">
        <v>456</v>
      </c>
      <c r="B313" s="54" t="s">
        <v>457</v>
      </c>
      <c r="C313" s="31">
        <v>4301051485</v>
      </c>
      <c r="D313" s="358">
        <v>4680115883567</v>
      </c>
      <c r="E313" s="354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3"/>
      <c r="P313" s="353"/>
      <c r="Q313" s="353"/>
      <c r="R313" s="354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x14ac:dyDescent="0.2">
      <c r="A314" s="363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4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0">
        <f>IFERROR(V311/H311,"0")+IFERROR(V312/H312,"0")+IFERROR(V313/H313,"0")</f>
        <v>3.3333333333333335</v>
      </c>
      <c r="W314" s="350">
        <f>IFERROR(W311/H311,"0")+IFERROR(W312/H312,"0")+IFERROR(W313/H313,"0")</f>
        <v>4</v>
      </c>
      <c r="X314" s="350">
        <f>IFERROR(IF(X311="",0,X311),"0")+IFERROR(IF(X312="",0,X312),"0")+IFERROR(IF(X313="",0,X313),"0")</f>
        <v>8.6999999999999994E-2</v>
      </c>
      <c r="Y314" s="351"/>
      <c r="Z314" s="351"/>
    </row>
    <row r="315" spans="1:53" x14ac:dyDescent="0.2">
      <c r="A315" s="361"/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4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0">
        <f>IFERROR(SUM(V311:V313),"0")</f>
        <v>27</v>
      </c>
      <c r="W315" s="350">
        <f>IFERROR(SUM(W311:W313),"0")</f>
        <v>32.4</v>
      </c>
      <c r="X315" s="37"/>
      <c r="Y315" s="351"/>
      <c r="Z315" s="351"/>
    </row>
    <row r="316" spans="1:53" ht="14.25" hidden="1" customHeight="1" x14ac:dyDescent="0.25">
      <c r="A316" s="360" t="s">
        <v>205</v>
      </c>
      <c r="B316" s="361"/>
      <c r="C316" s="361"/>
      <c r="D316" s="361"/>
      <c r="E316" s="361"/>
      <c r="F316" s="361"/>
      <c r="G316" s="361"/>
      <c r="H316" s="361"/>
      <c r="I316" s="361"/>
      <c r="J316" s="361"/>
      <c r="K316" s="361"/>
      <c r="L316" s="361"/>
      <c r="M316" s="361"/>
      <c r="N316" s="361"/>
      <c r="O316" s="361"/>
      <c r="P316" s="361"/>
      <c r="Q316" s="361"/>
      <c r="R316" s="361"/>
      <c r="S316" s="361"/>
      <c r="T316" s="361"/>
      <c r="U316" s="361"/>
      <c r="V316" s="361"/>
      <c r="W316" s="361"/>
      <c r="X316" s="361"/>
      <c r="Y316" s="343"/>
      <c r="Z316" s="343"/>
    </row>
    <row r="317" spans="1:53" ht="27" hidden="1" customHeight="1" x14ac:dyDescent="0.25">
      <c r="A317" s="54" t="s">
        <v>458</v>
      </c>
      <c r="B317" s="54" t="s">
        <v>459</v>
      </c>
      <c r="C317" s="31">
        <v>4301060324</v>
      </c>
      <c r="D317" s="358">
        <v>4607091388831</v>
      </c>
      <c r="E317" s="354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3"/>
      <c r="P317" s="353"/>
      <c r="Q317" s="353"/>
      <c r="R317" s="354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hidden="1" x14ac:dyDescent="0.2">
      <c r="A318" s="363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4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hidden="1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4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hidden="1" customHeight="1" x14ac:dyDescent="0.25">
      <c r="A320" s="360" t="s">
        <v>86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8">
        <v>4607091383102</v>
      </c>
      <c r="E321" s="354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3"/>
      <c r="P321" s="353"/>
      <c r="Q321" s="353"/>
      <c r="R321" s="354"/>
      <c r="S321" s="34"/>
      <c r="T321" s="34"/>
      <c r="U321" s="35" t="s">
        <v>65</v>
      </c>
      <c r="V321" s="348">
        <v>5</v>
      </c>
      <c r="W321" s="349">
        <f>IFERROR(IF(V321="",0,CEILING((V321/$H321),1)*$H321),"")</f>
        <v>5.0999999999999996</v>
      </c>
      <c r="X321" s="36">
        <f>IFERROR(IF(W321=0,"",ROUNDUP(W321/H321,0)*0.00753),"")</f>
        <v>1.506E-2</v>
      </c>
      <c r="Y321" s="56"/>
      <c r="Z321" s="57"/>
      <c r="AD321" s="58"/>
      <c r="BA321" s="239" t="s">
        <v>1</v>
      </c>
    </row>
    <row r="322" spans="1:53" x14ac:dyDescent="0.2">
      <c r="A322" s="363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4"/>
      <c r="N322" s="355" t="s">
        <v>66</v>
      </c>
      <c r="O322" s="356"/>
      <c r="P322" s="356"/>
      <c r="Q322" s="356"/>
      <c r="R322" s="356"/>
      <c r="S322" s="356"/>
      <c r="T322" s="357"/>
      <c r="U322" s="37" t="s">
        <v>67</v>
      </c>
      <c r="V322" s="350">
        <f>IFERROR(V321/H321,"0")</f>
        <v>1.9607843137254903</v>
      </c>
      <c r="W322" s="350">
        <f>IFERROR(W321/H321,"0")</f>
        <v>2</v>
      </c>
      <c r="X322" s="350">
        <f>IFERROR(IF(X321="",0,X321),"0")</f>
        <v>1.506E-2</v>
      </c>
      <c r="Y322" s="351"/>
      <c r="Z322" s="351"/>
    </row>
    <row r="323" spans="1:53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4"/>
      <c r="N323" s="355" t="s">
        <v>66</v>
      </c>
      <c r="O323" s="356"/>
      <c r="P323" s="356"/>
      <c r="Q323" s="356"/>
      <c r="R323" s="356"/>
      <c r="S323" s="356"/>
      <c r="T323" s="357"/>
      <c r="U323" s="37" t="s">
        <v>65</v>
      </c>
      <c r="V323" s="350">
        <f>IFERROR(SUM(V321:V321),"0")</f>
        <v>5</v>
      </c>
      <c r="W323" s="350">
        <f>IFERROR(SUM(W321:W321),"0")</f>
        <v>5.0999999999999996</v>
      </c>
      <c r="X323" s="37"/>
      <c r="Y323" s="351"/>
      <c r="Z323" s="351"/>
    </row>
    <row r="324" spans="1:53" ht="27.75" hidden="1" customHeight="1" x14ac:dyDescent="0.2">
      <c r="A324" s="537" t="s">
        <v>462</v>
      </c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  <c r="V324" s="538"/>
      <c r="W324" s="538"/>
      <c r="X324" s="538"/>
      <c r="Y324" s="48"/>
      <c r="Z324" s="48"/>
    </row>
    <row r="325" spans="1:53" ht="16.5" hidden="1" customHeight="1" x14ac:dyDescent="0.25">
      <c r="A325" s="372" t="s">
        <v>463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4"/>
      <c r="Z325" s="344"/>
    </row>
    <row r="326" spans="1:53" ht="14.25" hidden="1" customHeight="1" x14ac:dyDescent="0.25">
      <c r="A326" s="360" t="s">
        <v>68</v>
      </c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1"/>
      <c r="N326" s="361"/>
      <c r="O326" s="361"/>
      <c r="P326" s="361"/>
      <c r="Q326" s="361"/>
      <c r="R326" s="361"/>
      <c r="S326" s="361"/>
      <c r="T326" s="361"/>
      <c r="U326" s="361"/>
      <c r="V326" s="361"/>
      <c r="W326" s="361"/>
      <c r="X326" s="361"/>
      <c r="Y326" s="343"/>
      <c r="Z326" s="343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8">
        <v>4607091383928</v>
      </c>
      <c r="E327" s="354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3"/>
      <c r="P327" s="353"/>
      <c r="Q327" s="353"/>
      <c r="R327" s="354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63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4"/>
      <c r="N328" s="355" t="s">
        <v>66</v>
      </c>
      <c r="O328" s="356"/>
      <c r="P328" s="356"/>
      <c r="Q328" s="356"/>
      <c r="R328" s="356"/>
      <c r="S328" s="356"/>
      <c r="T328" s="357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61"/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4"/>
      <c r="N329" s="355" t="s">
        <v>66</v>
      </c>
      <c r="O329" s="356"/>
      <c r="P329" s="356"/>
      <c r="Q329" s="356"/>
      <c r="R329" s="356"/>
      <c r="S329" s="356"/>
      <c r="T329" s="357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537" t="s">
        <v>466</v>
      </c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  <c r="V330" s="538"/>
      <c r="W330" s="538"/>
      <c r="X330" s="538"/>
      <c r="Y330" s="48"/>
      <c r="Z330" s="48"/>
    </row>
    <row r="331" spans="1:53" ht="16.5" hidden="1" customHeight="1" x14ac:dyDescent="0.25">
      <c r="A331" s="372" t="s">
        <v>467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4"/>
      <c r="Z331" s="344"/>
    </row>
    <row r="332" spans="1:53" ht="14.25" hidden="1" customHeight="1" x14ac:dyDescent="0.25">
      <c r="A332" s="360" t="s">
        <v>108</v>
      </c>
      <c r="B332" s="361"/>
      <c r="C332" s="361"/>
      <c r="D332" s="361"/>
      <c r="E332" s="361"/>
      <c r="F332" s="361"/>
      <c r="G332" s="361"/>
      <c r="H332" s="361"/>
      <c r="I332" s="361"/>
      <c r="J332" s="361"/>
      <c r="K332" s="361"/>
      <c r="L332" s="361"/>
      <c r="M332" s="361"/>
      <c r="N332" s="361"/>
      <c r="O332" s="361"/>
      <c r="P332" s="361"/>
      <c r="Q332" s="361"/>
      <c r="R332" s="361"/>
      <c r="S332" s="361"/>
      <c r="T332" s="361"/>
      <c r="U332" s="361"/>
      <c r="V332" s="361"/>
      <c r="W332" s="361"/>
      <c r="X332" s="361"/>
      <c r="Y332" s="343"/>
      <c r="Z332" s="343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8">
        <v>4607091383997</v>
      </c>
      <c r="E333" s="354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3"/>
      <c r="P333" s="353"/>
      <c r="Q333" s="353"/>
      <c r="R333" s="354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8">
        <v>4607091383997</v>
      </c>
      <c r="E334" s="354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3"/>
      <c r="P334" s="353"/>
      <c r="Q334" s="353"/>
      <c r="R334" s="354"/>
      <c r="S334" s="34"/>
      <c r="T334" s="34"/>
      <c r="U334" s="35" t="s">
        <v>65</v>
      </c>
      <c r="V334" s="348">
        <v>1666</v>
      </c>
      <c r="W334" s="349">
        <f t="shared" si="17"/>
        <v>1680</v>
      </c>
      <c r="X334" s="36">
        <f>IFERROR(IF(W334=0,"",ROUNDUP(W334/H334,0)*0.02175),"")</f>
        <v>2.4359999999999999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8">
        <v>4607091384130</v>
      </c>
      <c r="E335" s="354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3"/>
      <c r="P335" s="353"/>
      <c r="Q335" s="353"/>
      <c r="R335" s="354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8">
        <v>4607091384130</v>
      </c>
      <c r="E336" s="354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3"/>
      <c r="P336" s="353"/>
      <c r="Q336" s="353"/>
      <c r="R336" s="354"/>
      <c r="S336" s="34"/>
      <c r="T336" s="34"/>
      <c r="U336" s="35" t="s">
        <v>65</v>
      </c>
      <c r="V336" s="348">
        <v>1466</v>
      </c>
      <c r="W336" s="349">
        <f t="shared" si="17"/>
        <v>1470</v>
      </c>
      <c r="X336" s="36">
        <f>IFERROR(IF(W336=0,"",ROUNDUP(W336/H336,0)*0.02175),"")</f>
        <v>2.1315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8">
        <v>4607091384147</v>
      </c>
      <c r="E337" s="354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3"/>
      <c r="P337" s="353"/>
      <c r="Q337" s="353"/>
      <c r="R337" s="354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8">
        <v>4607091384147</v>
      </c>
      <c r="E338" s="354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3"/>
      <c r="P338" s="353"/>
      <c r="Q338" s="353"/>
      <c r="R338" s="354"/>
      <c r="S338" s="34"/>
      <c r="T338" s="34"/>
      <c r="U338" s="35" t="s">
        <v>65</v>
      </c>
      <c r="V338" s="348">
        <v>1552</v>
      </c>
      <c r="W338" s="349">
        <f t="shared" si="17"/>
        <v>1560</v>
      </c>
      <c r="X338" s="36">
        <f>IFERROR(IF(W338=0,"",ROUNDUP(W338/H338,0)*0.02175),"")</f>
        <v>2.262</v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4301011327</v>
      </c>
      <c r="D339" s="358">
        <v>4607091384154</v>
      </c>
      <c r="E339" s="354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3"/>
      <c r="P339" s="353"/>
      <c r="Q339" s="353"/>
      <c r="R339" s="354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hidden="1" customHeight="1" x14ac:dyDescent="0.25">
      <c r="A340" s="54" t="s">
        <v>479</v>
      </c>
      <c r="B340" s="54" t="s">
        <v>480</v>
      </c>
      <c r="C340" s="31">
        <v>4301011332</v>
      </c>
      <c r="D340" s="358">
        <v>4607091384161</v>
      </c>
      <c r="E340" s="354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3"/>
      <c r="P340" s="353"/>
      <c r="Q340" s="353"/>
      <c r="R340" s="354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3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4"/>
      <c r="N341" s="355" t="s">
        <v>66</v>
      </c>
      <c r="O341" s="356"/>
      <c r="P341" s="356"/>
      <c r="Q341" s="356"/>
      <c r="R341" s="356"/>
      <c r="S341" s="356"/>
      <c r="T341" s="357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312.26666666666665</v>
      </c>
      <c r="W341" s="350">
        <f>IFERROR(W333/H333,"0")+IFERROR(W334/H334,"0")+IFERROR(W335/H335,"0")+IFERROR(W336/H336,"0")+IFERROR(W337/H337,"0")+IFERROR(W338/H338,"0")+IFERROR(W339/H339,"0")+IFERROR(W340/H340,"0")</f>
        <v>314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6.8294999999999995</v>
      </c>
      <c r="Y341" s="351"/>
      <c r="Z341" s="351"/>
    </row>
    <row r="342" spans="1:53" x14ac:dyDescent="0.2">
      <c r="A342" s="361"/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4"/>
      <c r="N342" s="355" t="s">
        <v>66</v>
      </c>
      <c r="O342" s="356"/>
      <c r="P342" s="356"/>
      <c r="Q342" s="356"/>
      <c r="R342" s="356"/>
      <c r="S342" s="356"/>
      <c r="T342" s="357"/>
      <c r="U342" s="37" t="s">
        <v>65</v>
      </c>
      <c r="V342" s="350">
        <f>IFERROR(SUM(V333:V340),"0")</f>
        <v>4684</v>
      </c>
      <c r="W342" s="350">
        <f>IFERROR(SUM(W333:W340),"0")</f>
        <v>4710</v>
      </c>
      <c r="X342" s="37"/>
      <c r="Y342" s="351"/>
      <c r="Z342" s="351"/>
    </row>
    <row r="343" spans="1:53" ht="14.25" hidden="1" customHeight="1" x14ac:dyDescent="0.25">
      <c r="A343" s="360" t="s">
        <v>100</v>
      </c>
      <c r="B343" s="361"/>
      <c r="C343" s="361"/>
      <c r="D343" s="361"/>
      <c r="E343" s="361"/>
      <c r="F343" s="361"/>
      <c r="G343" s="361"/>
      <c r="H343" s="361"/>
      <c r="I343" s="361"/>
      <c r="J343" s="361"/>
      <c r="K343" s="361"/>
      <c r="L343" s="361"/>
      <c r="M343" s="361"/>
      <c r="N343" s="361"/>
      <c r="O343" s="361"/>
      <c r="P343" s="361"/>
      <c r="Q343" s="361"/>
      <c r="R343" s="361"/>
      <c r="S343" s="361"/>
      <c r="T343" s="361"/>
      <c r="U343" s="361"/>
      <c r="V343" s="361"/>
      <c r="W343" s="361"/>
      <c r="X343" s="361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8">
        <v>4607091383980</v>
      </c>
      <c r="E344" s="354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3"/>
      <c r="P344" s="353"/>
      <c r="Q344" s="353"/>
      <c r="R344" s="354"/>
      <c r="S344" s="34"/>
      <c r="T344" s="34"/>
      <c r="U344" s="35" t="s">
        <v>65</v>
      </c>
      <c r="V344" s="348">
        <v>1101</v>
      </c>
      <c r="W344" s="349">
        <f>IFERROR(IF(V344="",0,CEILING((V344/$H344),1)*$H344),"")</f>
        <v>1110</v>
      </c>
      <c r="X344" s="36">
        <f>IFERROR(IF(W344=0,"",ROUNDUP(W344/H344,0)*0.02175),"")</f>
        <v>1.6094999999999999</v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8">
        <v>4680115883314</v>
      </c>
      <c r="E345" s="354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3"/>
      <c r="P345" s="353"/>
      <c r="Q345" s="353"/>
      <c r="R345" s="354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hidden="1" customHeight="1" x14ac:dyDescent="0.25">
      <c r="A346" s="54" t="s">
        <v>485</v>
      </c>
      <c r="B346" s="54" t="s">
        <v>486</v>
      </c>
      <c r="C346" s="31">
        <v>4301020179</v>
      </c>
      <c r="D346" s="358">
        <v>4607091384178</v>
      </c>
      <c r="E346" s="354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3"/>
      <c r="P346" s="353"/>
      <c r="Q346" s="353"/>
      <c r="R346" s="354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3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4"/>
      <c r="N347" s="355" t="s">
        <v>66</v>
      </c>
      <c r="O347" s="356"/>
      <c r="P347" s="356"/>
      <c r="Q347" s="356"/>
      <c r="R347" s="356"/>
      <c r="S347" s="356"/>
      <c r="T347" s="357"/>
      <c r="U347" s="37" t="s">
        <v>67</v>
      </c>
      <c r="V347" s="350">
        <f>IFERROR(V344/H344,"0")+IFERROR(V345/H345,"0")+IFERROR(V346/H346,"0")</f>
        <v>73.400000000000006</v>
      </c>
      <c r="W347" s="350">
        <f>IFERROR(W344/H344,"0")+IFERROR(W345/H345,"0")+IFERROR(W346/H346,"0")</f>
        <v>74</v>
      </c>
      <c r="X347" s="350">
        <f>IFERROR(IF(X344="",0,X344),"0")+IFERROR(IF(X345="",0,X345),"0")+IFERROR(IF(X346="",0,X346),"0")</f>
        <v>1.6094999999999999</v>
      </c>
      <c r="Y347" s="351"/>
      <c r="Z347" s="351"/>
    </row>
    <row r="348" spans="1:53" x14ac:dyDescent="0.2">
      <c r="A348" s="361"/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4"/>
      <c r="N348" s="355" t="s">
        <v>66</v>
      </c>
      <c r="O348" s="356"/>
      <c r="P348" s="356"/>
      <c r="Q348" s="356"/>
      <c r="R348" s="356"/>
      <c r="S348" s="356"/>
      <c r="T348" s="357"/>
      <c r="U348" s="37" t="s">
        <v>65</v>
      </c>
      <c r="V348" s="350">
        <f>IFERROR(SUM(V344:V346),"0")</f>
        <v>1101</v>
      </c>
      <c r="W348" s="350">
        <f>IFERROR(SUM(W344:W346),"0")</f>
        <v>1110</v>
      </c>
      <c r="X348" s="37"/>
      <c r="Y348" s="351"/>
      <c r="Z348" s="351"/>
    </row>
    <row r="349" spans="1:53" ht="14.25" hidden="1" customHeight="1" x14ac:dyDescent="0.25">
      <c r="A349" s="360" t="s">
        <v>68</v>
      </c>
      <c r="B349" s="361"/>
      <c r="C349" s="361"/>
      <c r="D349" s="361"/>
      <c r="E349" s="361"/>
      <c r="F349" s="361"/>
      <c r="G349" s="361"/>
      <c r="H349" s="361"/>
      <c r="I349" s="361"/>
      <c r="J349" s="361"/>
      <c r="K349" s="361"/>
      <c r="L349" s="361"/>
      <c r="M349" s="361"/>
      <c r="N349" s="361"/>
      <c r="O349" s="361"/>
      <c r="P349" s="361"/>
      <c r="Q349" s="361"/>
      <c r="R349" s="361"/>
      <c r="S349" s="361"/>
      <c r="T349" s="361"/>
      <c r="U349" s="361"/>
      <c r="V349" s="361"/>
      <c r="W349" s="361"/>
      <c r="X349" s="361"/>
      <c r="Y349" s="343"/>
      <c r="Z349" s="343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8">
        <v>4607091383928</v>
      </c>
      <c r="E350" s="354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75" t="s">
        <v>489</v>
      </c>
      <c r="O350" s="353"/>
      <c r="P350" s="353"/>
      <c r="Q350" s="353"/>
      <c r="R350" s="354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hidden="1" customHeight="1" x14ac:dyDescent="0.25">
      <c r="A351" s="54" t="s">
        <v>490</v>
      </c>
      <c r="B351" s="54" t="s">
        <v>491</v>
      </c>
      <c r="C351" s="31">
        <v>4301051298</v>
      </c>
      <c r="D351" s="358">
        <v>4607091384260</v>
      </c>
      <c r="E351" s="354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3"/>
      <c r="P351" s="353"/>
      <c r="Q351" s="353"/>
      <c r="R351" s="354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hidden="1" x14ac:dyDescent="0.2">
      <c r="A352" s="363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4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hidden="1" x14ac:dyDescent="0.2">
      <c r="A353" s="361"/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4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hidden="1" customHeight="1" x14ac:dyDescent="0.25">
      <c r="A354" s="360" t="s">
        <v>205</v>
      </c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1"/>
      <c r="N354" s="361"/>
      <c r="O354" s="361"/>
      <c r="P354" s="361"/>
      <c r="Q354" s="361"/>
      <c r="R354" s="361"/>
      <c r="S354" s="361"/>
      <c r="T354" s="361"/>
      <c r="U354" s="361"/>
      <c r="V354" s="361"/>
      <c r="W354" s="361"/>
      <c r="X354" s="361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8">
        <v>4607091384673</v>
      </c>
      <c r="E355" s="354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3"/>
      <c r="P355" s="353"/>
      <c r="Q355" s="353"/>
      <c r="R355" s="354"/>
      <c r="S355" s="34"/>
      <c r="T355" s="34"/>
      <c r="U355" s="35" t="s">
        <v>65</v>
      </c>
      <c r="V355" s="348">
        <v>192</v>
      </c>
      <c r="W355" s="349">
        <f>IFERROR(IF(V355="",0,CEILING((V355/$H355),1)*$H355),"")</f>
        <v>195</v>
      </c>
      <c r="X355" s="36">
        <f>IFERROR(IF(W355=0,"",ROUNDUP(W355/H355,0)*0.02175),"")</f>
        <v>0.54374999999999996</v>
      </c>
      <c r="Y355" s="56"/>
      <c r="Z355" s="57"/>
      <c r="AD355" s="58"/>
      <c r="BA355" s="254" t="s">
        <v>1</v>
      </c>
    </row>
    <row r="356" spans="1:53" x14ac:dyDescent="0.2">
      <c r="A356" s="363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4"/>
      <c r="N356" s="355" t="s">
        <v>66</v>
      </c>
      <c r="O356" s="356"/>
      <c r="P356" s="356"/>
      <c r="Q356" s="356"/>
      <c r="R356" s="356"/>
      <c r="S356" s="356"/>
      <c r="T356" s="357"/>
      <c r="U356" s="37" t="s">
        <v>67</v>
      </c>
      <c r="V356" s="350">
        <f>IFERROR(V355/H355,"0")</f>
        <v>24.615384615384617</v>
      </c>
      <c r="W356" s="350">
        <f>IFERROR(W355/H355,"0")</f>
        <v>25</v>
      </c>
      <c r="X356" s="350">
        <f>IFERROR(IF(X355="",0,X355),"0")</f>
        <v>0.54374999999999996</v>
      </c>
      <c r="Y356" s="351"/>
      <c r="Z356" s="351"/>
    </row>
    <row r="357" spans="1:53" x14ac:dyDescent="0.2">
      <c r="A357" s="361"/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4"/>
      <c r="N357" s="355" t="s">
        <v>66</v>
      </c>
      <c r="O357" s="356"/>
      <c r="P357" s="356"/>
      <c r="Q357" s="356"/>
      <c r="R357" s="356"/>
      <c r="S357" s="356"/>
      <c r="T357" s="357"/>
      <c r="U357" s="37" t="s">
        <v>65</v>
      </c>
      <c r="V357" s="350">
        <f>IFERROR(SUM(V355:V355),"0")</f>
        <v>192</v>
      </c>
      <c r="W357" s="350">
        <f>IFERROR(SUM(W355:W355),"0")</f>
        <v>195</v>
      </c>
      <c r="X357" s="37"/>
      <c r="Y357" s="351"/>
      <c r="Z357" s="351"/>
    </row>
    <row r="358" spans="1:53" ht="16.5" hidden="1" customHeight="1" x14ac:dyDescent="0.25">
      <c r="A358" s="372" t="s">
        <v>494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4"/>
      <c r="Z358" s="344"/>
    </row>
    <row r="359" spans="1:53" ht="14.25" hidden="1" customHeight="1" x14ac:dyDescent="0.25">
      <c r="A359" s="360" t="s">
        <v>108</v>
      </c>
      <c r="B359" s="361"/>
      <c r="C359" s="361"/>
      <c r="D359" s="361"/>
      <c r="E359" s="361"/>
      <c r="F359" s="361"/>
      <c r="G359" s="361"/>
      <c r="H359" s="361"/>
      <c r="I359" s="361"/>
      <c r="J359" s="361"/>
      <c r="K359" s="361"/>
      <c r="L359" s="361"/>
      <c r="M359" s="361"/>
      <c r="N359" s="361"/>
      <c r="O359" s="361"/>
      <c r="P359" s="361"/>
      <c r="Q359" s="361"/>
      <c r="R359" s="361"/>
      <c r="S359" s="361"/>
      <c r="T359" s="361"/>
      <c r="U359" s="361"/>
      <c r="V359" s="361"/>
      <c r="W359" s="361"/>
      <c r="X359" s="361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8">
        <v>4607091384185</v>
      </c>
      <c r="E360" s="354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3"/>
      <c r="P360" s="353"/>
      <c r="Q360" s="353"/>
      <c r="R360" s="354"/>
      <c r="S360" s="34"/>
      <c r="T360" s="34"/>
      <c r="U360" s="35" t="s">
        <v>65</v>
      </c>
      <c r="V360" s="348">
        <v>500</v>
      </c>
      <c r="W360" s="349">
        <f>IFERROR(IF(V360="",0,CEILING((V360/$H360),1)*$H360),"")</f>
        <v>504</v>
      </c>
      <c r="X360" s="36">
        <f>IFERROR(IF(W360=0,"",ROUNDUP(W360/H360,0)*0.02175),"")</f>
        <v>0.91349999999999998</v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8">
        <v>4607091384192</v>
      </c>
      <c r="E361" s="354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3"/>
      <c r="P361" s="353"/>
      <c r="Q361" s="353"/>
      <c r="R361" s="354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8">
        <v>4680115881907</v>
      </c>
      <c r="E362" s="354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3"/>
      <c r="P362" s="353"/>
      <c r="Q362" s="353"/>
      <c r="R362" s="354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8">
        <v>4680115883925</v>
      </c>
      <c r="E363" s="354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3"/>
      <c r="P363" s="353"/>
      <c r="Q363" s="353"/>
      <c r="R363" s="354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58">
        <v>4607091384680</v>
      </c>
      <c r="E364" s="354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3"/>
      <c r="P364" s="353"/>
      <c r="Q364" s="353"/>
      <c r="R364" s="354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3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4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50">
        <f>IFERROR(V360/H360,"0")+IFERROR(V361/H361,"0")+IFERROR(V362/H362,"0")+IFERROR(V363/H363,"0")+IFERROR(V364/H364,"0")</f>
        <v>41.666666666666664</v>
      </c>
      <c r="W365" s="350">
        <f>IFERROR(W360/H360,"0")+IFERROR(W361/H361,"0")+IFERROR(W362/H362,"0")+IFERROR(W363/H363,"0")+IFERROR(W364/H364,"0")</f>
        <v>42</v>
      </c>
      <c r="X365" s="350">
        <f>IFERROR(IF(X360="",0,X360),"0")+IFERROR(IF(X361="",0,X361),"0")+IFERROR(IF(X362="",0,X362),"0")+IFERROR(IF(X363="",0,X363),"0")+IFERROR(IF(X364="",0,X364),"0")</f>
        <v>0.91349999999999998</v>
      </c>
      <c r="Y365" s="351"/>
      <c r="Z365" s="351"/>
    </row>
    <row r="366" spans="1:53" x14ac:dyDescent="0.2">
      <c r="A366" s="361"/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4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50">
        <f>IFERROR(SUM(V360:V364),"0")</f>
        <v>500</v>
      </c>
      <c r="W366" s="350">
        <f>IFERROR(SUM(W360:W364),"0")</f>
        <v>504</v>
      </c>
      <c r="X366" s="37"/>
      <c r="Y366" s="351"/>
      <c r="Z366" s="351"/>
    </row>
    <row r="367" spans="1:53" ht="14.25" hidden="1" customHeight="1" x14ac:dyDescent="0.25">
      <c r="A367" s="360" t="s">
        <v>60</v>
      </c>
      <c r="B367" s="361"/>
      <c r="C367" s="361"/>
      <c r="D367" s="361"/>
      <c r="E367" s="361"/>
      <c r="F367" s="361"/>
      <c r="G367" s="361"/>
      <c r="H367" s="361"/>
      <c r="I367" s="361"/>
      <c r="J367" s="361"/>
      <c r="K367" s="361"/>
      <c r="L367" s="361"/>
      <c r="M367" s="361"/>
      <c r="N367" s="361"/>
      <c r="O367" s="361"/>
      <c r="P367" s="361"/>
      <c r="Q367" s="361"/>
      <c r="R367" s="361"/>
      <c r="S367" s="361"/>
      <c r="T367" s="361"/>
      <c r="U367" s="361"/>
      <c r="V367" s="361"/>
      <c r="W367" s="361"/>
      <c r="X367" s="361"/>
      <c r="Y367" s="343"/>
      <c r="Z367" s="343"/>
    </row>
    <row r="368" spans="1:53" ht="27" hidden="1" customHeight="1" x14ac:dyDescent="0.25">
      <c r="A368" s="54" t="s">
        <v>505</v>
      </c>
      <c r="B368" s="54" t="s">
        <v>506</v>
      </c>
      <c r="C368" s="31">
        <v>4301031139</v>
      </c>
      <c r="D368" s="358">
        <v>4607091384802</v>
      </c>
      <c r="E368" s="354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3"/>
      <c r="P368" s="353"/>
      <c r="Q368" s="353"/>
      <c r="R368" s="354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8">
        <v>4607091384826</v>
      </c>
      <c r="E369" s="354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3"/>
      <c r="P369" s="353"/>
      <c r="Q369" s="353"/>
      <c r="R369" s="354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hidden="1" x14ac:dyDescent="0.2">
      <c r="A370" s="363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4"/>
      <c r="N370" s="355" t="s">
        <v>66</v>
      </c>
      <c r="O370" s="356"/>
      <c r="P370" s="356"/>
      <c r="Q370" s="356"/>
      <c r="R370" s="356"/>
      <c r="S370" s="356"/>
      <c r="T370" s="357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hidden="1" x14ac:dyDescent="0.2">
      <c r="A371" s="361"/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4"/>
      <c r="N371" s="355" t="s">
        <v>66</v>
      </c>
      <c r="O371" s="356"/>
      <c r="P371" s="356"/>
      <c r="Q371" s="356"/>
      <c r="R371" s="356"/>
      <c r="S371" s="356"/>
      <c r="T371" s="357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hidden="1" customHeight="1" x14ac:dyDescent="0.25">
      <c r="A372" s="360" t="s">
        <v>68</v>
      </c>
      <c r="B372" s="361"/>
      <c r="C372" s="361"/>
      <c r="D372" s="361"/>
      <c r="E372" s="361"/>
      <c r="F372" s="361"/>
      <c r="G372" s="361"/>
      <c r="H372" s="361"/>
      <c r="I372" s="361"/>
      <c r="J372" s="361"/>
      <c r="K372" s="361"/>
      <c r="L372" s="361"/>
      <c r="M372" s="361"/>
      <c r="N372" s="361"/>
      <c r="O372" s="361"/>
      <c r="P372" s="361"/>
      <c r="Q372" s="361"/>
      <c r="R372" s="361"/>
      <c r="S372" s="361"/>
      <c r="T372" s="361"/>
      <c r="U372" s="361"/>
      <c r="V372" s="361"/>
      <c r="W372" s="361"/>
      <c r="X372" s="361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8">
        <v>4607091384246</v>
      </c>
      <c r="E373" s="354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3"/>
      <c r="P373" s="353"/>
      <c r="Q373" s="353"/>
      <c r="R373" s="354"/>
      <c r="S373" s="34"/>
      <c r="T373" s="34"/>
      <c r="U373" s="35" t="s">
        <v>65</v>
      </c>
      <c r="V373" s="348">
        <v>632</v>
      </c>
      <c r="W373" s="349">
        <f>IFERROR(IF(V373="",0,CEILING((V373/$H373),1)*$H373),"")</f>
        <v>639.6</v>
      </c>
      <c r="X373" s="36">
        <f>IFERROR(IF(W373=0,"",ROUNDUP(W373/H373,0)*0.02175),"")</f>
        <v>1.7834999999999999</v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8">
        <v>4680115881976</v>
      </c>
      <c r="E374" s="354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3"/>
      <c r="P374" s="353"/>
      <c r="Q374" s="353"/>
      <c r="R374" s="354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4301051297</v>
      </c>
      <c r="D375" s="358">
        <v>4607091384253</v>
      </c>
      <c r="E375" s="354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3"/>
      <c r="P375" s="353"/>
      <c r="Q375" s="353"/>
      <c r="R375" s="354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8">
        <v>4680115881969</v>
      </c>
      <c r="E376" s="354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3"/>
      <c r="P376" s="353"/>
      <c r="Q376" s="353"/>
      <c r="R376" s="354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3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4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0">
        <f>IFERROR(V373/H373,"0")+IFERROR(V374/H374,"0")+IFERROR(V375/H375,"0")+IFERROR(V376/H376,"0")</f>
        <v>81.025641025641022</v>
      </c>
      <c r="W377" s="350">
        <f>IFERROR(W373/H373,"0")+IFERROR(W374/H374,"0")+IFERROR(W375/H375,"0")+IFERROR(W376/H376,"0")</f>
        <v>82</v>
      </c>
      <c r="X377" s="350">
        <f>IFERROR(IF(X373="",0,X373),"0")+IFERROR(IF(X374="",0,X374),"0")+IFERROR(IF(X375="",0,X375),"0")+IFERROR(IF(X376="",0,X376),"0")</f>
        <v>1.7834999999999999</v>
      </c>
      <c r="Y377" s="351"/>
      <c r="Z377" s="351"/>
    </row>
    <row r="378" spans="1:53" x14ac:dyDescent="0.2">
      <c r="A378" s="361"/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4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0">
        <f>IFERROR(SUM(V373:V376),"0")</f>
        <v>632</v>
      </c>
      <c r="W378" s="350">
        <f>IFERROR(SUM(W373:W376),"0")</f>
        <v>639.6</v>
      </c>
      <c r="X378" s="37"/>
      <c r="Y378" s="351"/>
      <c r="Z378" s="351"/>
    </row>
    <row r="379" spans="1:53" ht="14.25" hidden="1" customHeight="1" x14ac:dyDescent="0.25">
      <c r="A379" s="360" t="s">
        <v>205</v>
      </c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1"/>
      <c r="N379" s="361"/>
      <c r="O379" s="361"/>
      <c r="P379" s="361"/>
      <c r="Q379" s="361"/>
      <c r="R379" s="361"/>
      <c r="S379" s="361"/>
      <c r="T379" s="361"/>
      <c r="U379" s="361"/>
      <c r="V379" s="361"/>
      <c r="W379" s="361"/>
      <c r="X379" s="361"/>
      <c r="Y379" s="343"/>
      <c r="Z379" s="343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8">
        <v>4607091389357</v>
      </c>
      <c r="E380" s="354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3"/>
      <c r="P380" s="353"/>
      <c r="Q380" s="353"/>
      <c r="R380" s="354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63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4"/>
      <c r="N381" s="355" t="s">
        <v>66</v>
      </c>
      <c r="O381" s="356"/>
      <c r="P381" s="356"/>
      <c r="Q381" s="356"/>
      <c r="R381" s="356"/>
      <c r="S381" s="356"/>
      <c r="T381" s="357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61"/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4"/>
      <c r="N382" s="355" t="s">
        <v>66</v>
      </c>
      <c r="O382" s="356"/>
      <c r="P382" s="356"/>
      <c r="Q382" s="356"/>
      <c r="R382" s="356"/>
      <c r="S382" s="356"/>
      <c r="T382" s="357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537" t="s">
        <v>519</v>
      </c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  <c r="V383" s="538"/>
      <c r="W383" s="538"/>
      <c r="X383" s="538"/>
      <c r="Y383" s="48"/>
      <c r="Z383" s="48"/>
    </row>
    <row r="384" spans="1:53" ht="16.5" hidden="1" customHeight="1" x14ac:dyDescent="0.25">
      <c r="A384" s="372" t="s">
        <v>520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4"/>
      <c r="Z384" s="344"/>
    </row>
    <row r="385" spans="1:53" ht="14.25" hidden="1" customHeight="1" x14ac:dyDescent="0.25">
      <c r="A385" s="360" t="s">
        <v>108</v>
      </c>
      <c r="B385" s="361"/>
      <c r="C385" s="361"/>
      <c r="D385" s="361"/>
      <c r="E385" s="361"/>
      <c r="F385" s="361"/>
      <c r="G385" s="361"/>
      <c r="H385" s="361"/>
      <c r="I385" s="361"/>
      <c r="J385" s="361"/>
      <c r="K385" s="361"/>
      <c r="L385" s="361"/>
      <c r="M385" s="361"/>
      <c r="N385" s="361"/>
      <c r="O385" s="361"/>
      <c r="P385" s="361"/>
      <c r="Q385" s="361"/>
      <c r="R385" s="361"/>
      <c r="S385" s="361"/>
      <c r="T385" s="361"/>
      <c r="U385" s="361"/>
      <c r="V385" s="361"/>
      <c r="W385" s="361"/>
      <c r="X385" s="361"/>
      <c r="Y385" s="343"/>
      <c r="Z385" s="343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8">
        <v>4607091389708</v>
      </c>
      <c r="E386" s="354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3"/>
      <c r="P386" s="353"/>
      <c r="Q386" s="353"/>
      <c r="R386" s="354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523</v>
      </c>
      <c r="B387" s="54" t="s">
        <v>524</v>
      </c>
      <c r="C387" s="31">
        <v>4301011427</v>
      </c>
      <c r="D387" s="358">
        <v>4607091389692</v>
      </c>
      <c r="E387" s="354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3"/>
      <c r="P387" s="353"/>
      <c r="Q387" s="353"/>
      <c r="R387" s="354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hidden="1" x14ac:dyDescent="0.2">
      <c r="A388" s="363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4"/>
      <c r="N388" s="355" t="s">
        <v>66</v>
      </c>
      <c r="O388" s="356"/>
      <c r="P388" s="356"/>
      <c r="Q388" s="356"/>
      <c r="R388" s="356"/>
      <c r="S388" s="356"/>
      <c r="T388" s="357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hidden="1" x14ac:dyDescent="0.2">
      <c r="A389" s="361"/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4"/>
      <c r="N389" s="355" t="s">
        <v>66</v>
      </c>
      <c r="O389" s="356"/>
      <c r="P389" s="356"/>
      <c r="Q389" s="356"/>
      <c r="R389" s="356"/>
      <c r="S389" s="356"/>
      <c r="T389" s="357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hidden="1" customHeight="1" x14ac:dyDescent="0.25">
      <c r="A390" s="360" t="s">
        <v>60</v>
      </c>
      <c r="B390" s="361"/>
      <c r="C390" s="361"/>
      <c r="D390" s="361"/>
      <c r="E390" s="361"/>
      <c r="F390" s="361"/>
      <c r="G390" s="361"/>
      <c r="H390" s="361"/>
      <c r="I390" s="361"/>
      <c r="J390" s="361"/>
      <c r="K390" s="361"/>
      <c r="L390" s="361"/>
      <c r="M390" s="361"/>
      <c r="N390" s="361"/>
      <c r="O390" s="361"/>
      <c r="P390" s="361"/>
      <c r="Q390" s="361"/>
      <c r="R390" s="361"/>
      <c r="S390" s="361"/>
      <c r="T390" s="361"/>
      <c r="U390" s="361"/>
      <c r="V390" s="361"/>
      <c r="W390" s="361"/>
      <c r="X390" s="361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8">
        <v>4607091389753</v>
      </c>
      <c r="E391" s="354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3"/>
      <c r="P391" s="353"/>
      <c r="Q391" s="353"/>
      <c r="R391" s="354"/>
      <c r="S391" s="34"/>
      <c r="T391" s="34"/>
      <c r="U391" s="35" t="s">
        <v>65</v>
      </c>
      <c r="V391" s="348">
        <v>10</v>
      </c>
      <c r="W391" s="349">
        <f t="shared" ref="W391:W403" si="18">IFERROR(IF(V391="",0,CEILING((V391/$H391),1)*$H391),"")</f>
        <v>12.600000000000001</v>
      </c>
      <c r="X391" s="36">
        <f>IFERROR(IF(W391=0,"",ROUNDUP(W391/H391,0)*0.00753),"")</f>
        <v>2.2589999999999999E-2</v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58">
        <v>4607091389760</v>
      </c>
      <c r="E392" s="354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3"/>
      <c r="P392" s="353"/>
      <c r="Q392" s="353"/>
      <c r="R392" s="354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529</v>
      </c>
      <c r="B393" s="54" t="s">
        <v>530</v>
      </c>
      <c r="C393" s="31">
        <v>4301031175</v>
      </c>
      <c r="D393" s="358">
        <v>4607091389746</v>
      </c>
      <c r="E393" s="354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3"/>
      <c r="P393" s="353"/>
      <c r="Q393" s="353"/>
      <c r="R393" s="354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531</v>
      </c>
      <c r="B394" s="54" t="s">
        <v>532</v>
      </c>
      <c r="C394" s="31">
        <v>4301031236</v>
      </c>
      <c r="D394" s="358">
        <v>4680115882928</v>
      </c>
      <c r="E394" s="354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3"/>
      <c r="P394" s="353"/>
      <c r="Q394" s="353"/>
      <c r="R394" s="354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8">
        <v>4680115883147</v>
      </c>
      <c r="E395" s="354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3"/>
      <c r="P395" s="353"/>
      <c r="Q395" s="353"/>
      <c r="R395" s="354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535</v>
      </c>
      <c r="B396" s="54" t="s">
        <v>536</v>
      </c>
      <c r="C396" s="31">
        <v>4301031178</v>
      </c>
      <c r="D396" s="358">
        <v>4607091384338</v>
      </c>
      <c r="E396" s="354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3"/>
      <c r="P396" s="353"/>
      <c r="Q396" s="353"/>
      <c r="R396" s="354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8">
        <v>4680115883154</v>
      </c>
      <c r="E397" s="354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6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3"/>
      <c r="P397" s="353"/>
      <c r="Q397" s="353"/>
      <c r="R397" s="354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8">
        <v>4607091389524</v>
      </c>
      <c r="E398" s="354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3"/>
      <c r="P398" s="353"/>
      <c r="Q398" s="353"/>
      <c r="R398" s="354"/>
      <c r="S398" s="34"/>
      <c r="T398" s="34"/>
      <c r="U398" s="35" t="s">
        <v>65</v>
      </c>
      <c r="V398" s="348">
        <v>16</v>
      </c>
      <c r="W398" s="349">
        <f t="shared" si="18"/>
        <v>16.8</v>
      </c>
      <c r="X398" s="36">
        <f t="shared" si="19"/>
        <v>4.0160000000000001E-2</v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8">
        <v>4680115883161</v>
      </c>
      <c r="E399" s="354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3"/>
      <c r="P399" s="353"/>
      <c r="Q399" s="353"/>
      <c r="R399" s="354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8">
        <v>4607091384345</v>
      </c>
      <c r="E400" s="354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3"/>
      <c r="P400" s="353"/>
      <c r="Q400" s="353"/>
      <c r="R400" s="354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8">
        <v>4680115883178</v>
      </c>
      <c r="E401" s="354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3"/>
      <c r="P401" s="353"/>
      <c r="Q401" s="353"/>
      <c r="R401" s="354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4301031172</v>
      </c>
      <c r="D402" s="358">
        <v>4607091389531</v>
      </c>
      <c r="E402" s="354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3"/>
      <c r="P402" s="353"/>
      <c r="Q402" s="353"/>
      <c r="R402" s="354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8">
        <v>4680115883185</v>
      </c>
      <c r="E403" s="354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3"/>
      <c r="P403" s="353"/>
      <c r="Q403" s="353"/>
      <c r="R403" s="354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3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4"/>
      <c r="N404" s="355" t="s">
        <v>66</v>
      </c>
      <c r="O404" s="356"/>
      <c r="P404" s="356"/>
      <c r="Q404" s="356"/>
      <c r="R404" s="356"/>
      <c r="S404" s="356"/>
      <c r="T404" s="357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10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11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6.275E-2</v>
      </c>
      <c r="Y404" s="351"/>
      <c r="Z404" s="351"/>
    </row>
    <row r="405" spans="1:53" x14ac:dyDescent="0.2">
      <c r="A405" s="361"/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4"/>
      <c r="N405" s="355" t="s">
        <v>66</v>
      </c>
      <c r="O405" s="356"/>
      <c r="P405" s="356"/>
      <c r="Q405" s="356"/>
      <c r="R405" s="356"/>
      <c r="S405" s="356"/>
      <c r="T405" s="357"/>
      <c r="U405" s="37" t="s">
        <v>65</v>
      </c>
      <c r="V405" s="350">
        <f>IFERROR(SUM(V391:V403),"0")</f>
        <v>26</v>
      </c>
      <c r="W405" s="350">
        <f>IFERROR(SUM(W391:W403),"0")</f>
        <v>29.400000000000002</v>
      </c>
      <c r="X405" s="37"/>
      <c r="Y405" s="351"/>
      <c r="Z405" s="351"/>
    </row>
    <row r="406" spans="1:53" ht="14.25" hidden="1" customHeight="1" x14ac:dyDescent="0.25">
      <c r="A406" s="360" t="s">
        <v>68</v>
      </c>
      <c r="B406" s="361"/>
      <c r="C406" s="361"/>
      <c r="D406" s="361"/>
      <c r="E406" s="361"/>
      <c r="F406" s="361"/>
      <c r="G406" s="361"/>
      <c r="H406" s="361"/>
      <c r="I406" s="361"/>
      <c r="J406" s="361"/>
      <c r="K406" s="361"/>
      <c r="L406" s="361"/>
      <c r="M406" s="361"/>
      <c r="N406" s="361"/>
      <c r="O406" s="361"/>
      <c r="P406" s="361"/>
      <c r="Q406" s="361"/>
      <c r="R406" s="361"/>
      <c r="S406" s="361"/>
      <c r="T406" s="361"/>
      <c r="U406" s="361"/>
      <c r="V406" s="361"/>
      <c r="W406" s="361"/>
      <c r="X406" s="361"/>
      <c r="Y406" s="343"/>
      <c r="Z406" s="343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8">
        <v>4607091389685</v>
      </c>
      <c r="E407" s="354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39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3"/>
      <c r="P407" s="353"/>
      <c r="Q407" s="353"/>
      <c r="R407" s="354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8">
        <v>4607091389654</v>
      </c>
      <c r="E408" s="354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3"/>
      <c r="P408" s="353"/>
      <c r="Q408" s="353"/>
      <c r="R408" s="354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8">
        <v>4607091384352</v>
      </c>
      <c r="E409" s="354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3"/>
      <c r="P409" s="353"/>
      <c r="Q409" s="353"/>
      <c r="R409" s="354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8">
        <v>4607091389661</v>
      </c>
      <c r="E410" s="354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3"/>
      <c r="P410" s="353"/>
      <c r="Q410" s="353"/>
      <c r="R410" s="354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63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4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61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4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0" t="s">
        <v>205</v>
      </c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1"/>
      <c r="N413" s="361"/>
      <c r="O413" s="361"/>
      <c r="P413" s="361"/>
      <c r="Q413" s="361"/>
      <c r="R413" s="361"/>
      <c r="S413" s="361"/>
      <c r="T413" s="361"/>
      <c r="U413" s="361"/>
      <c r="V413" s="361"/>
      <c r="W413" s="361"/>
      <c r="X413" s="361"/>
      <c r="Y413" s="343"/>
      <c r="Z413" s="343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8">
        <v>4680115881648</v>
      </c>
      <c r="E414" s="354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3"/>
      <c r="P414" s="353"/>
      <c r="Q414" s="353"/>
      <c r="R414" s="354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63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4"/>
      <c r="N415" s="355" t="s">
        <v>66</v>
      </c>
      <c r="O415" s="356"/>
      <c r="P415" s="356"/>
      <c r="Q415" s="356"/>
      <c r="R415" s="356"/>
      <c r="S415" s="356"/>
      <c r="T415" s="357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61"/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4"/>
      <c r="N416" s="355" t="s">
        <v>66</v>
      </c>
      <c r="O416" s="356"/>
      <c r="P416" s="356"/>
      <c r="Q416" s="356"/>
      <c r="R416" s="356"/>
      <c r="S416" s="356"/>
      <c r="T416" s="357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0" t="s">
        <v>86</v>
      </c>
      <c r="B417" s="361"/>
      <c r="C417" s="361"/>
      <c r="D417" s="361"/>
      <c r="E417" s="361"/>
      <c r="F417" s="361"/>
      <c r="G417" s="361"/>
      <c r="H417" s="361"/>
      <c r="I417" s="361"/>
      <c r="J417" s="361"/>
      <c r="K417" s="361"/>
      <c r="L417" s="361"/>
      <c r="M417" s="361"/>
      <c r="N417" s="361"/>
      <c r="O417" s="361"/>
      <c r="P417" s="361"/>
      <c r="Q417" s="361"/>
      <c r="R417" s="361"/>
      <c r="S417" s="361"/>
      <c r="T417" s="361"/>
      <c r="U417" s="361"/>
      <c r="V417" s="361"/>
      <c r="W417" s="361"/>
      <c r="X417" s="361"/>
      <c r="Y417" s="343"/>
      <c r="Z417" s="343"/>
    </row>
    <row r="418" spans="1:53" ht="27" hidden="1" customHeight="1" x14ac:dyDescent="0.25">
      <c r="A418" s="54" t="s">
        <v>561</v>
      </c>
      <c r="B418" s="54" t="s">
        <v>562</v>
      </c>
      <c r="C418" s="31">
        <v>4301032045</v>
      </c>
      <c r="D418" s="358">
        <v>4680115884335</v>
      </c>
      <c r="E418" s="354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3"/>
      <c r="P418" s="353"/>
      <c r="Q418" s="353"/>
      <c r="R418" s="354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4301032047</v>
      </c>
      <c r="D419" s="358">
        <v>4680115884342</v>
      </c>
      <c r="E419" s="354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3"/>
      <c r="P419" s="353"/>
      <c r="Q419" s="353"/>
      <c r="R419" s="354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58">
        <v>4680115884113</v>
      </c>
      <c r="E420" s="354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3"/>
      <c r="P420" s="353"/>
      <c r="Q420" s="353"/>
      <c r="R420" s="354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63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4"/>
      <c r="N421" s="355" t="s">
        <v>66</v>
      </c>
      <c r="O421" s="356"/>
      <c r="P421" s="356"/>
      <c r="Q421" s="356"/>
      <c r="R421" s="356"/>
      <c r="S421" s="356"/>
      <c r="T421" s="357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hidden="1" x14ac:dyDescent="0.2">
      <c r="A422" s="361"/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4"/>
      <c r="N422" s="355" t="s">
        <v>66</v>
      </c>
      <c r="O422" s="356"/>
      <c r="P422" s="356"/>
      <c r="Q422" s="356"/>
      <c r="R422" s="356"/>
      <c r="S422" s="356"/>
      <c r="T422" s="357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hidden="1" customHeight="1" x14ac:dyDescent="0.25">
      <c r="A423" s="372" t="s">
        <v>569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4"/>
      <c r="Z423" s="344"/>
    </row>
    <row r="424" spans="1:53" ht="14.25" hidden="1" customHeight="1" x14ac:dyDescent="0.25">
      <c r="A424" s="360" t="s">
        <v>100</v>
      </c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1"/>
      <c r="N424" s="361"/>
      <c r="O424" s="361"/>
      <c r="P424" s="361"/>
      <c r="Q424" s="361"/>
      <c r="R424" s="361"/>
      <c r="S424" s="361"/>
      <c r="T424" s="361"/>
      <c r="U424" s="361"/>
      <c r="V424" s="361"/>
      <c r="W424" s="361"/>
      <c r="X424" s="361"/>
      <c r="Y424" s="343"/>
      <c r="Z424" s="343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8">
        <v>4607091389388</v>
      </c>
      <c r="E425" s="354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3"/>
      <c r="P425" s="353"/>
      <c r="Q425" s="353"/>
      <c r="R425" s="354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8">
        <v>4607091389364</v>
      </c>
      <c r="E426" s="354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3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3"/>
      <c r="P426" s="353"/>
      <c r="Q426" s="353"/>
      <c r="R426" s="354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63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4"/>
      <c r="N427" s="355" t="s">
        <v>66</v>
      </c>
      <c r="O427" s="356"/>
      <c r="P427" s="356"/>
      <c r="Q427" s="356"/>
      <c r="R427" s="356"/>
      <c r="S427" s="356"/>
      <c r="T427" s="357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61"/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4"/>
      <c r="N428" s="355" t="s">
        <v>66</v>
      </c>
      <c r="O428" s="356"/>
      <c r="P428" s="356"/>
      <c r="Q428" s="356"/>
      <c r="R428" s="356"/>
      <c r="S428" s="356"/>
      <c r="T428" s="357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0" t="s">
        <v>60</v>
      </c>
      <c r="B429" s="361"/>
      <c r="C429" s="361"/>
      <c r="D429" s="361"/>
      <c r="E429" s="361"/>
      <c r="F429" s="361"/>
      <c r="G429" s="361"/>
      <c r="H429" s="361"/>
      <c r="I429" s="361"/>
      <c r="J429" s="361"/>
      <c r="K429" s="361"/>
      <c r="L429" s="361"/>
      <c r="M429" s="361"/>
      <c r="N429" s="361"/>
      <c r="O429" s="361"/>
      <c r="P429" s="361"/>
      <c r="Q429" s="361"/>
      <c r="R429" s="361"/>
      <c r="S429" s="361"/>
      <c r="T429" s="361"/>
      <c r="U429" s="361"/>
      <c r="V429" s="361"/>
      <c r="W429" s="361"/>
      <c r="X429" s="361"/>
      <c r="Y429" s="343"/>
      <c r="Z429" s="343"/>
    </row>
    <row r="430" spans="1:53" ht="27" hidden="1" customHeight="1" x14ac:dyDescent="0.25">
      <c r="A430" s="54" t="s">
        <v>574</v>
      </c>
      <c r="B430" s="54" t="s">
        <v>575</v>
      </c>
      <c r="C430" s="31">
        <v>4301031212</v>
      </c>
      <c r="D430" s="358">
        <v>4607091389739</v>
      </c>
      <c r="E430" s="354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3"/>
      <c r="P430" s="353"/>
      <c r="Q430" s="353"/>
      <c r="R430" s="354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8">
        <v>4680115883048</v>
      </c>
      <c r="E431" s="354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4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3"/>
      <c r="P431" s="353"/>
      <c r="Q431" s="353"/>
      <c r="R431" s="354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8">
        <v>4607091389425</v>
      </c>
      <c r="E432" s="354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3"/>
      <c r="P432" s="353"/>
      <c r="Q432" s="353"/>
      <c r="R432" s="354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8">
        <v>4680115882911</v>
      </c>
      <c r="E433" s="354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3"/>
      <c r="P433" s="353"/>
      <c r="Q433" s="353"/>
      <c r="R433" s="354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8">
        <v>4680115880771</v>
      </c>
      <c r="E434" s="354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3"/>
      <c r="P434" s="353"/>
      <c r="Q434" s="353"/>
      <c r="R434" s="354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4301031173</v>
      </c>
      <c r="D435" s="358">
        <v>4607091389500</v>
      </c>
      <c r="E435" s="354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3"/>
      <c r="P435" s="353"/>
      <c r="Q435" s="353"/>
      <c r="R435" s="354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8">
        <v>4680115881983</v>
      </c>
      <c r="E436" s="354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3"/>
      <c r="P436" s="353"/>
      <c r="Q436" s="353"/>
      <c r="R436" s="354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hidden="1" x14ac:dyDescent="0.2">
      <c r="A437" s="363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4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hidden="1" x14ac:dyDescent="0.2">
      <c r="A438" s="361"/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4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hidden="1" customHeight="1" x14ac:dyDescent="0.25">
      <c r="A439" s="360" t="s">
        <v>95</v>
      </c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1"/>
      <c r="N439" s="361"/>
      <c r="O439" s="361"/>
      <c r="P439" s="361"/>
      <c r="Q439" s="361"/>
      <c r="R439" s="361"/>
      <c r="S439" s="361"/>
      <c r="T439" s="361"/>
      <c r="U439" s="361"/>
      <c r="V439" s="361"/>
      <c r="W439" s="361"/>
      <c r="X439" s="361"/>
      <c r="Y439" s="343"/>
      <c r="Z439" s="343"/>
    </row>
    <row r="440" spans="1:53" ht="27" hidden="1" customHeight="1" x14ac:dyDescent="0.25">
      <c r="A440" s="54" t="s">
        <v>588</v>
      </c>
      <c r="B440" s="54" t="s">
        <v>589</v>
      </c>
      <c r="C440" s="31">
        <v>4301170010</v>
      </c>
      <c r="D440" s="358">
        <v>4680115884090</v>
      </c>
      <c r="E440" s="354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3"/>
      <c r="P440" s="353"/>
      <c r="Q440" s="353"/>
      <c r="R440" s="354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63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4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hidden="1" x14ac:dyDescent="0.2">
      <c r="A442" s="361"/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4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hidden="1" customHeight="1" x14ac:dyDescent="0.25">
      <c r="A443" s="360" t="s">
        <v>590</v>
      </c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1"/>
      <c r="N443" s="361"/>
      <c r="O443" s="361"/>
      <c r="P443" s="361"/>
      <c r="Q443" s="361"/>
      <c r="R443" s="361"/>
      <c r="S443" s="361"/>
      <c r="T443" s="361"/>
      <c r="U443" s="361"/>
      <c r="V443" s="361"/>
      <c r="W443" s="361"/>
      <c r="X443" s="361"/>
      <c r="Y443" s="343"/>
      <c r="Z443" s="343"/>
    </row>
    <row r="444" spans="1:53" ht="27" hidden="1" customHeight="1" x14ac:dyDescent="0.25">
      <c r="A444" s="54" t="s">
        <v>591</v>
      </c>
      <c r="B444" s="54" t="s">
        <v>592</v>
      </c>
      <c r="C444" s="31">
        <v>4301040357</v>
      </c>
      <c r="D444" s="358">
        <v>4680115884564</v>
      </c>
      <c r="E444" s="354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3"/>
      <c r="P444" s="353"/>
      <c r="Q444" s="353"/>
      <c r="R444" s="354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63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4"/>
      <c r="N445" s="355" t="s">
        <v>66</v>
      </c>
      <c r="O445" s="356"/>
      <c r="P445" s="356"/>
      <c r="Q445" s="356"/>
      <c r="R445" s="356"/>
      <c r="S445" s="356"/>
      <c r="T445" s="357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hidden="1" x14ac:dyDescent="0.2">
      <c r="A446" s="361"/>
      <c r="B446" s="361"/>
      <c r="C446" s="361"/>
      <c r="D446" s="361"/>
      <c r="E446" s="361"/>
      <c r="F446" s="361"/>
      <c r="G446" s="361"/>
      <c r="H446" s="361"/>
      <c r="I446" s="361"/>
      <c r="J446" s="361"/>
      <c r="K446" s="361"/>
      <c r="L446" s="361"/>
      <c r="M446" s="364"/>
      <c r="N446" s="355" t="s">
        <v>66</v>
      </c>
      <c r="O446" s="356"/>
      <c r="P446" s="356"/>
      <c r="Q446" s="356"/>
      <c r="R446" s="356"/>
      <c r="S446" s="356"/>
      <c r="T446" s="357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hidden="1" customHeight="1" x14ac:dyDescent="0.2">
      <c r="A447" s="537" t="s">
        <v>593</v>
      </c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  <c r="V447" s="538"/>
      <c r="W447" s="538"/>
      <c r="X447" s="538"/>
      <c r="Y447" s="48"/>
      <c r="Z447" s="48"/>
    </row>
    <row r="448" spans="1:53" ht="16.5" hidden="1" customHeight="1" x14ac:dyDescent="0.25">
      <c r="A448" s="372" t="s">
        <v>593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4"/>
      <c r="Z448" s="344"/>
    </row>
    <row r="449" spans="1:53" ht="14.25" hidden="1" customHeight="1" x14ac:dyDescent="0.25">
      <c r="A449" s="360" t="s">
        <v>108</v>
      </c>
      <c r="B449" s="361"/>
      <c r="C449" s="361"/>
      <c r="D449" s="361"/>
      <c r="E449" s="361"/>
      <c r="F449" s="361"/>
      <c r="G449" s="361"/>
      <c r="H449" s="361"/>
      <c r="I449" s="361"/>
      <c r="J449" s="361"/>
      <c r="K449" s="361"/>
      <c r="L449" s="361"/>
      <c r="M449" s="361"/>
      <c r="N449" s="361"/>
      <c r="O449" s="361"/>
      <c r="P449" s="361"/>
      <c r="Q449" s="361"/>
      <c r="R449" s="361"/>
      <c r="S449" s="361"/>
      <c r="T449" s="361"/>
      <c r="U449" s="361"/>
      <c r="V449" s="361"/>
      <c r="W449" s="361"/>
      <c r="X449" s="361"/>
      <c r="Y449" s="343"/>
      <c r="Z449" s="343"/>
    </row>
    <row r="450" spans="1:53" ht="27" hidden="1" customHeight="1" x14ac:dyDescent="0.25">
      <c r="A450" s="54" t="s">
        <v>594</v>
      </c>
      <c r="B450" s="54" t="s">
        <v>595</v>
      </c>
      <c r="C450" s="31">
        <v>4301011795</v>
      </c>
      <c r="D450" s="358">
        <v>4607091389067</v>
      </c>
      <c r="E450" s="354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7" t="s">
        <v>596</v>
      </c>
      <c r="O450" s="353"/>
      <c r="P450" s="353"/>
      <c r="Q450" s="353"/>
      <c r="R450" s="354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8">
        <v>4607091383522</v>
      </c>
      <c r="E451" s="354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62" t="s">
        <v>599</v>
      </c>
      <c r="O451" s="353"/>
      <c r="P451" s="353"/>
      <c r="Q451" s="353"/>
      <c r="R451" s="354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8">
        <v>4607091383522</v>
      </c>
      <c r="E452" s="354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3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3"/>
      <c r="P452" s="353"/>
      <c r="Q452" s="353"/>
      <c r="R452" s="354"/>
      <c r="S452" s="34"/>
      <c r="T452" s="34"/>
      <c r="U452" s="35" t="s">
        <v>65</v>
      </c>
      <c r="V452" s="348">
        <v>791</v>
      </c>
      <c r="W452" s="349">
        <f t="shared" si="21"/>
        <v>792</v>
      </c>
      <c r="X452" s="36">
        <f t="shared" si="22"/>
        <v>1.794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8">
        <v>4607091384437</v>
      </c>
      <c r="E453" s="354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38" t="s">
        <v>603</v>
      </c>
      <c r="O453" s="353"/>
      <c r="P453" s="353"/>
      <c r="Q453" s="353"/>
      <c r="R453" s="354"/>
      <c r="S453" s="34"/>
      <c r="T453" s="34"/>
      <c r="U453" s="35" t="s">
        <v>65</v>
      </c>
      <c r="V453" s="348">
        <v>268</v>
      </c>
      <c r="W453" s="349">
        <f t="shared" si="21"/>
        <v>269.28000000000003</v>
      </c>
      <c r="X453" s="36">
        <f t="shared" si="22"/>
        <v>0.60996000000000006</v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8">
        <v>4680115884502</v>
      </c>
      <c r="E454" s="354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3" t="s">
        <v>606</v>
      </c>
      <c r="O454" s="353"/>
      <c r="P454" s="353"/>
      <c r="Q454" s="353"/>
      <c r="R454" s="354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8">
        <v>4607091389104</v>
      </c>
      <c r="E455" s="354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3" t="s">
        <v>609</v>
      </c>
      <c r="O455" s="353"/>
      <c r="P455" s="353"/>
      <c r="Q455" s="353"/>
      <c r="R455" s="354"/>
      <c r="S455" s="34"/>
      <c r="T455" s="34"/>
      <c r="U455" s="35" t="s">
        <v>65</v>
      </c>
      <c r="V455" s="348">
        <v>561</v>
      </c>
      <c r="W455" s="349">
        <f t="shared" si="21"/>
        <v>564.96</v>
      </c>
      <c r="X455" s="36">
        <f t="shared" si="22"/>
        <v>1.27972</v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8">
        <v>4680115884519</v>
      </c>
      <c r="E456" s="354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367" t="s">
        <v>612</v>
      </c>
      <c r="O456" s="353"/>
      <c r="P456" s="353"/>
      <c r="Q456" s="353"/>
      <c r="R456" s="354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8">
        <v>4680115880603</v>
      </c>
      <c r="E457" s="354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2" t="s">
        <v>615</v>
      </c>
      <c r="O457" s="353"/>
      <c r="P457" s="353"/>
      <c r="Q457" s="353"/>
      <c r="R457" s="354"/>
      <c r="S457" s="34"/>
      <c r="T457" s="34"/>
      <c r="U457" s="35" t="s">
        <v>65</v>
      </c>
      <c r="V457" s="348">
        <v>6</v>
      </c>
      <c r="W457" s="349">
        <f t="shared" si="21"/>
        <v>7.2</v>
      </c>
      <c r="X457" s="36">
        <f>IFERROR(IF(W457=0,"",ROUNDUP(W457/H457,0)*0.00937),"")</f>
        <v>1.874E-2</v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4301011775</v>
      </c>
      <c r="D458" s="358">
        <v>4607091389999</v>
      </c>
      <c r="E458" s="354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5" t="s">
        <v>618</v>
      </c>
      <c r="O458" s="353"/>
      <c r="P458" s="353"/>
      <c r="Q458" s="353"/>
      <c r="R458" s="354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619</v>
      </c>
      <c r="C459" s="31">
        <v>4301011168</v>
      </c>
      <c r="D459" s="358">
        <v>4607091389999</v>
      </c>
      <c r="E459" s="354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8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3"/>
      <c r="P459" s="353"/>
      <c r="Q459" s="353"/>
      <c r="R459" s="354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8">
        <v>4680115882782</v>
      </c>
      <c r="E460" s="354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524" t="s">
        <v>622</v>
      </c>
      <c r="O460" s="353"/>
      <c r="P460" s="353"/>
      <c r="Q460" s="353"/>
      <c r="R460" s="354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8">
        <v>4607091389098</v>
      </c>
      <c r="E461" s="354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3"/>
      <c r="P461" s="353"/>
      <c r="Q461" s="353"/>
      <c r="R461" s="354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625</v>
      </c>
      <c r="B462" s="54" t="s">
        <v>626</v>
      </c>
      <c r="C462" s="31">
        <v>4301011784</v>
      </c>
      <c r="D462" s="358">
        <v>4607091389982</v>
      </c>
      <c r="E462" s="354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65" t="s">
        <v>627</v>
      </c>
      <c r="O462" s="353"/>
      <c r="P462" s="353"/>
      <c r="Q462" s="353"/>
      <c r="R462" s="354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3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4"/>
      <c r="N463" s="355" t="s">
        <v>66</v>
      </c>
      <c r="O463" s="356"/>
      <c r="P463" s="356"/>
      <c r="Q463" s="356"/>
      <c r="R463" s="356"/>
      <c r="S463" s="356"/>
      <c r="T463" s="357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308.4848484848485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310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3.70242</v>
      </c>
      <c r="Y463" s="351"/>
      <c r="Z463" s="351"/>
    </row>
    <row r="464" spans="1:53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4"/>
      <c r="N464" s="355" t="s">
        <v>66</v>
      </c>
      <c r="O464" s="356"/>
      <c r="P464" s="356"/>
      <c r="Q464" s="356"/>
      <c r="R464" s="356"/>
      <c r="S464" s="356"/>
      <c r="T464" s="357"/>
      <c r="U464" s="37" t="s">
        <v>65</v>
      </c>
      <c r="V464" s="350">
        <f>IFERROR(SUM(V450:V462),"0")</f>
        <v>1626</v>
      </c>
      <c r="W464" s="350">
        <f>IFERROR(SUM(W450:W462),"0")</f>
        <v>1633.44</v>
      </c>
      <c r="X464" s="37"/>
      <c r="Y464" s="351"/>
      <c r="Z464" s="351"/>
    </row>
    <row r="465" spans="1:53" ht="14.25" hidden="1" customHeight="1" x14ac:dyDescent="0.25">
      <c r="A465" s="360" t="s">
        <v>100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8">
        <v>4607091388930</v>
      </c>
      <c r="E466" s="354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3"/>
      <c r="P466" s="353"/>
      <c r="Q466" s="353"/>
      <c r="R466" s="354"/>
      <c r="S466" s="34"/>
      <c r="T466" s="34"/>
      <c r="U466" s="35" t="s">
        <v>65</v>
      </c>
      <c r="V466" s="348">
        <v>580</v>
      </c>
      <c r="W466" s="349">
        <f>IFERROR(IF(V466="",0,CEILING((V466/$H466),1)*$H466),"")</f>
        <v>580.80000000000007</v>
      </c>
      <c r="X466" s="36">
        <f>IFERROR(IF(W466=0,"",ROUNDUP(W466/H466,0)*0.01196),"")</f>
        <v>1.3156000000000001</v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8">
        <v>4680115880054</v>
      </c>
      <c r="E467" s="354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3"/>
      <c r="P467" s="353"/>
      <c r="Q467" s="353"/>
      <c r="R467" s="354"/>
      <c r="S467" s="34"/>
      <c r="T467" s="34"/>
      <c r="U467" s="35" t="s">
        <v>65</v>
      </c>
      <c r="V467" s="348">
        <v>146</v>
      </c>
      <c r="W467" s="349">
        <f>IFERROR(IF(V467="",0,CEILING((V467/$H467),1)*$H467),"")</f>
        <v>147.6</v>
      </c>
      <c r="X467" s="36">
        <f>IFERROR(IF(W467=0,"",ROUNDUP(W467/H467,0)*0.00937),"")</f>
        <v>0.38417000000000001</v>
      </c>
      <c r="Y467" s="56"/>
      <c r="Z467" s="57"/>
      <c r="AD467" s="58"/>
      <c r="BA467" s="315" t="s">
        <v>1</v>
      </c>
    </row>
    <row r="468" spans="1:53" x14ac:dyDescent="0.2">
      <c r="A468" s="363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4"/>
      <c r="N468" s="355" t="s">
        <v>66</v>
      </c>
      <c r="O468" s="356"/>
      <c r="P468" s="356"/>
      <c r="Q468" s="356"/>
      <c r="R468" s="356"/>
      <c r="S468" s="356"/>
      <c r="T468" s="357"/>
      <c r="U468" s="37" t="s">
        <v>67</v>
      </c>
      <c r="V468" s="350">
        <f>IFERROR(V466/H466,"0")+IFERROR(V467/H467,"0")</f>
        <v>150.40404040404042</v>
      </c>
      <c r="W468" s="350">
        <f>IFERROR(W466/H466,"0")+IFERROR(W467/H467,"0")</f>
        <v>151</v>
      </c>
      <c r="X468" s="350">
        <f>IFERROR(IF(X466="",0,X466),"0")+IFERROR(IF(X467="",0,X467),"0")</f>
        <v>1.69977</v>
      </c>
      <c r="Y468" s="351"/>
      <c r="Z468" s="351"/>
    </row>
    <row r="469" spans="1:53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4"/>
      <c r="N469" s="355" t="s">
        <v>66</v>
      </c>
      <c r="O469" s="356"/>
      <c r="P469" s="356"/>
      <c r="Q469" s="356"/>
      <c r="R469" s="356"/>
      <c r="S469" s="356"/>
      <c r="T469" s="357"/>
      <c r="U469" s="37" t="s">
        <v>65</v>
      </c>
      <c r="V469" s="350">
        <f>IFERROR(SUM(V466:V467),"0")</f>
        <v>726</v>
      </c>
      <c r="W469" s="350">
        <f>IFERROR(SUM(W466:W467),"0")</f>
        <v>728.40000000000009</v>
      </c>
      <c r="X469" s="37"/>
      <c r="Y469" s="351"/>
      <c r="Z469" s="351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8">
        <v>4680115883116</v>
      </c>
      <c r="E471" s="354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3"/>
      <c r="P471" s="353"/>
      <c r="Q471" s="353"/>
      <c r="R471" s="354"/>
      <c r="S471" s="34"/>
      <c r="T471" s="34"/>
      <c r="U471" s="35" t="s">
        <v>65</v>
      </c>
      <c r="V471" s="348">
        <v>229</v>
      </c>
      <c r="W471" s="349">
        <f t="shared" ref="W471:W476" si="23">IFERROR(IF(V471="",0,CEILING((V471/$H471),1)*$H471),"")</f>
        <v>232.32000000000002</v>
      </c>
      <c r="X471" s="36">
        <f>IFERROR(IF(W471=0,"",ROUNDUP(W471/H471,0)*0.01196),"")</f>
        <v>0.52624000000000004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8">
        <v>4680115883093</v>
      </c>
      <c r="E472" s="354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3"/>
      <c r="P472" s="353"/>
      <c r="Q472" s="353"/>
      <c r="R472" s="354"/>
      <c r="S472" s="34"/>
      <c r="T472" s="34"/>
      <c r="U472" s="35" t="s">
        <v>65</v>
      </c>
      <c r="V472" s="348">
        <v>447</v>
      </c>
      <c r="W472" s="349">
        <f t="shared" si="23"/>
        <v>448.8</v>
      </c>
      <c r="X472" s="36">
        <f>IFERROR(IF(W472=0,"",ROUNDUP(W472/H472,0)*0.01196),"")</f>
        <v>1.0165999999999999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8">
        <v>4680115883109</v>
      </c>
      <c r="E473" s="354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3"/>
      <c r="P473" s="353"/>
      <c r="Q473" s="353"/>
      <c r="R473" s="354"/>
      <c r="S473" s="34"/>
      <c r="T473" s="34"/>
      <c r="U473" s="35" t="s">
        <v>65</v>
      </c>
      <c r="V473" s="348">
        <v>506</v>
      </c>
      <c r="W473" s="349">
        <f t="shared" si="23"/>
        <v>506.88</v>
      </c>
      <c r="X473" s="36">
        <f>IFERROR(IF(W473=0,"",ROUNDUP(W473/H473,0)*0.01196),"")</f>
        <v>1.1481600000000001</v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638</v>
      </c>
      <c r="B474" s="54" t="s">
        <v>639</v>
      </c>
      <c r="C474" s="31">
        <v>4301031249</v>
      </c>
      <c r="D474" s="358">
        <v>4680115882072</v>
      </c>
      <c r="E474" s="354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3"/>
      <c r="P474" s="353"/>
      <c r="Q474" s="353"/>
      <c r="R474" s="354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640</v>
      </c>
      <c r="B475" s="54" t="s">
        <v>641</v>
      </c>
      <c r="C475" s="31">
        <v>4301031251</v>
      </c>
      <c r="D475" s="358">
        <v>4680115882102</v>
      </c>
      <c r="E475" s="354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3"/>
      <c r="P475" s="353"/>
      <c r="Q475" s="353"/>
      <c r="R475" s="354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642</v>
      </c>
      <c r="B476" s="54" t="s">
        <v>643</v>
      </c>
      <c r="C476" s="31">
        <v>4301031253</v>
      </c>
      <c r="D476" s="358">
        <v>4680115882096</v>
      </c>
      <c r="E476" s="354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3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3"/>
      <c r="P476" s="353"/>
      <c r="Q476" s="353"/>
      <c r="R476" s="354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3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4"/>
      <c r="N477" s="355" t="s">
        <v>66</v>
      </c>
      <c r="O477" s="356"/>
      <c r="P477" s="356"/>
      <c r="Q477" s="356"/>
      <c r="R477" s="356"/>
      <c r="S477" s="356"/>
      <c r="T477" s="357"/>
      <c r="U477" s="37" t="s">
        <v>67</v>
      </c>
      <c r="V477" s="350">
        <f>IFERROR(V471/H471,"0")+IFERROR(V472/H472,"0")+IFERROR(V473/H473,"0")+IFERROR(V474/H474,"0")+IFERROR(V475/H475,"0")+IFERROR(V476/H476,"0")</f>
        <v>223.86363636363637</v>
      </c>
      <c r="W477" s="350">
        <f>IFERROR(W471/H471,"0")+IFERROR(W472/H472,"0")+IFERROR(W473/H473,"0")+IFERROR(W474/H474,"0")+IFERROR(W475/H475,"0")+IFERROR(W476/H476,"0")</f>
        <v>225</v>
      </c>
      <c r="X477" s="350">
        <f>IFERROR(IF(X471="",0,X471),"0")+IFERROR(IF(X472="",0,X472),"0")+IFERROR(IF(X473="",0,X473),"0")+IFERROR(IF(X474="",0,X474),"0")+IFERROR(IF(X475="",0,X475),"0")+IFERROR(IF(X476="",0,X476),"0")</f>
        <v>2.6909999999999998</v>
      </c>
      <c r="Y477" s="351"/>
      <c r="Z477" s="351"/>
    </row>
    <row r="478" spans="1:53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4"/>
      <c r="N478" s="355" t="s">
        <v>66</v>
      </c>
      <c r="O478" s="356"/>
      <c r="P478" s="356"/>
      <c r="Q478" s="356"/>
      <c r="R478" s="356"/>
      <c r="S478" s="356"/>
      <c r="T478" s="357"/>
      <c r="U478" s="37" t="s">
        <v>65</v>
      </c>
      <c r="V478" s="350">
        <f>IFERROR(SUM(V471:V476),"0")</f>
        <v>1182</v>
      </c>
      <c r="W478" s="350">
        <f>IFERROR(SUM(W471:W476),"0")</f>
        <v>1188</v>
      </c>
      <c r="X478" s="37"/>
      <c r="Y478" s="351"/>
      <c r="Z478" s="351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3"/>
      <c r="Z479" s="343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8">
        <v>4607091383409</v>
      </c>
      <c r="E480" s="354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3"/>
      <c r="P480" s="353"/>
      <c r="Q480" s="353"/>
      <c r="R480" s="354"/>
      <c r="S480" s="34"/>
      <c r="T480" s="34"/>
      <c r="U480" s="35" t="s">
        <v>65</v>
      </c>
      <c r="V480" s="348">
        <v>65</v>
      </c>
      <c r="W480" s="349">
        <f>IFERROR(IF(V480="",0,CEILING((V480/$H480),1)*$H480),"")</f>
        <v>70.2</v>
      </c>
      <c r="X480" s="36">
        <f>IFERROR(IF(W480=0,"",ROUNDUP(W480/H480,0)*0.02175),"")</f>
        <v>0.19574999999999998</v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58">
        <v>4607091383416</v>
      </c>
      <c r="E481" s="354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3"/>
      <c r="P481" s="353"/>
      <c r="Q481" s="353"/>
      <c r="R481" s="354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3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4"/>
      <c r="N482" s="355" t="s">
        <v>66</v>
      </c>
      <c r="O482" s="356"/>
      <c r="P482" s="356"/>
      <c r="Q482" s="356"/>
      <c r="R482" s="356"/>
      <c r="S482" s="356"/>
      <c r="T482" s="357"/>
      <c r="U482" s="37" t="s">
        <v>67</v>
      </c>
      <c r="V482" s="350">
        <f>IFERROR(V480/H480,"0")+IFERROR(V481/H481,"0")</f>
        <v>8.3333333333333339</v>
      </c>
      <c r="W482" s="350">
        <f>IFERROR(W480/H480,"0")+IFERROR(W481/H481,"0")</f>
        <v>9</v>
      </c>
      <c r="X482" s="350">
        <f>IFERROR(IF(X480="",0,X480),"0")+IFERROR(IF(X481="",0,X481),"0")</f>
        <v>0.19574999999999998</v>
      </c>
      <c r="Y482" s="351"/>
      <c r="Z482" s="351"/>
    </row>
    <row r="483" spans="1:53" x14ac:dyDescent="0.2">
      <c r="A483" s="361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4"/>
      <c r="N483" s="355" t="s">
        <v>66</v>
      </c>
      <c r="O483" s="356"/>
      <c r="P483" s="356"/>
      <c r="Q483" s="356"/>
      <c r="R483" s="356"/>
      <c r="S483" s="356"/>
      <c r="T483" s="357"/>
      <c r="U483" s="37" t="s">
        <v>65</v>
      </c>
      <c r="V483" s="350">
        <f>IFERROR(SUM(V480:V481),"0")</f>
        <v>65</v>
      </c>
      <c r="W483" s="350">
        <f>IFERROR(SUM(W480:W481),"0")</f>
        <v>70.2</v>
      </c>
      <c r="X483" s="37"/>
      <c r="Y483" s="351"/>
      <c r="Z483" s="351"/>
    </row>
    <row r="484" spans="1:53" ht="27.75" hidden="1" customHeight="1" x14ac:dyDescent="0.2">
      <c r="A484" s="537" t="s">
        <v>648</v>
      </c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  <c r="V484" s="538"/>
      <c r="W484" s="538"/>
      <c r="X484" s="538"/>
      <c r="Y484" s="48"/>
      <c r="Z484" s="48"/>
    </row>
    <row r="485" spans="1:53" ht="16.5" hidden="1" customHeight="1" x14ac:dyDescent="0.25">
      <c r="A485" s="372" t="s">
        <v>649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4"/>
      <c r="Z485" s="344"/>
    </row>
    <row r="486" spans="1:53" ht="14.25" hidden="1" customHeight="1" x14ac:dyDescent="0.25">
      <c r="A486" s="360" t="s">
        <v>108</v>
      </c>
      <c r="B486" s="361"/>
      <c r="C486" s="361"/>
      <c r="D486" s="361"/>
      <c r="E486" s="361"/>
      <c r="F486" s="361"/>
      <c r="G486" s="361"/>
      <c r="H486" s="361"/>
      <c r="I486" s="361"/>
      <c r="J486" s="361"/>
      <c r="K486" s="361"/>
      <c r="L486" s="361"/>
      <c r="M486" s="361"/>
      <c r="N486" s="361"/>
      <c r="O486" s="361"/>
      <c r="P486" s="361"/>
      <c r="Q486" s="361"/>
      <c r="R486" s="361"/>
      <c r="S486" s="361"/>
      <c r="T486" s="361"/>
      <c r="U486" s="361"/>
      <c r="V486" s="361"/>
      <c r="W486" s="361"/>
      <c r="X486" s="361"/>
      <c r="Y486" s="343"/>
      <c r="Z486" s="343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8">
        <v>4640242181011</v>
      </c>
      <c r="E487" s="354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4" t="s">
        <v>652</v>
      </c>
      <c r="O487" s="353"/>
      <c r="P487" s="353"/>
      <c r="Q487" s="353"/>
      <c r="R487" s="354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8">
        <v>4640242180441</v>
      </c>
      <c r="E488" s="354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0" t="s">
        <v>655</v>
      </c>
      <c r="O488" s="353"/>
      <c r="P488" s="353"/>
      <c r="Q488" s="353"/>
      <c r="R488" s="354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4301011584</v>
      </c>
      <c r="D489" s="358">
        <v>4640242180564</v>
      </c>
      <c r="E489" s="354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68" t="s">
        <v>658</v>
      </c>
      <c r="O489" s="353"/>
      <c r="P489" s="353"/>
      <c r="Q489" s="353"/>
      <c r="R489" s="354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8">
        <v>4640242180922</v>
      </c>
      <c r="E490" s="354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79" t="s">
        <v>661</v>
      </c>
      <c r="O490" s="353"/>
      <c r="P490" s="353"/>
      <c r="Q490" s="353"/>
      <c r="R490" s="354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8">
        <v>4640242180038</v>
      </c>
      <c r="E491" s="354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5" t="s">
        <v>664</v>
      </c>
      <c r="O491" s="353"/>
      <c r="P491" s="353"/>
      <c r="Q491" s="353"/>
      <c r="R491" s="354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hidden="1" x14ac:dyDescent="0.2">
      <c r="A492" s="363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4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hidden="1" x14ac:dyDescent="0.2">
      <c r="A493" s="361"/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4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hidden="1" customHeight="1" x14ac:dyDescent="0.25">
      <c r="A494" s="360" t="s">
        <v>100</v>
      </c>
      <c r="B494" s="361"/>
      <c r="C494" s="361"/>
      <c r="D494" s="361"/>
      <c r="E494" s="361"/>
      <c r="F494" s="361"/>
      <c r="G494" s="361"/>
      <c r="H494" s="361"/>
      <c r="I494" s="361"/>
      <c r="J494" s="361"/>
      <c r="K494" s="361"/>
      <c r="L494" s="361"/>
      <c r="M494" s="361"/>
      <c r="N494" s="361"/>
      <c r="O494" s="361"/>
      <c r="P494" s="361"/>
      <c r="Q494" s="361"/>
      <c r="R494" s="361"/>
      <c r="S494" s="361"/>
      <c r="T494" s="361"/>
      <c r="U494" s="361"/>
      <c r="V494" s="361"/>
      <c r="W494" s="361"/>
      <c r="X494" s="361"/>
      <c r="Y494" s="343"/>
      <c r="Z494" s="343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8">
        <v>4640242180526</v>
      </c>
      <c r="E495" s="354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89" t="s">
        <v>667</v>
      </c>
      <c r="O495" s="353"/>
      <c r="P495" s="353"/>
      <c r="Q495" s="353"/>
      <c r="R495" s="354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8">
        <v>4640242180519</v>
      </c>
      <c r="E496" s="354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16" t="s">
        <v>670</v>
      </c>
      <c r="O496" s="353"/>
      <c r="P496" s="353"/>
      <c r="Q496" s="353"/>
      <c r="R496" s="354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8">
        <v>4640242180090</v>
      </c>
      <c r="E497" s="354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3" t="s">
        <v>673</v>
      </c>
      <c r="O497" s="353"/>
      <c r="P497" s="353"/>
      <c r="Q497" s="353"/>
      <c r="R497" s="354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63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4"/>
      <c r="N498" s="355" t="s">
        <v>66</v>
      </c>
      <c r="O498" s="356"/>
      <c r="P498" s="356"/>
      <c r="Q498" s="356"/>
      <c r="R498" s="356"/>
      <c r="S498" s="356"/>
      <c r="T498" s="357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61"/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4"/>
      <c r="N499" s="355" t="s">
        <v>66</v>
      </c>
      <c r="O499" s="356"/>
      <c r="P499" s="356"/>
      <c r="Q499" s="356"/>
      <c r="R499" s="356"/>
      <c r="S499" s="356"/>
      <c r="T499" s="357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0" t="s">
        <v>60</v>
      </c>
      <c r="B500" s="361"/>
      <c r="C500" s="361"/>
      <c r="D500" s="361"/>
      <c r="E500" s="361"/>
      <c r="F500" s="361"/>
      <c r="G500" s="361"/>
      <c r="H500" s="361"/>
      <c r="I500" s="361"/>
      <c r="J500" s="361"/>
      <c r="K500" s="361"/>
      <c r="L500" s="361"/>
      <c r="M500" s="361"/>
      <c r="N500" s="361"/>
      <c r="O500" s="361"/>
      <c r="P500" s="361"/>
      <c r="Q500" s="361"/>
      <c r="R500" s="361"/>
      <c r="S500" s="361"/>
      <c r="T500" s="361"/>
      <c r="U500" s="361"/>
      <c r="V500" s="361"/>
      <c r="W500" s="361"/>
      <c r="X500" s="361"/>
      <c r="Y500" s="343"/>
      <c r="Z500" s="343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58">
        <v>4640242180816</v>
      </c>
      <c r="E501" s="354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3" t="s">
        <v>676</v>
      </c>
      <c r="O501" s="353"/>
      <c r="P501" s="353"/>
      <c r="Q501" s="353"/>
      <c r="R501" s="354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58">
        <v>4640242180595</v>
      </c>
      <c r="E502" s="354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8" t="s">
        <v>679</v>
      </c>
      <c r="O502" s="353"/>
      <c r="P502" s="353"/>
      <c r="Q502" s="353"/>
      <c r="R502" s="354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8">
        <v>4640242180908</v>
      </c>
      <c r="E503" s="354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87" t="s">
        <v>682</v>
      </c>
      <c r="O503" s="353"/>
      <c r="P503" s="353"/>
      <c r="Q503" s="353"/>
      <c r="R503" s="354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8">
        <v>4640242180489</v>
      </c>
      <c r="E504" s="354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76" t="s">
        <v>685</v>
      </c>
      <c r="O504" s="353"/>
      <c r="P504" s="353"/>
      <c r="Q504" s="353"/>
      <c r="R504" s="354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63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4"/>
      <c r="N505" s="355" t="s">
        <v>66</v>
      </c>
      <c r="O505" s="356"/>
      <c r="P505" s="356"/>
      <c r="Q505" s="356"/>
      <c r="R505" s="356"/>
      <c r="S505" s="356"/>
      <c r="T505" s="357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hidden="1" x14ac:dyDescent="0.2">
      <c r="A506" s="361"/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4"/>
      <c r="N506" s="355" t="s">
        <v>66</v>
      </c>
      <c r="O506" s="356"/>
      <c r="P506" s="356"/>
      <c r="Q506" s="356"/>
      <c r="R506" s="356"/>
      <c r="S506" s="356"/>
      <c r="T506" s="357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hidden="1" customHeight="1" x14ac:dyDescent="0.25">
      <c r="A507" s="360" t="s">
        <v>68</v>
      </c>
      <c r="B507" s="361"/>
      <c r="C507" s="361"/>
      <c r="D507" s="361"/>
      <c r="E507" s="361"/>
      <c r="F507" s="361"/>
      <c r="G507" s="361"/>
      <c r="H507" s="361"/>
      <c r="I507" s="361"/>
      <c r="J507" s="361"/>
      <c r="K507" s="361"/>
      <c r="L507" s="361"/>
      <c r="M507" s="361"/>
      <c r="N507" s="361"/>
      <c r="O507" s="361"/>
      <c r="P507" s="361"/>
      <c r="Q507" s="361"/>
      <c r="R507" s="361"/>
      <c r="S507" s="361"/>
      <c r="T507" s="361"/>
      <c r="U507" s="361"/>
      <c r="V507" s="361"/>
      <c r="W507" s="361"/>
      <c r="X507" s="361"/>
      <c r="Y507" s="343"/>
      <c r="Z507" s="343"/>
    </row>
    <row r="508" spans="1:53" ht="27" hidden="1" customHeight="1" x14ac:dyDescent="0.25">
      <c r="A508" s="54" t="s">
        <v>686</v>
      </c>
      <c r="B508" s="54" t="s">
        <v>687</v>
      </c>
      <c r="C508" s="31">
        <v>4301051310</v>
      </c>
      <c r="D508" s="358">
        <v>4680115880870</v>
      </c>
      <c r="E508" s="354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3"/>
      <c r="P508" s="353"/>
      <c r="Q508" s="353"/>
      <c r="R508" s="354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8">
        <v>4640242180540</v>
      </c>
      <c r="E509" s="354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07" t="s">
        <v>690</v>
      </c>
      <c r="O509" s="353"/>
      <c r="P509" s="353"/>
      <c r="Q509" s="353"/>
      <c r="R509" s="354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8">
        <v>4640242181233</v>
      </c>
      <c r="E510" s="354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42" t="s">
        <v>693</v>
      </c>
      <c r="O510" s="353"/>
      <c r="P510" s="353"/>
      <c r="Q510" s="353"/>
      <c r="R510" s="354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8">
        <v>4640242180557</v>
      </c>
      <c r="E511" s="354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08" t="s">
        <v>696</v>
      </c>
      <c r="O511" s="353"/>
      <c r="P511" s="353"/>
      <c r="Q511" s="353"/>
      <c r="R511" s="354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8">
        <v>4640242181226</v>
      </c>
      <c r="E512" s="354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47" t="s">
        <v>699</v>
      </c>
      <c r="O512" s="353"/>
      <c r="P512" s="353"/>
      <c r="Q512" s="353"/>
      <c r="R512" s="354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hidden="1" x14ac:dyDescent="0.2">
      <c r="A513" s="363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4"/>
      <c r="N513" s="355" t="s">
        <v>66</v>
      </c>
      <c r="O513" s="356"/>
      <c r="P513" s="356"/>
      <c r="Q513" s="356"/>
      <c r="R513" s="356"/>
      <c r="S513" s="356"/>
      <c r="T513" s="357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hidden="1" x14ac:dyDescent="0.2">
      <c r="A514" s="361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364"/>
      <c r="N514" s="355" t="s">
        <v>66</v>
      </c>
      <c r="O514" s="356"/>
      <c r="P514" s="356"/>
      <c r="Q514" s="356"/>
      <c r="R514" s="356"/>
      <c r="S514" s="356"/>
      <c r="T514" s="357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96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14"/>
      <c r="N515" s="419" t="s">
        <v>700</v>
      </c>
      <c r="O515" s="420"/>
      <c r="P515" s="420"/>
      <c r="Q515" s="420"/>
      <c r="R515" s="420"/>
      <c r="S515" s="420"/>
      <c r="T515" s="421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17497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17706.34</v>
      </c>
      <c r="X515" s="37"/>
      <c r="Y515" s="351"/>
      <c r="Z515" s="351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14"/>
      <c r="N516" s="419" t="s">
        <v>701</v>
      </c>
      <c r="O516" s="420"/>
      <c r="P516" s="420"/>
      <c r="Q516" s="420"/>
      <c r="R516" s="420"/>
      <c r="S516" s="420"/>
      <c r="T516" s="421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18482.739489844385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18703.908000000003</v>
      </c>
      <c r="X516" s="37"/>
      <c r="Y516" s="351"/>
      <c r="Z516" s="351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14"/>
      <c r="N517" s="419" t="s">
        <v>702</v>
      </c>
      <c r="O517" s="420"/>
      <c r="P517" s="420"/>
      <c r="Q517" s="420"/>
      <c r="R517" s="420"/>
      <c r="S517" s="420"/>
      <c r="T517" s="421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32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33</v>
      </c>
      <c r="X517" s="37"/>
      <c r="Y517" s="351"/>
      <c r="Z517" s="351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14"/>
      <c r="N518" s="419" t="s">
        <v>704</v>
      </c>
      <c r="O518" s="420"/>
      <c r="P518" s="420"/>
      <c r="Q518" s="420"/>
      <c r="R518" s="420"/>
      <c r="S518" s="420"/>
      <c r="T518" s="421"/>
      <c r="U518" s="37" t="s">
        <v>65</v>
      </c>
      <c r="V518" s="350">
        <f>GrossWeightTotal+PalletQtyTotal*25</f>
        <v>19282.739489844385</v>
      </c>
      <c r="W518" s="350">
        <f>GrossWeightTotalR+PalletQtyTotalR*25</f>
        <v>19528.908000000003</v>
      </c>
      <c r="X518" s="37"/>
      <c r="Y518" s="351"/>
      <c r="Z518" s="351"/>
    </row>
    <row r="519" spans="1:29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14"/>
      <c r="N519" s="419" t="s">
        <v>705</v>
      </c>
      <c r="O519" s="420"/>
      <c r="P519" s="420"/>
      <c r="Q519" s="420"/>
      <c r="R519" s="420"/>
      <c r="S519" s="420"/>
      <c r="T519" s="421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2789.376023011926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2820</v>
      </c>
      <c r="X519" s="37"/>
      <c r="Y519" s="351"/>
      <c r="Z519" s="351"/>
    </row>
    <row r="520" spans="1:29" ht="14.25" hidden="1" customHeight="1" x14ac:dyDescent="0.2">
      <c r="A520" s="361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414"/>
      <c r="N520" s="419" t="s">
        <v>706</v>
      </c>
      <c r="O520" s="420"/>
      <c r="P520" s="420"/>
      <c r="Q520" s="420"/>
      <c r="R520" s="420"/>
      <c r="S520" s="420"/>
      <c r="T520" s="421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37.264549999999993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9" t="s">
        <v>98</v>
      </c>
      <c r="D522" s="577"/>
      <c r="E522" s="577"/>
      <c r="F522" s="578"/>
      <c r="G522" s="409" t="s">
        <v>227</v>
      </c>
      <c r="H522" s="577"/>
      <c r="I522" s="577"/>
      <c r="J522" s="577"/>
      <c r="K522" s="577"/>
      <c r="L522" s="577"/>
      <c r="M522" s="577"/>
      <c r="N522" s="577"/>
      <c r="O522" s="578"/>
      <c r="P522" s="341" t="s">
        <v>462</v>
      </c>
      <c r="Q522" s="409" t="s">
        <v>466</v>
      </c>
      <c r="R522" s="578"/>
      <c r="S522" s="409" t="s">
        <v>519</v>
      </c>
      <c r="T522" s="578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401" t="s">
        <v>709</v>
      </c>
      <c r="B523" s="409" t="s">
        <v>59</v>
      </c>
      <c r="C523" s="409" t="s">
        <v>99</v>
      </c>
      <c r="D523" s="409" t="s">
        <v>107</v>
      </c>
      <c r="E523" s="409" t="s">
        <v>98</v>
      </c>
      <c r="F523" s="409" t="s">
        <v>219</v>
      </c>
      <c r="G523" s="409" t="s">
        <v>228</v>
      </c>
      <c r="H523" s="409" t="s">
        <v>235</v>
      </c>
      <c r="I523" s="409" t="s">
        <v>254</v>
      </c>
      <c r="J523" s="409" t="s">
        <v>313</v>
      </c>
      <c r="K523" s="342"/>
      <c r="L523" s="409" t="s">
        <v>334</v>
      </c>
      <c r="M523" s="409" t="s">
        <v>353</v>
      </c>
      <c r="N523" s="409" t="s">
        <v>431</v>
      </c>
      <c r="O523" s="409" t="s">
        <v>449</v>
      </c>
      <c r="P523" s="409" t="s">
        <v>463</v>
      </c>
      <c r="Q523" s="409" t="s">
        <v>467</v>
      </c>
      <c r="R523" s="409" t="s">
        <v>494</v>
      </c>
      <c r="S523" s="409" t="s">
        <v>520</v>
      </c>
      <c r="T523" s="409" t="s">
        <v>569</v>
      </c>
      <c r="U523" s="409" t="s">
        <v>593</v>
      </c>
      <c r="V523" s="409" t="s">
        <v>649</v>
      </c>
      <c r="Z523" s="52"/>
      <c r="AC523" s="342"/>
    </row>
    <row r="524" spans="1:29" ht="13.5" customHeight="1" thickBot="1" x14ac:dyDescent="0.25">
      <c r="A524" s="402"/>
      <c r="B524" s="410"/>
      <c r="C524" s="410"/>
      <c r="D524" s="410"/>
      <c r="E524" s="410"/>
      <c r="F524" s="410"/>
      <c r="G524" s="410"/>
      <c r="H524" s="410"/>
      <c r="I524" s="410"/>
      <c r="J524" s="410"/>
      <c r="K524" s="342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V524" s="410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324</v>
      </c>
      <c r="D525" s="46">
        <f>IFERROR(W57*1,"0")+IFERROR(W58*1,"0")+IFERROR(W59*1,"0")+IFERROR(W60*1,"0")</f>
        <v>210.4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1836.8999999999999</v>
      </c>
      <c r="F525" s="46">
        <f>IFERROR(W133*1,"0")+IFERROR(W134*1,"0")+IFERROR(W135*1,"0")+IFERROR(W136*1,"0")</f>
        <v>269.7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264.60000000000002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3150.2999999999997</v>
      </c>
      <c r="J525" s="46">
        <f>IFERROR(W207*1,"0")+IFERROR(W208*1,"0")+IFERROR(W209*1,"0")+IFERROR(W210*1,"0")+IFERROR(W211*1,"0")+IFERROR(W212*1,"0")+IFERROR(W216*1,"0")</f>
        <v>58</v>
      </c>
      <c r="K525" s="342"/>
      <c r="L525" s="46">
        <f>IFERROR(W221*1,"0")+IFERROR(W222*1,"0")+IFERROR(W223*1,"0")+IFERROR(W224*1,"0")+IFERROR(W225*1,"0")+IFERROR(W226*1,"0")</f>
        <v>182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550.5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51.9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6015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1143.5999999999999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29.400000000000002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3620.0400000000004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01,00"/>
        <filter val="1 175,00"/>
        <filter val="1 182,00"/>
        <filter val="1 466,00"/>
        <filter val="1 552,00"/>
        <filter val="1 626,00"/>
        <filter val="1 666,00"/>
        <filter val="1,96"/>
        <filter val="10,00"/>
        <filter val="10,71"/>
        <filter val="103,00"/>
        <filter val="104,00"/>
        <filter val="110,00"/>
        <filter val="116,00"/>
        <filter val="117,00"/>
        <filter val="120,00"/>
        <filter val="123,00"/>
        <filter val="124,76"/>
        <filter val="13,00"/>
        <filter val="131,00"/>
        <filter val="137,59"/>
        <filter val="139,00"/>
        <filter val="141,25"/>
        <filter val="145,00"/>
        <filter val="146,00"/>
        <filter val="148,00"/>
        <filter val="15,00"/>
        <filter val="15,38"/>
        <filter val="150,40"/>
        <filter val="16,00"/>
        <filter val="16,40"/>
        <filter val="161,00"/>
        <filter val="167,00"/>
        <filter val="17 497,00"/>
        <filter val="175,00"/>
        <filter val="177,00"/>
        <filter val="18 482,74"/>
        <filter val="19 282,74"/>
        <filter val="192,00"/>
        <filter val="2 208,00"/>
        <filter val="2 789,38"/>
        <filter val="200,00"/>
        <filter val="212,00"/>
        <filter val="218,00"/>
        <filter val="223,86"/>
        <filter val="229,00"/>
        <filter val="23,00"/>
        <filter val="231,00"/>
        <filter val="24,62"/>
        <filter val="250,00"/>
        <filter val="254,00"/>
        <filter val="26,00"/>
        <filter val="26,25"/>
        <filter val="262,00"/>
        <filter val="263,00"/>
        <filter val="268,00"/>
        <filter val="27,00"/>
        <filter val="29,26"/>
        <filter val="3,33"/>
        <filter val="301,00"/>
        <filter val="308,48"/>
        <filter val="312,27"/>
        <filter val="316,00"/>
        <filter val="32"/>
        <filter val="33,33"/>
        <filter val="37,88"/>
        <filter val="377,00"/>
        <filter val="393,00"/>
        <filter val="4 684,00"/>
        <filter val="4,48"/>
        <filter val="402,00"/>
        <filter val="41,67"/>
        <filter val="42,92"/>
        <filter val="44,13"/>
        <filter val="447,00"/>
        <filter val="45,00"/>
        <filter val="461,00"/>
        <filter val="466,00"/>
        <filter val="49,97"/>
        <filter val="490,00"/>
        <filter val="5,00"/>
        <filter val="5,88"/>
        <filter val="500,00"/>
        <filter val="506,00"/>
        <filter val="51,00"/>
        <filter val="52,00"/>
        <filter val="561,00"/>
        <filter val="58,00"/>
        <filter val="580,00"/>
        <filter val="6,00"/>
        <filter val="63,00"/>
        <filter val="63,43"/>
        <filter val="632,00"/>
        <filter val="65,00"/>
        <filter val="7,22"/>
        <filter val="70,00"/>
        <filter val="726,00"/>
        <filter val="73,40"/>
        <filter val="743,00"/>
        <filter val="759,17"/>
        <filter val="77,00"/>
        <filter val="791,00"/>
        <filter val="8,00"/>
        <filter val="8,33"/>
        <filter val="81,03"/>
        <filter val="90,00"/>
      </filters>
    </filterColumn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7:R27"/>
    <mergeCell ref="N83:R83"/>
    <mergeCell ref="A257:M258"/>
    <mergeCell ref="N154:R154"/>
    <mergeCell ref="N85:R85"/>
    <mergeCell ref="A15:L15"/>
    <mergeCell ref="N23:T23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A34:M35"/>
    <mergeCell ref="N381:T381"/>
    <mergeCell ref="N427:T427"/>
    <mergeCell ref="D266:E266"/>
    <mergeCell ref="A259:X259"/>
    <mergeCell ref="D244:E244"/>
    <mergeCell ref="A424:X424"/>
    <mergeCell ref="A324:X324"/>
    <mergeCell ref="D336:E336"/>
    <mergeCell ref="D407:E407"/>
    <mergeCell ref="D152:E152"/>
    <mergeCell ref="N389:T389"/>
    <mergeCell ref="D277:E277"/>
    <mergeCell ref="N92:R92"/>
    <mergeCell ref="N263:R263"/>
    <mergeCell ref="D419:E419"/>
    <mergeCell ref="N397:R397"/>
    <mergeCell ref="A42:M43"/>
    <mergeCell ref="D264:E264"/>
    <mergeCell ref="D271:E271"/>
    <mergeCell ref="D191:E191"/>
    <mergeCell ref="D262:E262"/>
    <mergeCell ref="N91:R91"/>
    <mergeCell ref="D237:E237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A48:X48"/>
    <mergeCell ref="N90:R90"/>
    <mergeCell ref="N261:R261"/>
    <mergeCell ref="A347:M348"/>
    <mergeCell ref="D133:E133"/>
    <mergeCell ref="D433:E433"/>
    <mergeCell ref="A429:X429"/>
    <mergeCell ref="N156:R156"/>
    <mergeCell ref="N327:R327"/>
    <mergeCell ref="A379:X379"/>
    <mergeCell ref="D291:E291"/>
    <mergeCell ref="D239:E239"/>
    <mergeCell ref="N440:R440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S522:T522"/>
    <mergeCell ref="N519:T519"/>
    <mergeCell ref="J523:J524"/>
    <mergeCell ref="L523:L524"/>
    <mergeCell ref="D458:E458"/>
    <mergeCell ref="N454:R454"/>
    <mergeCell ref="N468:T468"/>
    <mergeCell ref="C522:F522"/>
    <mergeCell ref="S523:S524"/>
    <mergeCell ref="A485:X485"/>
    <mergeCell ref="N513:T513"/>
    <mergeCell ref="E523:E524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N375:R375"/>
    <mergeCell ref="A196:M197"/>
    <mergeCell ref="N233:R233"/>
    <mergeCell ref="N37:R37"/>
    <mergeCell ref="D249:E249"/>
    <mergeCell ref="N72:R72"/>
    <mergeCell ref="A19:X19"/>
    <mergeCell ref="N165:T165"/>
    <mergeCell ref="D102:E102"/>
    <mergeCell ref="M17:M18"/>
    <mergeCell ref="N67:R67"/>
    <mergeCell ref="A161:X161"/>
    <mergeCell ref="A332:X332"/>
    <mergeCell ref="A12:L12"/>
    <mergeCell ref="D29:E29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N283:R283"/>
    <mergeCell ref="D22:E22"/>
    <mergeCell ref="T6:U9"/>
    <mergeCell ref="N77:R77"/>
    <mergeCell ref="D340:E340"/>
    <mergeCell ref="D185:E185"/>
    <mergeCell ref="D41:E41"/>
    <mergeCell ref="D10:E10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183:E183"/>
    <mergeCell ref="A21:X21"/>
    <mergeCell ref="N232:R232"/>
    <mergeCell ref="N24:T24"/>
    <mergeCell ref="D45:E45"/>
    <mergeCell ref="H9:I9"/>
    <mergeCell ref="N33:R33"/>
    <mergeCell ref="D70:E70"/>
    <mergeCell ref="D312:E312"/>
    <mergeCell ref="A64:X64"/>
    <mergeCell ref="D52:E52"/>
    <mergeCell ref="D27:E27"/>
    <mergeCell ref="N15:R16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A198:X198"/>
    <mergeCell ref="N267:R267"/>
    <mergeCell ref="N460:R460"/>
    <mergeCell ref="A388:M389"/>
    <mergeCell ref="D297:E297"/>
    <mergeCell ref="N197:T197"/>
    <mergeCell ref="N155:R155"/>
    <mergeCell ref="N264:R264"/>
    <mergeCell ref="A298:M299"/>
    <mergeCell ref="N391:R391"/>
    <mergeCell ref="D263:E263"/>
    <mergeCell ref="N430:R430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N135:R135"/>
    <mergeCell ref="N299:T299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460:E460"/>
    <mergeCell ref="N469:T469"/>
    <mergeCell ref="D487:E487"/>
    <mergeCell ref="N99:R99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2024-03-29T10:42:37Z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