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75EFA93-9FAE-4ABC-A037-A78ACC2E85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70" i="1" s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W266" i="1" s="1"/>
  <c r="V250" i="1"/>
  <c r="X249" i="1"/>
  <c r="V249" i="1"/>
  <c r="X248" i="1"/>
  <c r="W248" i="1"/>
  <c r="X247" i="1"/>
  <c r="W247" i="1"/>
  <c r="X246" i="1"/>
  <c r="W246" i="1"/>
  <c r="X245" i="1"/>
  <c r="W245" i="1"/>
  <c r="W249" i="1" s="1"/>
  <c r="V243" i="1"/>
  <c r="W242" i="1"/>
  <c r="V242" i="1"/>
  <c r="X241" i="1"/>
  <c r="X242" i="1" s="1"/>
  <c r="W241" i="1"/>
  <c r="W243" i="1" s="1"/>
  <c r="V239" i="1"/>
  <c r="X238" i="1"/>
  <c r="V238" i="1"/>
  <c r="X237" i="1"/>
  <c r="W237" i="1"/>
  <c r="W238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W216" i="1" s="1"/>
  <c r="N213" i="1"/>
  <c r="V210" i="1"/>
  <c r="X209" i="1"/>
  <c r="V209" i="1"/>
  <c r="X208" i="1"/>
  <c r="W208" i="1"/>
  <c r="W209" i="1" s="1"/>
  <c r="N208" i="1"/>
  <c r="V205" i="1"/>
  <c r="V204" i="1"/>
  <c r="X203" i="1"/>
  <c r="W203" i="1"/>
  <c r="N203" i="1"/>
  <c r="X202" i="1"/>
  <c r="W202" i="1"/>
  <c r="N202" i="1"/>
  <c r="X201" i="1"/>
  <c r="W201" i="1"/>
  <c r="W205" i="1" s="1"/>
  <c r="N201" i="1"/>
  <c r="X200" i="1"/>
  <c r="X204" i="1" s="1"/>
  <c r="W200" i="1"/>
  <c r="W204" i="1" s="1"/>
  <c r="N200" i="1"/>
  <c r="V197" i="1"/>
  <c r="V196" i="1"/>
  <c r="X195" i="1"/>
  <c r="W195" i="1"/>
  <c r="N195" i="1"/>
  <c r="X194" i="1"/>
  <c r="W194" i="1"/>
  <c r="W196" i="1" s="1"/>
  <c r="N194" i="1"/>
  <c r="X193" i="1"/>
  <c r="X196" i="1" s="1"/>
  <c r="W193" i="1"/>
  <c r="W197" i="1" s="1"/>
  <c r="N193" i="1"/>
  <c r="V190" i="1"/>
  <c r="V189" i="1"/>
  <c r="X188" i="1"/>
  <c r="W188" i="1"/>
  <c r="N188" i="1"/>
  <c r="X187" i="1"/>
  <c r="X189" i="1" s="1"/>
  <c r="W187" i="1"/>
  <c r="W190" i="1" s="1"/>
  <c r="N187" i="1"/>
  <c r="V183" i="1"/>
  <c r="V182" i="1"/>
  <c r="X181" i="1"/>
  <c r="W181" i="1"/>
  <c r="N181" i="1"/>
  <c r="X180" i="1"/>
  <c r="X182" i="1" s="1"/>
  <c r="W180" i="1"/>
  <c r="N180" i="1"/>
  <c r="X179" i="1"/>
  <c r="W179" i="1"/>
  <c r="W182" i="1" s="1"/>
  <c r="N179" i="1"/>
  <c r="V176" i="1"/>
  <c r="X175" i="1"/>
  <c r="V175" i="1"/>
  <c r="X174" i="1"/>
  <c r="W174" i="1"/>
  <c r="W175" i="1" s="1"/>
  <c r="N174" i="1"/>
  <c r="V171" i="1"/>
  <c r="X170" i="1"/>
  <c r="V170" i="1"/>
  <c r="X169" i="1"/>
  <c r="W169" i="1"/>
  <c r="W170" i="1" s="1"/>
  <c r="N169" i="1"/>
  <c r="V166" i="1"/>
  <c r="V165" i="1"/>
  <c r="X164" i="1"/>
  <c r="W164" i="1"/>
  <c r="W166" i="1" s="1"/>
  <c r="N164" i="1"/>
  <c r="X163" i="1"/>
  <c r="X165" i="1" s="1"/>
  <c r="W163" i="1"/>
  <c r="W165" i="1" s="1"/>
  <c r="N163" i="1"/>
  <c r="V159" i="1"/>
  <c r="V158" i="1"/>
  <c r="X157" i="1"/>
  <c r="W157" i="1"/>
  <c r="N157" i="1"/>
  <c r="X156" i="1"/>
  <c r="X158" i="1" s="1"/>
  <c r="W156" i="1"/>
  <c r="W159" i="1" s="1"/>
  <c r="N156" i="1"/>
  <c r="V154" i="1"/>
  <c r="V153" i="1"/>
  <c r="X152" i="1"/>
  <c r="W152" i="1"/>
  <c r="X151" i="1"/>
  <c r="W151" i="1"/>
  <c r="W154" i="1" s="1"/>
  <c r="N151" i="1"/>
  <c r="X150" i="1"/>
  <c r="W150" i="1"/>
  <c r="X149" i="1"/>
  <c r="X153" i="1" s="1"/>
  <c r="W149" i="1"/>
  <c r="W146" i="1"/>
  <c r="V146" i="1"/>
  <c r="X145" i="1"/>
  <c r="V145" i="1"/>
  <c r="X144" i="1"/>
  <c r="W144" i="1"/>
  <c r="W145" i="1" s="1"/>
  <c r="N144" i="1"/>
  <c r="V141" i="1"/>
  <c r="X140" i="1"/>
  <c r="V140" i="1"/>
  <c r="X139" i="1"/>
  <c r="W139" i="1"/>
  <c r="W140" i="1" s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W130" i="1" s="1"/>
  <c r="N127" i="1"/>
  <c r="W124" i="1"/>
  <c r="V124" i="1"/>
  <c r="X123" i="1"/>
  <c r="V123" i="1"/>
  <c r="X122" i="1"/>
  <c r="W122" i="1"/>
  <c r="W123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W103" i="1"/>
  <c r="W106" i="1" s="1"/>
  <c r="N103" i="1"/>
  <c r="W100" i="1"/>
  <c r="V100" i="1"/>
  <c r="X99" i="1"/>
  <c r="V99" i="1"/>
  <c r="X98" i="1"/>
  <c r="W98" i="1"/>
  <c r="N98" i="1"/>
  <c r="X97" i="1"/>
  <c r="W97" i="1"/>
  <c r="N97" i="1"/>
  <c r="X96" i="1"/>
  <c r="W96" i="1"/>
  <c r="N96" i="1"/>
  <c r="X95" i="1"/>
  <c r="W95" i="1"/>
  <c r="N95" i="1"/>
  <c r="X94" i="1"/>
  <c r="W94" i="1"/>
  <c r="W99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0" i="1" s="1"/>
  <c r="N87" i="1"/>
  <c r="W84" i="1"/>
  <c r="V84" i="1"/>
  <c r="X83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3" i="1" s="1"/>
  <c r="N77" i="1"/>
  <c r="V74" i="1"/>
  <c r="V73" i="1"/>
  <c r="X72" i="1"/>
  <c r="W72" i="1"/>
  <c r="N72" i="1"/>
  <c r="X71" i="1"/>
  <c r="X73" i="1" s="1"/>
  <c r="W71" i="1"/>
  <c r="W74" i="1" s="1"/>
  <c r="N71" i="1"/>
  <c r="V68" i="1"/>
  <c r="X67" i="1"/>
  <c r="V67" i="1"/>
  <c r="X66" i="1"/>
  <c r="W66" i="1"/>
  <c r="W67" i="1" s="1"/>
  <c r="N66" i="1"/>
  <c r="W63" i="1"/>
  <c r="V63" i="1"/>
  <c r="X62" i="1"/>
  <c r="V62" i="1"/>
  <c r="X61" i="1"/>
  <c r="W61" i="1"/>
  <c r="N61" i="1"/>
  <c r="X60" i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7" i="1" s="1"/>
  <c r="N50" i="1"/>
  <c r="V47" i="1"/>
  <c r="V46" i="1"/>
  <c r="X45" i="1"/>
  <c r="W45" i="1"/>
  <c r="W47" i="1" s="1"/>
  <c r="N45" i="1"/>
  <c r="X44" i="1"/>
  <c r="X46" i="1" s="1"/>
  <c r="W44" i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3" i="1" s="1"/>
  <c r="N28" i="1"/>
  <c r="W24" i="1"/>
  <c r="V24" i="1"/>
  <c r="X23" i="1"/>
  <c r="V23" i="1"/>
  <c r="X22" i="1"/>
  <c r="W22" i="1"/>
  <c r="N22" i="1"/>
  <c r="H10" i="1"/>
  <c r="A9" i="1"/>
  <c r="D7" i="1"/>
  <c r="O6" i="1"/>
  <c r="N2" i="1"/>
  <c r="F10" i="1" l="1"/>
  <c r="J9" i="1"/>
  <c r="F9" i="1"/>
  <c r="A10" i="1"/>
  <c r="W32" i="1"/>
  <c r="W105" i="1"/>
  <c r="W129" i="1"/>
  <c r="H9" i="1"/>
  <c r="W269" i="1"/>
  <c r="W268" i="1"/>
  <c r="W270" i="1" s="1"/>
  <c r="W23" i="1"/>
  <c r="V271" i="1"/>
  <c r="X32" i="1"/>
  <c r="X272" i="1" s="1"/>
  <c r="V267" i="1"/>
  <c r="W41" i="1"/>
  <c r="W46" i="1"/>
  <c r="W56" i="1"/>
  <c r="W68" i="1"/>
  <c r="W267" i="1" s="1"/>
  <c r="W73" i="1"/>
  <c r="W91" i="1"/>
  <c r="X105" i="1"/>
  <c r="W118" i="1"/>
  <c r="X129" i="1"/>
  <c r="W141" i="1"/>
  <c r="W153" i="1"/>
  <c r="W158" i="1"/>
  <c r="W171" i="1"/>
  <c r="W176" i="1"/>
  <c r="W183" i="1"/>
  <c r="W189" i="1"/>
  <c r="W210" i="1"/>
  <c r="W215" i="1"/>
  <c r="W239" i="1"/>
  <c r="W250" i="1"/>
  <c r="B280" i="1" l="1"/>
  <c r="W271" i="1"/>
  <c r="C280" i="1" s="1"/>
  <c r="A280" i="1" l="1"/>
</calcChain>
</file>

<file path=xl/sharedStrings.xml><?xml version="1.0" encoding="utf-8"?>
<sst xmlns="http://schemas.openxmlformats.org/spreadsheetml/2006/main" count="978" uniqueCount="376">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</sst>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0"/>
  <sheetViews>
    <sheetView showGridLines="0" tabSelected="1" topLeftCell="A255" zoomScaleNormal="100" zoomScaleSheetLayoutView="100" workbookViewId="0">
      <selection activeCell="Z272" sqref="Z27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7" t="s">
        <v>0</v>
      </c>
      <c r="E1" s="238"/>
      <c r="F1" s="238"/>
      <c r="G1" s="13" t="s">
        <v>1</v>
      </c>
      <c r="H1" s="237" t="s">
        <v>2</v>
      </c>
      <c r="I1" s="238"/>
      <c r="J1" s="238"/>
      <c r="K1" s="238"/>
      <c r="L1" s="238"/>
      <c r="M1" s="238"/>
      <c r="N1" s="238"/>
      <c r="O1" s="238"/>
      <c r="P1" s="352" t="s">
        <v>3</v>
      </c>
      <c r="Q1" s="238"/>
      <c r="R1" s="23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1" t="s">
        <v>8</v>
      </c>
      <c r="B5" s="206"/>
      <c r="C5" s="207"/>
      <c r="D5" s="190"/>
      <c r="E5" s="192"/>
      <c r="F5" s="333" t="s">
        <v>9</v>
      </c>
      <c r="G5" s="207"/>
      <c r="H5" s="190"/>
      <c r="I5" s="191"/>
      <c r="J5" s="191"/>
      <c r="K5" s="191"/>
      <c r="L5" s="192"/>
      <c r="N5" s="25" t="s">
        <v>10</v>
      </c>
      <c r="O5" s="306">
        <v>45376</v>
      </c>
      <c r="P5" s="229"/>
      <c r="R5" s="344" t="s">
        <v>11</v>
      </c>
      <c r="S5" s="211"/>
      <c r="T5" s="272" t="s">
        <v>12</v>
      </c>
      <c r="U5" s="229"/>
      <c r="Z5" s="52"/>
      <c r="AA5" s="52"/>
      <c r="AB5" s="52"/>
    </row>
    <row r="6" spans="1:29" s="163" customFormat="1" ht="24" customHeight="1" x14ac:dyDescent="0.2">
      <c r="A6" s="251" t="s">
        <v>13</v>
      </c>
      <c r="B6" s="206"/>
      <c r="C6" s="207"/>
      <c r="D6" s="319" t="s">
        <v>14</v>
      </c>
      <c r="E6" s="320"/>
      <c r="F6" s="320"/>
      <c r="G6" s="320"/>
      <c r="H6" s="320"/>
      <c r="I6" s="320"/>
      <c r="J6" s="320"/>
      <c r="K6" s="320"/>
      <c r="L6" s="229"/>
      <c r="N6" s="25" t="s">
        <v>15</v>
      </c>
      <c r="O6" s="24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210" t="s">
        <v>16</v>
      </c>
      <c r="S6" s="211"/>
      <c r="T6" s="274" t="s">
        <v>17</v>
      </c>
      <c r="U6" s="201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91" t="str">
        <f>IFERROR(VLOOKUP(DeliveryAddress,Table,3,0),1)</f>
        <v>3</v>
      </c>
      <c r="E7" s="292"/>
      <c r="F7" s="292"/>
      <c r="G7" s="292"/>
      <c r="H7" s="292"/>
      <c r="I7" s="292"/>
      <c r="J7" s="292"/>
      <c r="K7" s="292"/>
      <c r="L7" s="293"/>
      <c r="N7" s="25"/>
      <c r="O7" s="43"/>
      <c r="P7" s="43"/>
      <c r="R7" s="174"/>
      <c r="S7" s="211"/>
      <c r="T7" s="275"/>
      <c r="U7" s="276"/>
      <c r="Z7" s="52"/>
      <c r="AA7" s="52"/>
      <c r="AB7" s="52"/>
    </row>
    <row r="8" spans="1:29" s="163" customFormat="1" ht="25.5" customHeight="1" x14ac:dyDescent="0.2">
      <c r="A8" s="347" t="s">
        <v>18</v>
      </c>
      <c r="B8" s="180"/>
      <c r="C8" s="181"/>
      <c r="D8" s="231"/>
      <c r="E8" s="232"/>
      <c r="F8" s="232"/>
      <c r="G8" s="232"/>
      <c r="H8" s="232"/>
      <c r="I8" s="232"/>
      <c r="J8" s="232"/>
      <c r="K8" s="232"/>
      <c r="L8" s="233"/>
      <c r="N8" s="25" t="s">
        <v>19</v>
      </c>
      <c r="O8" s="228">
        <v>0.375</v>
      </c>
      <c r="P8" s="229"/>
      <c r="R8" s="174"/>
      <c r="S8" s="211"/>
      <c r="T8" s="275"/>
      <c r="U8" s="276"/>
      <c r="Z8" s="52"/>
      <c r="AA8" s="52"/>
      <c r="AB8" s="52"/>
    </row>
    <row r="9" spans="1:29" s="163" customFormat="1" ht="39.950000000000003" customHeight="1" x14ac:dyDescent="0.2">
      <c r="A9" s="2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59"/>
      <c r="E9" s="183"/>
      <c r="F9" s="2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182" t="str">
        <f>IF(AND($A$9="Тип доверенности/получателя при получении в адресе перегруза:",$D$9="Разовая доверенность"),"Введите ФИО","")</f>
        <v/>
      </c>
      <c r="I9" s="183"/>
      <c r="J9" s="1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3"/>
      <c r="L9" s="183"/>
      <c r="N9" s="27" t="s">
        <v>20</v>
      </c>
      <c r="O9" s="306"/>
      <c r="P9" s="229"/>
      <c r="R9" s="174"/>
      <c r="S9" s="211"/>
      <c r="T9" s="277"/>
      <c r="U9" s="278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59"/>
      <c r="E10" s="183"/>
      <c r="F10" s="2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311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28"/>
      <c r="P10" s="229"/>
      <c r="S10" s="25" t="s">
        <v>22</v>
      </c>
      <c r="T10" s="200" t="s">
        <v>23</v>
      </c>
      <c r="U10" s="201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8"/>
      <c r="P11" s="229"/>
      <c r="S11" s="25" t="s">
        <v>26</v>
      </c>
      <c r="T11" s="321" t="s">
        <v>27</v>
      </c>
      <c r="U11" s="322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32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7"/>
      <c r="N12" s="25" t="s">
        <v>29</v>
      </c>
      <c r="O12" s="317"/>
      <c r="P12" s="293"/>
      <c r="Q12" s="24"/>
      <c r="S12" s="25"/>
      <c r="T12" s="238"/>
      <c r="U12" s="174"/>
      <c r="Z12" s="52"/>
      <c r="AA12" s="52"/>
      <c r="AB12" s="52"/>
    </row>
    <row r="13" spans="1:29" s="163" customFormat="1" ht="23.25" customHeight="1" x14ac:dyDescent="0.2">
      <c r="A13" s="332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7"/>
      <c r="M13" s="27"/>
      <c r="N13" s="27" t="s">
        <v>31</v>
      </c>
      <c r="O13" s="321"/>
      <c r="P13" s="322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32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7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42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7"/>
      <c r="N15" s="265" t="s">
        <v>34</v>
      </c>
      <c r="O15" s="238"/>
      <c r="P15" s="238"/>
      <c r="Q15" s="238"/>
      <c r="R15" s="23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5" t="s">
        <v>35</v>
      </c>
      <c r="B17" s="195" t="s">
        <v>36</v>
      </c>
      <c r="C17" s="257" t="s">
        <v>37</v>
      </c>
      <c r="D17" s="195" t="s">
        <v>38</v>
      </c>
      <c r="E17" s="241"/>
      <c r="F17" s="195" t="s">
        <v>39</v>
      </c>
      <c r="G17" s="195" t="s">
        <v>40</v>
      </c>
      <c r="H17" s="195" t="s">
        <v>41</v>
      </c>
      <c r="I17" s="195" t="s">
        <v>42</v>
      </c>
      <c r="J17" s="195" t="s">
        <v>43</v>
      </c>
      <c r="K17" s="195" t="s">
        <v>44</v>
      </c>
      <c r="L17" s="195" t="s">
        <v>45</v>
      </c>
      <c r="M17" s="195" t="s">
        <v>46</v>
      </c>
      <c r="N17" s="195" t="s">
        <v>47</v>
      </c>
      <c r="O17" s="240"/>
      <c r="P17" s="240"/>
      <c r="Q17" s="240"/>
      <c r="R17" s="241"/>
      <c r="S17" s="346" t="s">
        <v>48</v>
      </c>
      <c r="T17" s="207"/>
      <c r="U17" s="195" t="s">
        <v>49</v>
      </c>
      <c r="V17" s="195" t="s">
        <v>50</v>
      </c>
      <c r="W17" s="208" t="s">
        <v>51</v>
      </c>
      <c r="X17" s="195" t="s">
        <v>52</v>
      </c>
      <c r="Y17" s="216" t="s">
        <v>53</v>
      </c>
      <c r="Z17" s="216" t="s">
        <v>54</v>
      </c>
      <c r="AA17" s="216" t="s">
        <v>55</v>
      </c>
      <c r="AB17" s="217"/>
      <c r="AC17" s="218"/>
      <c r="AD17" s="252"/>
      <c r="BA17" s="214" t="s">
        <v>56</v>
      </c>
    </row>
    <row r="18" spans="1:53" ht="14.25" customHeight="1" x14ac:dyDescent="0.2">
      <c r="A18" s="196"/>
      <c r="B18" s="196"/>
      <c r="C18" s="196"/>
      <c r="D18" s="242"/>
      <c r="E18" s="244"/>
      <c r="F18" s="196"/>
      <c r="G18" s="196"/>
      <c r="H18" s="196"/>
      <c r="I18" s="196"/>
      <c r="J18" s="196"/>
      <c r="K18" s="196"/>
      <c r="L18" s="196"/>
      <c r="M18" s="196"/>
      <c r="N18" s="242"/>
      <c r="O18" s="243"/>
      <c r="P18" s="243"/>
      <c r="Q18" s="243"/>
      <c r="R18" s="244"/>
      <c r="S18" s="162" t="s">
        <v>57</v>
      </c>
      <c r="T18" s="162" t="s">
        <v>58</v>
      </c>
      <c r="U18" s="196"/>
      <c r="V18" s="196"/>
      <c r="W18" s="209"/>
      <c r="X18" s="196"/>
      <c r="Y18" s="309"/>
      <c r="Z18" s="309"/>
      <c r="AA18" s="219"/>
      <c r="AB18" s="220"/>
      <c r="AC18" s="221"/>
      <c r="AD18" s="253"/>
      <c r="BA18" s="174"/>
    </row>
    <row r="19" spans="1:53" ht="27.75" customHeight="1" x14ac:dyDescent="0.2">
      <c r="A19" s="202" t="s">
        <v>59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49"/>
      <c r="Z19" s="49"/>
    </row>
    <row r="20" spans="1:53" ht="16.5" customHeight="1" x14ac:dyDescent="0.25">
      <c r="A20" s="173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61"/>
      <c r="Z20" s="161"/>
    </row>
    <row r="21" spans="1:53" ht="14.25" customHeight="1" x14ac:dyDescent="0.25">
      <c r="A21" s="188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60"/>
      <c r="Z21" s="160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1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5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6"/>
      <c r="N23" s="179" t="s">
        <v>66</v>
      </c>
      <c r="O23" s="180"/>
      <c r="P23" s="180"/>
      <c r="Q23" s="180"/>
      <c r="R23" s="180"/>
      <c r="S23" s="180"/>
      <c r="T23" s="18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6"/>
      <c r="N24" s="179" t="s">
        <v>66</v>
      </c>
      <c r="O24" s="180"/>
      <c r="P24" s="180"/>
      <c r="Q24" s="180"/>
      <c r="R24" s="180"/>
      <c r="S24" s="180"/>
      <c r="T24" s="18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customHeight="1" x14ac:dyDescent="0.2">
      <c r="A25" s="202" t="s">
        <v>68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49"/>
      <c r="Z25" s="49"/>
    </row>
    <row r="26" spans="1:53" ht="16.5" customHeight="1" x14ac:dyDescent="0.25">
      <c r="A26" s="173" t="s">
        <v>69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61"/>
      <c r="Z26" s="161"/>
    </row>
    <row r="27" spans="1:53" ht="14.25" customHeight="1" x14ac:dyDescent="0.25">
      <c r="A27" s="188" t="s">
        <v>70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60"/>
      <c r="Z27" s="160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1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5">
        <v>4</v>
      </c>
      <c r="W28" s="166">
        <f>IFERROR(IF(V28="","",V28),"")</f>
        <v>4</v>
      </c>
      <c r="X28" s="37">
        <f>IFERROR(IF(V28="","",V28*0.00936),"")</f>
        <v>3.7440000000000001E-2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1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8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5">
        <v>0</v>
      </c>
      <c r="W29" s="166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1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5">
        <v>21</v>
      </c>
      <c r="W30" s="166">
        <f>IFERROR(IF(V30="","",V30),"")</f>
        <v>21</v>
      </c>
      <c r="X30" s="37">
        <f>IFERROR(IF(V30="","",V30*0.00936),"")</f>
        <v>0.19656000000000001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1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5">
        <v>20</v>
      </c>
      <c r="W31" s="166">
        <f>IFERROR(IF(V31="","",V31),"")</f>
        <v>20</v>
      </c>
      <c r="X31" s="37">
        <f>IFERROR(IF(V31="","",V31*0.00936),"")</f>
        <v>0.18720000000000001</v>
      </c>
      <c r="Y31" s="57"/>
      <c r="Z31" s="58"/>
      <c r="AD31" s="62"/>
      <c r="BA31" s="67" t="s">
        <v>74</v>
      </c>
    </row>
    <row r="32" spans="1:53" x14ac:dyDescent="0.2">
      <c r="A32" s="175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6"/>
      <c r="N32" s="179" t="s">
        <v>66</v>
      </c>
      <c r="O32" s="180"/>
      <c r="P32" s="180"/>
      <c r="Q32" s="180"/>
      <c r="R32" s="180"/>
      <c r="S32" s="180"/>
      <c r="T32" s="181"/>
      <c r="U32" s="38" t="s">
        <v>65</v>
      </c>
      <c r="V32" s="167">
        <f>IFERROR(SUM(V28:V31),"0")</f>
        <v>45</v>
      </c>
      <c r="W32" s="167">
        <f>IFERROR(SUM(W28:W31),"0")</f>
        <v>45</v>
      </c>
      <c r="X32" s="167">
        <f>IFERROR(IF(X28="",0,X28),"0")+IFERROR(IF(X29="",0,X29),"0")+IFERROR(IF(X30="",0,X30),"0")+IFERROR(IF(X31="",0,X31),"0")</f>
        <v>0.42120000000000002</v>
      </c>
      <c r="Y32" s="168"/>
      <c r="Z32" s="1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6"/>
      <c r="N33" s="179" t="s">
        <v>66</v>
      </c>
      <c r="O33" s="180"/>
      <c r="P33" s="180"/>
      <c r="Q33" s="180"/>
      <c r="R33" s="180"/>
      <c r="S33" s="180"/>
      <c r="T33" s="181"/>
      <c r="U33" s="38" t="s">
        <v>67</v>
      </c>
      <c r="V33" s="167">
        <f>IFERROR(SUMPRODUCT(V28:V31*H28:H31),"0")</f>
        <v>67.5</v>
      </c>
      <c r="W33" s="167">
        <f>IFERROR(SUMPRODUCT(W28:W31*H28:H31),"0")</f>
        <v>67.5</v>
      </c>
      <c r="X33" s="38"/>
      <c r="Y33" s="168"/>
      <c r="Z33" s="168"/>
    </row>
    <row r="34" spans="1:53" ht="16.5" customHeight="1" x14ac:dyDescent="0.25">
      <c r="A34" s="173" t="s">
        <v>81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61"/>
      <c r="Z34" s="161"/>
    </row>
    <row r="35" spans="1:53" ht="14.25" customHeight="1" x14ac:dyDescent="0.25">
      <c r="A35" s="188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60"/>
      <c r="Z35" s="160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1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5">
        <v>0</v>
      </c>
      <c r="W36" s="166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1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7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1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1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5">
        <v>17</v>
      </c>
      <c r="W39" s="166">
        <f>IFERROR(IF(V39="","",V39),"")</f>
        <v>17</v>
      </c>
      <c r="X39" s="37">
        <f>IFERROR(IF(V39="","",V39*0.0155),"")</f>
        <v>0.26350000000000001</v>
      </c>
      <c r="Y39" s="57"/>
      <c r="Z39" s="58"/>
      <c r="AD39" s="62"/>
      <c r="BA39" s="71" t="s">
        <v>1</v>
      </c>
    </row>
    <row r="40" spans="1:53" x14ac:dyDescent="0.2">
      <c r="A40" s="175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6"/>
      <c r="N40" s="179" t="s">
        <v>66</v>
      </c>
      <c r="O40" s="180"/>
      <c r="P40" s="180"/>
      <c r="Q40" s="180"/>
      <c r="R40" s="180"/>
      <c r="S40" s="180"/>
      <c r="T40" s="181"/>
      <c r="U40" s="38" t="s">
        <v>65</v>
      </c>
      <c r="V40" s="167">
        <f>IFERROR(SUM(V36:V39),"0")</f>
        <v>17</v>
      </c>
      <c r="W40" s="167">
        <f>IFERROR(SUM(W36:W39),"0")</f>
        <v>17</v>
      </c>
      <c r="X40" s="167">
        <f>IFERROR(IF(X36="",0,X36),"0")+IFERROR(IF(X37="",0,X37),"0")+IFERROR(IF(X38="",0,X38),"0")+IFERROR(IF(X39="",0,X39),"0")</f>
        <v>0.26350000000000001</v>
      </c>
      <c r="Y40" s="168"/>
      <c r="Z40" s="168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6"/>
      <c r="N41" s="179" t="s">
        <v>66</v>
      </c>
      <c r="O41" s="180"/>
      <c r="P41" s="180"/>
      <c r="Q41" s="180"/>
      <c r="R41" s="180"/>
      <c r="S41" s="180"/>
      <c r="T41" s="181"/>
      <c r="U41" s="38" t="s">
        <v>67</v>
      </c>
      <c r="V41" s="167">
        <f>IFERROR(SUMPRODUCT(V36:V39*H36:H39),"0")</f>
        <v>102</v>
      </c>
      <c r="W41" s="167">
        <f>IFERROR(SUMPRODUCT(W36:W39*H36:H39),"0")</f>
        <v>102</v>
      </c>
      <c r="X41" s="38"/>
      <c r="Y41" s="168"/>
      <c r="Z41" s="168"/>
    </row>
    <row r="42" spans="1:53" ht="16.5" customHeight="1" x14ac:dyDescent="0.25">
      <c r="A42" s="173" t="s">
        <v>91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61"/>
      <c r="Z42" s="161"/>
    </row>
    <row r="43" spans="1:53" ht="14.25" customHeight="1" x14ac:dyDescent="0.25">
      <c r="A43" s="188" t="s">
        <v>92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60"/>
      <c r="Z43" s="160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1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71"/>
      <c r="S44" s="35"/>
      <c r="T44" s="35"/>
      <c r="U44" s="36" t="s">
        <v>65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1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5">
        <v>0</v>
      </c>
      <c r="W45" s="166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5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6"/>
      <c r="N46" s="179" t="s">
        <v>66</v>
      </c>
      <c r="O46" s="180"/>
      <c r="P46" s="180"/>
      <c r="Q46" s="180"/>
      <c r="R46" s="180"/>
      <c r="S46" s="180"/>
      <c r="T46" s="181"/>
      <c r="U46" s="38" t="s">
        <v>65</v>
      </c>
      <c r="V46" s="167">
        <f>IFERROR(SUM(V44:V45),"0")</f>
        <v>0</v>
      </c>
      <c r="W46" s="167">
        <f>IFERROR(SUM(W44:W45),"0")</f>
        <v>0</v>
      </c>
      <c r="X46" s="167">
        <f>IFERROR(IF(X44="",0,X44),"0")+IFERROR(IF(X45="",0,X45),"0")</f>
        <v>0</v>
      </c>
      <c r="Y46" s="168"/>
      <c r="Z46" s="168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6"/>
      <c r="N47" s="179" t="s">
        <v>66</v>
      </c>
      <c r="O47" s="180"/>
      <c r="P47" s="180"/>
      <c r="Q47" s="180"/>
      <c r="R47" s="180"/>
      <c r="S47" s="180"/>
      <c r="T47" s="181"/>
      <c r="U47" s="38" t="s">
        <v>67</v>
      </c>
      <c r="V47" s="167">
        <f>IFERROR(SUMPRODUCT(V44:V45*H44:H45),"0")</f>
        <v>0</v>
      </c>
      <c r="W47" s="167">
        <f>IFERROR(SUMPRODUCT(W44:W45*H44:H45),"0")</f>
        <v>0</v>
      </c>
      <c r="X47" s="38"/>
      <c r="Y47" s="168"/>
      <c r="Z47" s="168"/>
    </row>
    <row r="48" spans="1:53" ht="16.5" customHeight="1" x14ac:dyDescent="0.25">
      <c r="A48" s="173" t="s">
        <v>98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61"/>
      <c r="Z48" s="161"/>
    </row>
    <row r="49" spans="1:53" ht="14.25" customHeight="1" x14ac:dyDescent="0.25">
      <c r="A49" s="188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60"/>
      <c r="Z49" s="160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1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5">
        <v>0</v>
      </c>
      <c r="W50" s="166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1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5">
        <v>0</v>
      </c>
      <c r="W51" s="166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1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3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5">
        <v>0</v>
      </c>
      <c r="W52" s="166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1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5">
        <v>0</v>
      </c>
      <c r="W53" s="166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1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5">
        <v>0</v>
      </c>
      <c r="W54" s="166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1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5">
        <v>3</v>
      </c>
      <c r="W55" s="166">
        <f t="shared" si="0"/>
        <v>3</v>
      </c>
      <c r="X55" s="37">
        <f t="shared" si="1"/>
        <v>4.65E-2</v>
      </c>
      <c r="Y55" s="57"/>
      <c r="Z55" s="58"/>
      <c r="AD55" s="62"/>
      <c r="BA55" s="79" t="s">
        <v>1</v>
      </c>
    </row>
    <row r="56" spans="1:53" x14ac:dyDescent="0.2">
      <c r="A56" s="175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6"/>
      <c r="N56" s="179" t="s">
        <v>66</v>
      </c>
      <c r="O56" s="180"/>
      <c r="P56" s="180"/>
      <c r="Q56" s="180"/>
      <c r="R56" s="180"/>
      <c r="S56" s="180"/>
      <c r="T56" s="181"/>
      <c r="U56" s="38" t="s">
        <v>65</v>
      </c>
      <c r="V56" s="167">
        <f>IFERROR(SUM(V50:V55),"0")</f>
        <v>3</v>
      </c>
      <c r="W56" s="167">
        <f>IFERROR(SUM(W50:W55),"0")</f>
        <v>3</v>
      </c>
      <c r="X56" s="167">
        <f>IFERROR(IF(X50="",0,X50),"0")+IFERROR(IF(X51="",0,X51),"0")+IFERROR(IF(X52="",0,X52),"0")+IFERROR(IF(X53="",0,X53),"0")+IFERROR(IF(X54="",0,X54),"0")+IFERROR(IF(X55="",0,X55),"0")</f>
        <v>4.65E-2</v>
      </c>
      <c r="Y56" s="168"/>
      <c r="Z56" s="1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6"/>
      <c r="N57" s="179" t="s">
        <v>66</v>
      </c>
      <c r="O57" s="180"/>
      <c r="P57" s="180"/>
      <c r="Q57" s="180"/>
      <c r="R57" s="180"/>
      <c r="S57" s="180"/>
      <c r="T57" s="181"/>
      <c r="U57" s="38" t="s">
        <v>67</v>
      </c>
      <c r="V57" s="167">
        <f>IFERROR(SUMPRODUCT(V50:V55*H50:H55),"0")</f>
        <v>21.6</v>
      </c>
      <c r="W57" s="167">
        <f>IFERROR(SUMPRODUCT(W50:W55*H50:H55),"0")</f>
        <v>21.6</v>
      </c>
      <c r="X57" s="38"/>
      <c r="Y57" s="168"/>
      <c r="Z57" s="168"/>
    </row>
    <row r="58" spans="1:53" ht="16.5" customHeight="1" x14ac:dyDescent="0.25">
      <c r="A58" s="173" t="s">
        <v>111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61"/>
      <c r="Z58" s="161"/>
    </row>
    <row r="59" spans="1:53" ht="14.25" customHeight="1" x14ac:dyDescent="0.25">
      <c r="A59" s="188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60"/>
      <c r="Z59" s="160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1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1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5">
        <v>74</v>
      </c>
      <c r="W61" s="166">
        <f>IFERROR(IF(V61="","",V61),"")</f>
        <v>74</v>
      </c>
      <c r="X61" s="37">
        <f>IFERROR(IF(V61="","",V61*0.00866),"")</f>
        <v>0.64083999999999997</v>
      </c>
      <c r="Y61" s="57"/>
      <c r="Z61" s="58"/>
      <c r="AD61" s="62"/>
      <c r="BA61" s="81" t="s">
        <v>1</v>
      </c>
    </row>
    <row r="62" spans="1:53" x14ac:dyDescent="0.2">
      <c r="A62" s="175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6"/>
      <c r="N62" s="179" t="s">
        <v>66</v>
      </c>
      <c r="O62" s="180"/>
      <c r="P62" s="180"/>
      <c r="Q62" s="180"/>
      <c r="R62" s="180"/>
      <c r="S62" s="180"/>
      <c r="T62" s="181"/>
      <c r="U62" s="38" t="s">
        <v>65</v>
      </c>
      <c r="V62" s="167">
        <f>IFERROR(SUM(V60:V61),"0")</f>
        <v>74</v>
      </c>
      <c r="W62" s="167">
        <f>IFERROR(SUM(W60:W61),"0")</f>
        <v>74</v>
      </c>
      <c r="X62" s="167">
        <f>IFERROR(IF(X60="",0,X60),"0")+IFERROR(IF(X61="",0,X61),"0")</f>
        <v>0.64083999999999997</v>
      </c>
      <c r="Y62" s="168"/>
      <c r="Z62" s="168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6"/>
      <c r="N63" s="179" t="s">
        <v>66</v>
      </c>
      <c r="O63" s="180"/>
      <c r="P63" s="180"/>
      <c r="Q63" s="180"/>
      <c r="R63" s="180"/>
      <c r="S63" s="180"/>
      <c r="T63" s="181"/>
      <c r="U63" s="38" t="s">
        <v>67</v>
      </c>
      <c r="V63" s="167">
        <f>IFERROR(SUMPRODUCT(V60:V61*H60:H61),"0")</f>
        <v>370</v>
      </c>
      <c r="W63" s="167">
        <f>IFERROR(SUMPRODUCT(W60:W61*H60:H61),"0")</f>
        <v>370</v>
      </c>
      <c r="X63" s="38"/>
      <c r="Y63" s="168"/>
      <c r="Z63" s="168"/>
    </row>
    <row r="64" spans="1:53" ht="16.5" customHeight="1" x14ac:dyDescent="0.25">
      <c r="A64" s="173" t="s">
        <v>117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61"/>
      <c r="Z64" s="161"/>
    </row>
    <row r="65" spans="1:53" ht="14.25" customHeight="1" x14ac:dyDescent="0.25">
      <c r="A65" s="188" t="s">
        <v>118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60"/>
      <c r="Z65" s="160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1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5">
        <v>5</v>
      </c>
      <c r="W66" s="166">
        <f>IFERROR(IF(V66="","",V66),"")</f>
        <v>5</v>
      </c>
      <c r="X66" s="37">
        <f>IFERROR(IF(V66="","",V66*0.01788),"")</f>
        <v>8.9400000000000007E-2</v>
      </c>
      <c r="Y66" s="57"/>
      <c r="Z66" s="58"/>
      <c r="AD66" s="62"/>
      <c r="BA66" s="82" t="s">
        <v>74</v>
      </c>
    </row>
    <row r="67" spans="1:53" x14ac:dyDescent="0.2">
      <c r="A67" s="175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6"/>
      <c r="N67" s="179" t="s">
        <v>66</v>
      </c>
      <c r="O67" s="180"/>
      <c r="P67" s="180"/>
      <c r="Q67" s="180"/>
      <c r="R67" s="180"/>
      <c r="S67" s="180"/>
      <c r="T67" s="181"/>
      <c r="U67" s="38" t="s">
        <v>65</v>
      </c>
      <c r="V67" s="167">
        <f>IFERROR(SUM(V66:V66),"0")</f>
        <v>5</v>
      </c>
      <c r="W67" s="167">
        <f>IFERROR(SUM(W66:W66),"0")</f>
        <v>5</v>
      </c>
      <c r="X67" s="167">
        <f>IFERROR(IF(X66="",0,X66),"0")</f>
        <v>8.9400000000000007E-2</v>
      </c>
      <c r="Y67" s="168"/>
      <c r="Z67" s="1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6"/>
      <c r="N68" s="179" t="s">
        <v>66</v>
      </c>
      <c r="O68" s="180"/>
      <c r="P68" s="180"/>
      <c r="Q68" s="180"/>
      <c r="R68" s="180"/>
      <c r="S68" s="180"/>
      <c r="T68" s="181"/>
      <c r="U68" s="38" t="s">
        <v>67</v>
      </c>
      <c r="V68" s="167">
        <f>IFERROR(SUMPRODUCT(V66:V66*H66:H66),"0")</f>
        <v>18</v>
      </c>
      <c r="W68" s="167">
        <f>IFERROR(SUMPRODUCT(W66:W66*H66:H66),"0")</f>
        <v>18</v>
      </c>
      <c r="X68" s="38"/>
      <c r="Y68" s="168"/>
      <c r="Z68" s="168"/>
    </row>
    <row r="69" spans="1:53" ht="16.5" customHeight="1" x14ac:dyDescent="0.25">
      <c r="A69" s="173" t="s">
        <v>121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61"/>
      <c r="Z69" s="161"/>
    </row>
    <row r="70" spans="1:53" ht="14.25" customHeight="1" x14ac:dyDescent="0.25">
      <c r="A70" s="188" t="s">
        <v>122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1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5">
        <v>0</v>
      </c>
      <c r="W71" s="166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1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5">
        <v>0</v>
      </c>
      <c r="W72" s="166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75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6"/>
      <c r="N73" s="179" t="s">
        <v>66</v>
      </c>
      <c r="O73" s="180"/>
      <c r="P73" s="180"/>
      <c r="Q73" s="180"/>
      <c r="R73" s="180"/>
      <c r="S73" s="180"/>
      <c r="T73" s="181"/>
      <c r="U73" s="38" t="s">
        <v>65</v>
      </c>
      <c r="V73" s="167">
        <f>IFERROR(SUM(V71:V72),"0")</f>
        <v>0</v>
      </c>
      <c r="W73" s="167">
        <f>IFERROR(SUM(W71:W72),"0")</f>
        <v>0</v>
      </c>
      <c r="X73" s="167">
        <f>IFERROR(IF(X71="",0,X71),"0")+IFERROR(IF(X72="",0,X72),"0")</f>
        <v>0</v>
      </c>
      <c r="Y73" s="168"/>
      <c r="Z73" s="1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6"/>
      <c r="N74" s="179" t="s">
        <v>66</v>
      </c>
      <c r="O74" s="180"/>
      <c r="P74" s="180"/>
      <c r="Q74" s="180"/>
      <c r="R74" s="180"/>
      <c r="S74" s="180"/>
      <c r="T74" s="181"/>
      <c r="U74" s="38" t="s">
        <v>67</v>
      </c>
      <c r="V74" s="167">
        <f>IFERROR(SUMPRODUCT(V71:V72*H71:H72),"0")</f>
        <v>0</v>
      </c>
      <c r="W74" s="167">
        <f>IFERROR(SUMPRODUCT(W71:W72*H71:H72),"0")</f>
        <v>0</v>
      </c>
      <c r="X74" s="38"/>
      <c r="Y74" s="168"/>
      <c r="Z74" s="168"/>
    </row>
    <row r="75" spans="1:53" ht="16.5" customHeight="1" x14ac:dyDescent="0.25">
      <c r="A75" s="173" t="s">
        <v>127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61"/>
      <c r="Z75" s="161"/>
    </row>
    <row r="76" spans="1:53" ht="14.25" customHeight="1" x14ac:dyDescent="0.25">
      <c r="A76" s="188" t="s">
        <v>118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60"/>
      <c r="Z76" s="160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1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5">
        <v>0</v>
      </c>
      <c r="W77" s="166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1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5">
        <v>2</v>
      </c>
      <c r="W78" s="166">
        <f t="shared" si="2"/>
        <v>2</v>
      </c>
      <c r="X78" s="37">
        <f t="shared" si="3"/>
        <v>3.576E-2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1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5">
        <v>0</v>
      </c>
      <c r="W79" s="166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1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5">
        <v>0</v>
      </c>
      <c r="W80" s="166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1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1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5">
        <v>14</v>
      </c>
      <c r="W82" s="166">
        <f t="shared" si="2"/>
        <v>14</v>
      </c>
      <c r="X82" s="37">
        <f t="shared" si="3"/>
        <v>0.25031999999999999</v>
      </c>
      <c r="Y82" s="57"/>
      <c r="Z82" s="58"/>
      <c r="AD82" s="62"/>
      <c r="BA82" s="90" t="s">
        <v>74</v>
      </c>
    </row>
    <row r="83" spans="1:53" x14ac:dyDescent="0.2">
      <c r="A83" s="175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6"/>
      <c r="N83" s="179" t="s">
        <v>66</v>
      </c>
      <c r="O83" s="180"/>
      <c r="P83" s="180"/>
      <c r="Q83" s="180"/>
      <c r="R83" s="180"/>
      <c r="S83" s="180"/>
      <c r="T83" s="181"/>
      <c r="U83" s="38" t="s">
        <v>65</v>
      </c>
      <c r="V83" s="167">
        <f>IFERROR(SUM(V77:V82),"0")</f>
        <v>16</v>
      </c>
      <c r="W83" s="167">
        <f>IFERROR(SUM(W77:W82),"0")</f>
        <v>16</v>
      </c>
      <c r="X83" s="167">
        <f>IFERROR(IF(X77="",0,X77),"0")+IFERROR(IF(X78="",0,X78),"0")+IFERROR(IF(X79="",0,X79),"0")+IFERROR(IF(X80="",0,X80),"0")+IFERROR(IF(X81="",0,X81),"0")+IFERROR(IF(X82="",0,X82),"0")</f>
        <v>0.28608</v>
      </c>
      <c r="Y83" s="168"/>
      <c r="Z83" s="1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6"/>
      <c r="N84" s="179" t="s">
        <v>66</v>
      </c>
      <c r="O84" s="180"/>
      <c r="P84" s="180"/>
      <c r="Q84" s="180"/>
      <c r="R84" s="180"/>
      <c r="S84" s="180"/>
      <c r="T84" s="181"/>
      <c r="U84" s="38" t="s">
        <v>67</v>
      </c>
      <c r="V84" s="167">
        <f>IFERROR(SUMPRODUCT(V77:V82*H77:H82),"0")</f>
        <v>57.6</v>
      </c>
      <c r="W84" s="167">
        <f>IFERROR(SUMPRODUCT(W77:W82*H77:H82),"0")</f>
        <v>57.6</v>
      </c>
      <c r="X84" s="38"/>
      <c r="Y84" s="168"/>
      <c r="Z84" s="168"/>
    </row>
    <row r="85" spans="1:53" ht="16.5" customHeight="1" x14ac:dyDescent="0.25">
      <c r="A85" s="173" t="s">
        <v>140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61"/>
      <c r="Z85" s="161"/>
    </row>
    <row r="86" spans="1:53" ht="14.25" customHeight="1" x14ac:dyDescent="0.25">
      <c r="A86" s="188" t="s">
        <v>140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60"/>
      <c r="Z86" s="160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1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5">
        <v>0</v>
      </c>
      <c r="W87" s="166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1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5">
        <v>0</v>
      </c>
      <c r="W88" s="166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1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5">
        <v>0</v>
      </c>
      <c r="W89" s="166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5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6"/>
      <c r="N90" s="179" t="s">
        <v>66</v>
      </c>
      <c r="O90" s="180"/>
      <c r="P90" s="180"/>
      <c r="Q90" s="180"/>
      <c r="R90" s="180"/>
      <c r="S90" s="180"/>
      <c r="T90" s="181"/>
      <c r="U90" s="38" t="s">
        <v>65</v>
      </c>
      <c r="V90" s="167">
        <f>IFERROR(SUM(V87:V89),"0")</f>
        <v>0</v>
      </c>
      <c r="W90" s="167">
        <f>IFERROR(SUM(W87:W89),"0")</f>
        <v>0</v>
      </c>
      <c r="X90" s="167">
        <f>IFERROR(IF(X87="",0,X87),"0")+IFERROR(IF(X88="",0,X88),"0")+IFERROR(IF(X89="",0,X89),"0")</f>
        <v>0</v>
      </c>
      <c r="Y90" s="168"/>
      <c r="Z90" s="168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6"/>
      <c r="N91" s="179" t="s">
        <v>66</v>
      </c>
      <c r="O91" s="180"/>
      <c r="P91" s="180"/>
      <c r="Q91" s="180"/>
      <c r="R91" s="180"/>
      <c r="S91" s="180"/>
      <c r="T91" s="181"/>
      <c r="U91" s="38" t="s">
        <v>67</v>
      </c>
      <c r="V91" s="167">
        <f>IFERROR(SUMPRODUCT(V87:V89*H87:H89),"0")</f>
        <v>0</v>
      </c>
      <c r="W91" s="167">
        <f>IFERROR(SUMPRODUCT(W87:W89*H87:H89),"0")</f>
        <v>0</v>
      </c>
      <c r="X91" s="38"/>
      <c r="Y91" s="168"/>
      <c r="Z91" s="168"/>
    </row>
    <row r="92" spans="1:53" ht="16.5" customHeight="1" x14ac:dyDescent="0.25">
      <c r="A92" s="173" t="s">
        <v>147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61"/>
      <c r="Z92" s="161"/>
    </row>
    <row r="93" spans="1:53" ht="14.25" customHeight="1" x14ac:dyDescent="0.25">
      <c r="A93" s="188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1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5">
        <v>21</v>
      </c>
      <c r="W94" s="166">
        <f>IFERROR(IF(V94="","",V94),"")</f>
        <v>21</v>
      </c>
      <c r="X94" s="37">
        <f>IFERROR(IF(V94="","",V94*0.0155),"")</f>
        <v>0.32550000000000001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1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5">
        <v>46</v>
      </c>
      <c r="W95" s="166">
        <f>IFERROR(IF(V95="","",V95),"")</f>
        <v>46</v>
      </c>
      <c r="X95" s="37">
        <f>IFERROR(IF(V95="","",V95*0.0155),"")</f>
        <v>0.71299999999999997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1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5">
        <v>13</v>
      </c>
      <c r="W96" s="166">
        <f>IFERROR(IF(V96="","",V96),"")</f>
        <v>13</v>
      </c>
      <c r="X96" s="37">
        <f>IFERROR(IF(V96="","",V96*0.0155),"")</f>
        <v>0.20150000000000001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1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5">
        <v>36</v>
      </c>
      <c r="W97" s="166">
        <f>IFERROR(IF(V97="","",V97),"")</f>
        <v>36</v>
      </c>
      <c r="X97" s="37">
        <f>IFERROR(IF(V97="","",V97*0.0155),"")</f>
        <v>0.55800000000000005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1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0"/>
      <c r="P98" s="170"/>
      <c r="Q98" s="170"/>
      <c r="R98" s="171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5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6"/>
      <c r="N99" s="179" t="s">
        <v>66</v>
      </c>
      <c r="O99" s="180"/>
      <c r="P99" s="180"/>
      <c r="Q99" s="180"/>
      <c r="R99" s="180"/>
      <c r="S99" s="180"/>
      <c r="T99" s="181"/>
      <c r="U99" s="38" t="s">
        <v>65</v>
      </c>
      <c r="V99" s="167">
        <f>IFERROR(SUM(V94:V98),"0")</f>
        <v>116</v>
      </c>
      <c r="W99" s="167">
        <f>IFERROR(SUM(W94:W98),"0")</f>
        <v>116</v>
      </c>
      <c r="X99" s="167">
        <f>IFERROR(IF(X94="",0,X94),"0")+IFERROR(IF(X95="",0,X95),"0")+IFERROR(IF(X96="",0,X96),"0")+IFERROR(IF(X97="",0,X97),"0")+IFERROR(IF(X98="",0,X98),"0")</f>
        <v>1.798</v>
      </c>
      <c r="Y99" s="168"/>
      <c r="Z99" s="168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6"/>
      <c r="N100" s="179" t="s">
        <v>66</v>
      </c>
      <c r="O100" s="180"/>
      <c r="P100" s="180"/>
      <c r="Q100" s="180"/>
      <c r="R100" s="180"/>
      <c r="S100" s="180"/>
      <c r="T100" s="181"/>
      <c r="U100" s="38" t="s">
        <v>67</v>
      </c>
      <c r="V100" s="167">
        <f>IFERROR(SUMPRODUCT(V94:V98*H94:H98),"0")</f>
        <v>824.31999999999994</v>
      </c>
      <c r="W100" s="167">
        <f>IFERROR(SUMPRODUCT(W94:W98*H94:H98),"0")</f>
        <v>824.31999999999994</v>
      </c>
      <c r="X100" s="38"/>
      <c r="Y100" s="168"/>
      <c r="Z100" s="168"/>
    </row>
    <row r="101" spans="1:53" ht="16.5" customHeight="1" x14ac:dyDescent="0.25">
      <c r="A101" s="173" t="s">
        <v>158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61"/>
      <c r="Z101" s="161"/>
    </row>
    <row r="102" spans="1:53" ht="14.25" customHeight="1" x14ac:dyDescent="0.25">
      <c r="A102" s="188" t="s">
        <v>118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60"/>
      <c r="Z102" s="160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1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0"/>
      <c r="P103" s="170"/>
      <c r="Q103" s="170"/>
      <c r="R103" s="171"/>
      <c r="S103" s="35"/>
      <c r="T103" s="35"/>
      <c r="U103" s="36" t="s">
        <v>65</v>
      </c>
      <c r="V103" s="165">
        <v>4</v>
      </c>
      <c r="W103" s="166">
        <f>IFERROR(IF(V103="","",V103),"")</f>
        <v>4</v>
      </c>
      <c r="X103" s="37">
        <f>IFERROR(IF(V103="","",V103*0.01788),"")</f>
        <v>7.152E-2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1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0"/>
      <c r="P104" s="170"/>
      <c r="Q104" s="170"/>
      <c r="R104" s="171"/>
      <c r="S104" s="35"/>
      <c r="T104" s="35"/>
      <c r="U104" s="36" t="s">
        <v>65</v>
      </c>
      <c r="V104" s="165">
        <v>8</v>
      </c>
      <c r="W104" s="166">
        <f>IFERROR(IF(V104="","",V104),"")</f>
        <v>8</v>
      </c>
      <c r="X104" s="37">
        <f>IFERROR(IF(V104="","",V104*0.01788),"")</f>
        <v>0.14304</v>
      </c>
      <c r="Y104" s="57"/>
      <c r="Z104" s="58"/>
      <c r="AD104" s="62"/>
      <c r="BA104" s="100" t="s">
        <v>74</v>
      </c>
    </row>
    <row r="105" spans="1:53" x14ac:dyDescent="0.2">
      <c r="A105" s="175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6"/>
      <c r="N105" s="179" t="s">
        <v>66</v>
      </c>
      <c r="O105" s="180"/>
      <c r="P105" s="180"/>
      <c r="Q105" s="180"/>
      <c r="R105" s="180"/>
      <c r="S105" s="180"/>
      <c r="T105" s="181"/>
      <c r="U105" s="38" t="s">
        <v>65</v>
      </c>
      <c r="V105" s="167">
        <f>IFERROR(SUM(V103:V104),"0")</f>
        <v>12</v>
      </c>
      <c r="W105" s="167">
        <f>IFERROR(SUM(W103:W104),"0")</f>
        <v>12</v>
      </c>
      <c r="X105" s="167">
        <f>IFERROR(IF(X103="",0,X103),"0")+IFERROR(IF(X104="",0,X104),"0")</f>
        <v>0.21456</v>
      </c>
      <c r="Y105" s="168"/>
      <c r="Z105" s="168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6"/>
      <c r="N106" s="179" t="s">
        <v>66</v>
      </c>
      <c r="O106" s="180"/>
      <c r="P106" s="180"/>
      <c r="Q106" s="180"/>
      <c r="R106" s="180"/>
      <c r="S106" s="180"/>
      <c r="T106" s="181"/>
      <c r="U106" s="38" t="s">
        <v>67</v>
      </c>
      <c r="V106" s="167">
        <f>IFERROR(SUMPRODUCT(V103:V104*H103:H104),"0")</f>
        <v>36</v>
      </c>
      <c r="W106" s="167">
        <f>IFERROR(SUMPRODUCT(W103:W104*H103:H104),"0")</f>
        <v>36</v>
      </c>
      <c r="X106" s="38"/>
      <c r="Y106" s="168"/>
      <c r="Z106" s="168"/>
    </row>
    <row r="107" spans="1:53" ht="16.5" customHeight="1" x14ac:dyDescent="0.25">
      <c r="A107" s="173" t="s">
        <v>163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61"/>
      <c r="Z107" s="161"/>
    </row>
    <row r="108" spans="1:53" ht="14.25" customHeight="1" x14ac:dyDescent="0.25">
      <c r="A108" s="188" t="s">
        <v>118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1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0"/>
      <c r="P109" s="170"/>
      <c r="Q109" s="170"/>
      <c r="R109" s="171"/>
      <c r="S109" s="35"/>
      <c r="T109" s="35"/>
      <c r="U109" s="36" t="s">
        <v>65</v>
      </c>
      <c r="V109" s="165">
        <v>14</v>
      </c>
      <c r="W109" s="166">
        <f>IFERROR(IF(V109="","",V109),"")</f>
        <v>14</v>
      </c>
      <c r="X109" s="37">
        <f>IFERROR(IF(V109="","",V109*0.01788),"")</f>
        <v>0.25031999999999999</v>
      </c>
      <c r="Y109" s="57"/>
      <c r="Z109" s="58"/>
      <c r="AD109" s="62"/>
      <c r="BA109" s="101" t="s">
        <v>74</v>
      </c>
    </row>
    <row r="110" spans="1:53" x14ac:dyDescent="0.2">
      <c r="A110" s="175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6"/>
      <c r="N110" s="179" t="s">
        <v>66</v>
      </c>
      <c r="O110" s="180"/>
      <c r="P110" s="180"/>
      <c r="Q110" s="180"/>
      <c r="R110" s="180"/>
      <c r="S110" s="180"/>
      <c r="T110" s="181"/>
      <c r="U110" s="38" t="s">
        <v>65</v>
      </c>
      <c r="V110" s="167">
        <f>IFERROR(SUM(V109:V109),"0")</f>
        <v>14</v>
      </c>
      <c r="W110" s="167">
        <f>IFERROR(SUM(W109:W109),"0")</f>
        <v>14</v>
      </c>
      <c r="X110" s="167">
        <f>IFERROR(IF(X109="",0,X109),"0")</f>
        <v>0.25031999999999999</v>
      </c>
      <c r="Y110" s="168"/>
      <c r="Z110" s="168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6"/>
      <c r="N111" s="179" t="s">
        <v>66</v>
      </c>
      <c r="O111" s="180"/>
      <c r="P111" s="180"/>
      <c r="Q111" s="180"/>
      <c r="R111" s="180"/>
      <c r="S111" s="180"/>
      <c r="T111" s="181"/>
      <c r="U111" s="38" t="s">
        <v>67</v>
      </c>
      <c r="V111" s="167">
        <f>IFERROR(SUMPRODUCT(V109:V109*H109:H109),"0")</f>
        <v>42</v>
      </c>
      <c r="W111" s="167">
        <f>IFERROR(SUMPRODUCT(W109:W109*H109:H109),"0")</f>
        <v>42</v>
      </c>
      <c r="X111" s="38"/>
      <c r="Y111" s="168"/>
      <c r="Z111" s="168"/>
    </row>
    <row r="112" spans="1:53" ht="16.5" customHeight="1" x14ac:dyDescent="0.25">
      <c r="A112" s="173" t="s">
        <v>166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61"/>
      <c r="Z112" s="161"/>
    </row>
    <row r="113" spans="1:53" ht="14.25" customHeight="1" x14ac:dyDescent="0.25">
      <c r="A113" s="188" t="s">
        <v>118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60"/>
      <c r="Z113" s="160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1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1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0"/>
      <c r="P115" s="170"/>
      <c r="Q115" s="170"/>
      <c r="R115" s="171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1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5">
        <v>0</v>
      </c>
      <c r="W116" s="166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1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0"/>
      <c r="P117" s="170"/>
      <c r="Q117" s="170"/>
      <c r="R117" s="171"/>
      <c r="S117" s="35"/>
      <c r="T117" s="35"/>
      <c r="U117" s="36" t="s">
        <v>65</v>
      </c>
      <c r="V117" s="165">
        <v>0</v>
      </c>
      <c r="W117" s="166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x14ac:dyDescent="0.2">
      <c r="A118" s="175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6"/>
      <c r="N118" s="179" t="s">
        <v>66</v>
      </c>
      <c r="O118" s="180"/>
      <c r="P118" s="180"/>
      <c r="Q118" s="180"/>
      <c r="R118" s="180"/>
      <c r="S118" s="180"/>
      <c r="T118" s="181"/>
      <c r="U118" s="38" t="s">
        <v>65</v>
      </c>
      <c r="V118" s="167">
        <f>IFERROR(SUM(V114:V117),"0")</f>
        <v>0</v>
      </c>
      <c r="W118" s="167">
        <f>IFERROR(SUM(W114:W117),"0")</f>
        <v>0</v>
      </c>
      <c r="X118" s="167">
        <f>IFERROR(IF(X114="",0,X114),"0")+IFERROR(IF(X115="",0,X115),"0")+IFERROR(IF(X116="",0,X116),"0")+IFERROR(IF(X117="",0,X117),"0")</f>
        <v>0</v>
      </c>
      <c r="Y118" s="168"/>
      <c r="Z118" s="168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6"/>
      <c r="N119" s="179" t="s">
        <v>66</v>
      </c>
      <c r="O119" s="180"/>
      <c r="P119" s="180"/>
      <c r="Q119" s="180"/>
      <c r="R119" s="180"/>
      <c r="S119" s="180"/>
      <c r="T119" s="181"/>
      <c r="U119" s="38" t="s">
        <v>67</v>
      </c>
      <c r="V119" s="167">
        <f>IFERROR(SUMPRODUCT(V114:V117*H114:H117),"0")</f>
        <v>0</v>
      </c>
      <c r="W119" s="167">
        <f>IFERROR(SUMPRODUCT(W114:W117*H114:H117),"0")</f>
        <v>0</v>
      </c>
      <c r="X119" s="38"/>
      <c r="Y119" s="168"/>
      <c r="Z119" s="168"/>
    </row>
    <row r="120" spans="1:53" ht="16.5" customHeight="1" x14ac:dyDescent="0.25">
      <c r="A120" s="173" t="s">
        <v>176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61"/>
      <c r="Z120" s="161"/>
    </row>
    <row r="121" spans="1:53" ht="14.25" customHeight="1" x14ac:dyDescent="0.25">
      <c r="A121" s="188" t="s">
        <v>118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60"/>
      <c r="Z121" s="160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1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0"/>
      <c r="P122" s="170"/>
      <c r="Q122" s="170"/>
      <c r="R122" s="171"/>
      <c r="S122" s="35"/>
      <c r="T122" s="35"/>
      <c r="U122" s="36" t="s">
        <v>65</v>
      </c>
      <c r="V122" s="165">
        <v>6</v>
      </c>
      <c r="W122" s="166">
        <f>IFERROR(IF(V122="","",V122),"")</f>
        <v>6</v>
      </c>
      <c r="X122" s="37">
        <f>IFERROR(IF(V122="","",V122*0.01788),"")</f>
        <v>0.10728</v>
      </c>
      <c r="Y122" s="57"/>
      <c r="Z122" s="58"/>
      <c r="AD122" s="62"/>
      <c r="BA122" s="106" t="s">
        <v>74</v>
      </c>
    </row>
    <row r="123" spans="1:53" x14ac:dyDescent="0.2">
      <c r="A123" s="175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6"/>
      <c r="N123" s="179" t="s">
        <v>66</v>
      </c>
      <c r="O123" s="180"/>
      <c r="P123" s="180"/>
      <c r="Q123" s="180"/>
      <c r="R123" s="180"/>
      <c r="S123" s="180"/>
      <c r="T123" s="181"/>
      <c r="U123" s="38" t="s">
        <v>65</v>
      </c>
      <c r="V123" s="167">
        <f>IFERROR(SUM(V122:V122),"0")</f>
        <v>6</v>
      </c>
      <c r="W123" s="167">
        <f>IFERROR(SUM(W122:W122),"0")</f>
        <v>6</v>
      </c>
      <c r="X123" s="167">
        <f>IFERROR(IF(X122="",0,X122),"0")</f>
        <v>0.10728</v>
      </c>
      <c r="Y123" s="168"/>
      <c r="Z123" s="168"/>
    </row>
    <row r="124" spans="1:53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6"/>
      <c r="N124" s="179" t="s">
        <v>66</v>
      </c>
      <c r="O124" s="180"/>
      <c r="P124" s="180"/>
      <c r="Q124" s="180"/>
      <c r="R124" s="180"/>
      <c r="S124" s="180"/>
      <c r="T124" s="181"/>
      <c r="U124" s="38" t="s">
        <v>67</v>
      </c>
      <c r="V124" s="167">
        <f>IFERROR(SUMPRODUCT(V122:V122*H122:H122),"0")</f>
        <v>18</v>
      </c>
      <c r="W124" s="167">
        <f>IFERROR(SUMPRODUCT(W122:W122*H122:H122),"0")</f>
        <v>18</v>
      </c>
      <c r="X124" s="38"/>
      <c r="Y124" s="168"/>
      <c r="Z124" s="168"/>
    </row>
    <row r="125" spans="1:53" ht="16.5" customHeight="1" x14ac:dyDescent="0.25">
      <c r="A125" s="173" t="s">
        <v>179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61"/>
      <c r="Z125" s="161"/>
    </row>
    <row r="126" spans="1:53" ht="14.25" customHeight="1" x14ac:dyDescent="0.25">
      <c r="A126" s="188" t="s">
        <v>180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60"/>
      <c r="Z126" s="160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1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1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0"/>
      <c r="P128" s="170"/>
      <c r="Q128" s="170"/>
      <c r="R128" s="171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5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6"/>
      <c r="N129" s="179" t="s">
        <v>66</v>
      </c>
      <c r="O129" s="180"/>
      <c r="P129" s="180"/>
      <c r="Q129" s="180"/>
      <c r="R129" s="180"/>
      <c r="S129" s="180"/>
      <c r="T129" s="18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6"/>
      <c r="N130" s="179" t="s">
        <v>66</v>
      </c>
      <c r="O130" s="180"/>
      <c r="P130" s="180"/>
      <c r="Q130" s="180"/>
      <c r="R130" s="180"/>
      <c r="S130" s="180"/>
      <c r="T130" s="18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customHeight="1" x14ac:dyDescent="0.25">
      <c r="A131" s="173" t="s">
        <v>187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61"/>
      <c r="Z131" s="161"/>
    </row>
    <row r="132" spans="1:53" ht="14.25" customHeight="1" x14ac:dyDescent="0.25">
      <c r="A132" s="188" t="s">
        <v>118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60"/>
      <c r="Z132" s="160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1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3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0"/>
      <c r="P133" s="170"/>
      <c r="Q133" s="170"/>
      <c r="R133" s="171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5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6"/>
      <c r="N134" s="179" t="s">
        <v>66</v>
      </c>
      <c r="O134" s="180"/>
      <c r="P134" s="180"/>
      <c r="Q134" s="180"/>
      <c r="R134" s="180"/>
      <c r="S134" s="180"/>
      <c r="T134" s="18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6"/>
      <c r="N135" s="179" t="s">
        <v>66</v>
      </c>
      <c r="O135" s="180"/>
      <c r="P135" s="180"/>
      <c r="Q135" s="180"/>
      <c r="R135" s="180"/>
      <c r="S135" s="180"/>
      <c r="T135" s="18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customHeight="1" x14ac:dyDescent="0.2">
      <c r="A136" s="202" t="s">
        <v>190</v>
      </c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49"/>
      <c r="Z136" s="49"/>
    </row>
    <row r="137" spans="1:53" ht="16.5" customHeight="1" x14ac:dyDescent="0.25">
      <c r="A137" s="173" t="s">
        <v>191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61"/>
      <c r="Z137" s="161"/>
    </row>
    <row r="138" spans="1:53" ht="14.25" customHeight="1" x14ac:dyDescent="0.25">
      <c r="A138" s="188" t="s">
        <v>118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60"/>
      <c r="Z138" s="160"/>
    </row>
    <row r="139" spans="1:53" ht="16.5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1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70"/>
      <c r="P139" s="170"/>
      <c r="Q139" s="170"/>
      <c r="R139" s="171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x14ac:dyDescent="0.2">
      <c r="A140" s="175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6"/>
      <c r="N140" s="179" t="s">
        <v>66</v>
      </c>
      <c r="O140" s="180"/>
      <c r="P140" s="180"/>
      <c r="Q140" s="180"/>
      <c r="R140" s="180"/>
      <c r="S140" s="180"/>
      <c r="T140" s="18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6"/>
      <c r="N141" s="179" t="s">
        <v>66</v>
      </c>
      <c r="O141" s="180"/>
      <c r="P141" s="180"/>
      <c r="Q141" s="180"/>
      <c r="R141" s="180"/>
      <c r="S141" s="180"/>
      <c r="T141" s="18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customHeight="1" x14ac:dyDescent="0.25">
      <c r="A142" s="173" t="s">
        <v>195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61"/>
      <c r="Z142" s="161"/>
    </row>
    <row r="143" spans="1:53" ht="14.25" customHeight="1" x14ac:dyDescent="0.25">
      <c r="A143" s="188" t="s">
        <v>180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60"/>
      <c r="Z143" s="160"/>
    </row>
    <row r="144" spans="1:53" ht="16.5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1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16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0"/>
      <c r="P144" s="170"/>
      <c r="Q144" s="170"/>
      <c r="R144" s="171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x14ac:dyDescent="0.2">
      <c r="A145" s="175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6"/>
      <c r="N145" s="179" t="s">
        <v>66</v>
      </c>
      <c r="O145" s="180"/>
      <c r="P145" s="180"/>
      <c r="Q145" s="180"/>
      <c r="R145" s="180"/>
      <c r="S145" s="180"/>
      <c r="T145" s="18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x14ac:dyDescent="0.2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6"/>
      <c r="N146" s="179" t="s">
        <v>66</v>
      </c>
      <c r="O146" s="180"/>
      <c r="P146" s="180"/>
      <c r="Q146" s="180"/>
      <c r="R146" s="180"/>
      <c r="S146" s="180"/>
      <c r="T146" s="18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customHeight="1" x14ac:dyDescent="0.25">
      <c r="A147" s="173" t="s">
        <v>198</v>
      </c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61"/>
      <c r="Z147" s="161"/>
    </row>
    <row r="148" spans="1:53" ht="14.25" customHeight="1" x14ac:dyDescent="0.25">
      <c r="A148" s="188" t="s">
        <v>60</v>
      </c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60"/>
      <c r="Z148" s="160"/>
    </row>
    <row r="149" spans="1:53" ht="16.5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1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49" t="s">
        <v>201</v>
      </c>
      <c r="O149" s="170"/>
      <c r="P149" s="170"/>
      <c r="Q149" s="170"/>
      <c r="R149" s="171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1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62" t="s">
        <v>204</v>
      </c>
      <c r="O150" s="170"/>
      <c r="P150" s="170"/>
      <c r="Q150" s="170"/>
      <c r="R150" s="171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1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4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5">
        <v>7</v>
      </c>
      <c r="W151" s="166">
        <f>IFERROR(IF(V151="","",V151),"")</f>
        <v>7</v>
      </c>
      <c r="X151" s="37">
        <f>IFERROR(IF(V151="","",V151*0.00866),"")</f>
        <v>6.0619999999999993E-2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1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64" t="s">
        <v>209</v>
      </c>
      <c r="O152" s="170"/>
      <c r="P152" s="170"/>
      <c r="Q152" s="170"/>
      <c r="R152" s="171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75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6"/>
      <c r="N153" s="179" t="s">
        <v>66</v>
      </c>
      <c r="O153" s="180"/>
      <c r="P153" s="180"/>
      <c r="Q153" s="180"/>
      <c r="R153" s="180"/>
      <c r="S153" s="180"/>
      <c r="T153" s="181"/>
      <c r="U153" s="38" t="s">
        <v>65</v>
      </c>
      <c r="V153" s="167">
        <f>IFERROR(SUM(V149:V152),"0")</f>
        <v>7</v>
      </c>
      <c r="W153" s="167">
        <f>IFERROR(SUM(W149:W152),"0")</f>
        <v>7</v>
      </c>
      <c r="X153" s="167">
        <f>IFERROR(IF(X149="",0,X149),"0")+IFERROR(IF(X150="",0,X150),"0")+IFERROR(IF(X151="",0,X151),"0")+IFERROR(IF(X152="",0,X152),"0")</f>
        <v>6.0619999999999993E-2</v>
      </c>
      <c r="Y153" s="168"/>
      <c r="Z153" s="168"/>
    </row>
    <row r="154" spans="1:53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6"/>
      <c r="N154" s="179" t="s">
        <v>66</v>
      </c>
      <c r="O154" s="180"/>
      <c r="P154" s="180"/>
      <c r="Q154" s="180"/>
      <c r="R154" s="180"/>
      <c r="S154" s="180"/>
      <c r="T154" s="181"/>
      <c r="U154" s="38" t="s">
        <v>67</v>
      </c>
      <c r="V154" s="167">
        <f>IFERROR(SUMPRODUCT(V149:V152*H149:H152),"0")</f>
        <v>35</v>
      </c>
      <c r="W154" s="167">
        <f>IFERROR(SUMPRODUCT(W149:W152*H149:H152),"0")</f>
        <v>35</v>
      </c>
      <c r="X154" s="38"/>
      <c r="Y154" s="168"/>
      <c r="Z154" s="168"/>
    </row>
    <row r="155" spans="1:53" ht="14.25" customHeight="1" x14ac:dyDescent="0.25">
      <c r="A155" s="188" t="s">
        <v>210</v>
      </c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60"/>
      <c r="Z155" s="160"/>
    </row>
    <row r="156" spans="1:53" ht="27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1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0"/>
      <c r="P156" s="170"/>
      <c r="Q156" s="170"/>
      <c r="R156" s="171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1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0"/>
      <c r="P157" s="170"/>
      <c r="Q157" s="170"/>
      <c r="R157" s="171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75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6"/>
      <c r="N158" s="179" t="s">
        <v>66</v>
      </c>
      <c r="O158" s="180"/>
      <c r="P158" s="180"/>
      <c r="Q158" s="180"/>
      <c r="R158" s="180"/>
      <c r="S158" s="180"/>
      <c r="T158" s="18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6"/>
      <c r="N159" s="179" t="s">
        <v>66</v>
      </c>
      <c r="O159" s="180"/>
      <c r="P159" s="180"/>
      <c r="Q159" s="180"/>
      <c r="R159" s="180"/>
      <c r="S159" s="180"/>
      <c r="T159" s="18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customHeight="1" x14ac:dyDescent="0.2">
      <c r="A160" s="202" t="s">
        <v>215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49"/>
      <c r="Z160" s="49"/>
    </row>
    <row r="161" spans="1:53" ht="16.5" customHeight="1" x14ac:dyDescent="0.25">
      <c r="A161" s="173" t="s">
        <v>216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61"/>
      <c r="Z161" s="161"/>
    </row>
    <row r="162" spans="1:53" ht="14.25" customHeight="1" x14ac:dyDescent="0.25">
      <c r="A162" s="188" t="s">
        <v>70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1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6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5">
        <v>0</v>
      </c>
      <c r="W163" s="166">
        <f>IFERROR(IF(V163="","",V163),"")</f>
        <v>0</v>
      </c>
      <c r="X163" s="37">
        <f>IFERROR(IF(V163="","",V163*0.01788),"")</f>
        <v>0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1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3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0"/>
      <c r="P164" s="170"/>
      <c r="Q164" s="170"/>
      <c r="R164" s="171"/>
      <c r="S164" s="35"/>
      <c r="T164" s="35"/>
      <c r="U164" s="36" t="s">
        <v>65</v>
      </c>
      <c r="V164" s="165">
        <v>0</v>
      </c>
      <c r="W164" s="166">
        <f>IFERROR(IF(V164="","",V164),"")</f>
        <v>0</v>
      </c>
      <c r="X164" s="37">
        <f>IFERROR(IF(V164="","",V164*0.01788),"")</f>
        <v>0</v>
      </c>
      <c r="Y164" s="57"/>
      <c r="Z164" s="58"/>
      <c r="AD164" s="62"/>
      <c r="BA164" s="119" t="s">
        <v>74</v>
      </c>
    </row>
    <row r="165" spans="1:53" x14ac:dyDescent="0.2">
      <c r="A165" s="175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6"/>
      <c r="N165" s="179" t="s">
        <v>66</v>
      </c>
      <c r="O165" s="180"/>
      <c r="P165" s="180"/>
      <c r="Q165" s="180"/>
      <c r="R165" s="180"/>
      <c r="S165" s="180"/>
      <c r="T165" s="181"/>
      <c r="U165" s="38" t="s">
        <v>65</v>
      </c>
      <c r="V165" s="167">
        <f>IFERROR(SUM(V163:V164),"0")</f>
        <v>0</v>
      </c>
      <c r="W165" s="167">
        <f>IFERROR(SUM(W163:W164),"0")</f>
        <v>0</v>
      </c>
      <c r="X165" s="167">
        <f>IFERROR(IF(X163="",0,X163),"0")+IFERROR(IF(X164="",0,X164),"0")</f>
        <v>0</v>
      </c>
      <c r="Y165" s="168"/>
      <c r="Z165" s="168"/>
    </row>
    <row r="166" spans="1:53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6"/>
      <c r="N166" s="179" t="s">
        <v>66</v>
      </c>
      <c r="O166" s="180"/>
      <c r="P166" s="180"/>
      <c r="Q166" s="180"/>
      <c r="R166" s="180"/>
      <c r="S166" s="180"/>
      <c r="T166" s="181"/>
      <c r="U166" s="38" t="s">
        <v>67</v>
      </c>
      <c r="V166" s="167">
        <f>IFERROR(SUMPRODUCT(V163:V164*H163:H164),"0")</f>
        <v>0</v>
      </c>
      <c r="W166" s="167">
        <f>IFERROR(SUMPRODUCT(W163:W164*H163:H164),"0")</f>
        <v>0</v>
      </c>
      <c r="X166" s="38"/>
      <c r="Y166" s="168"/>
      <c r="Z166" s="168"/>
    </row>
    <row r="167" spans="1:53" ht="16.5" customHeight="1" x14ac:dyDescent="0.25">
      <c r="A167" s="173" t="s">
        <v>221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61"/>
      <c r="Z167" s="161"/>
    </row>
    <row r="168" spans="1:53" ht="14.25" customHeight="1" x14ac:dyDescent="0.25">
      <c r="A168" s="188" t="s">
        <v>221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60"/>
      <c r="Z168" s="160"/>
    </row>
    <row r="169" spans="1:53" ht="27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1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0"/>
      <c r="P169" s="170"/>
      <c r="Q169" s="170"/>
      <c r="R169" s="171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x14ac:dyDescent="0.2">
      <c r="A170" s="175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6"/>
      <c r="N170" s="179" t="s">
        <v>66</v>
      </c>
      <c r="O170" s="180"/>
      <c r="P170" s="180"/>
      <c r="Q170" s="180"/>
      <c r="R170" s="180"/>
      <c r="S170" s="180"/>
      <c r="T170" s="18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6"/>
      <c r="N171" s="179" t="s">
        <v>66</v>
      </c>
      <c r="O171" s="180"/>
      <c r="P171" s="180"/>
      <c r="Q171" s="180"/>
      <c r="R171" s="180"/>
      <c r="S171" s="180"/>
      <c r="T171" s="18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customHeight="1" x14ac:dyDescent="0.25">
      <c r="A172" s="173" t="s">
        <v>215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61"/>
      <c r="Z172" s="161"/>
    </row>
    <row r="173" spans="1:53" ht="14.25" customHeight="1" x14ac:dyDescent="0.25">
      <c r="A173" s="188" t="s">
        <v>224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60"/>
      <c r="Z173" s="160"/>
    </row>
    <row r="174" spans="1:53" ht="27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1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x14ac:dyDescent="0.2">
      <c r="A175" s="175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6"/>
      <c r="N175" s="179" t="s">
        <v>66</v>
      </c>
      <c r="O175" s="180"/>
      <c r="P175" s="180"/>
      <c r="Q175" s="180"/>
      <c r="R175" s="180"/>
      <c r="S175" s="180"/>
      <c r="T175" s="18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x14ac:dyDescent="0.2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6"/>
      <c r="N176" s="179" t="s">
        <v>66</v>
      </c>
      <c r="O176" s="180"/>
      <c r="P176" s="180"/>
      <c r="Q176" s="180"/>
      <c r="R176" s="180"/>
      <c r="S176" s="180"/>
      <c r="T176" s="18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customHeight="1" x14ac:dyDescent="0.25">
      <c r="A177" s="173" t="s">
        <v>229</v>
      </c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61"/>
      <c r="Z177" s="161"/>
    </row>
    <row r="178" spans="1:53" ht="14.25" customHeight="1" x14ac:dyDescent="0.25">
      <c r="A178" s="188" t="s">
        <v>70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60"/>
      <c r="Z178" s="160"/>
    </row>
    <row r="179" spans="1:53" ht="16.5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1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0"/>
      <c r="P179" s="170"/>
      <c r="Q179" s="170"/>
      <c r="R179" s="171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1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4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70"/>
      <c r="P180" s="170"/>
      <c r="Q180" s="170"/>
      <c r="R180" s="171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1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0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70"/>
      <c r="P181" s="170"/>
      <c r="Q181" s="170"/>
      <c r="R181" s="171"/>
      <c r="S181" s="35"/>
      <c r="T181" s="35"/>
      <c r="U181" s="36" t="s">
        <v>65</v>
      </c>
      <c r="V181" s="165">
        <v>12</v>
      </c>
      <c r="W181" s="166">
        <f>IFERROR(IF(V181="","",V181),"")</f>
        <v>12</v>
      </c>
      <c r="X181" s="37">
        <f>IFERROR(IF(V181="","",V181*0.01788),"")</f>
        <v>0.21456</v>
      </c>
      <c r="Y181" s="57"/>
      <c r="Z181" s="58"/>
      <c r="AD181" s="62"/>
      <c r="BA181" s="124" t="s">
        <v>74</v>
      </c>
    </row>
    <row r="182" spans="1:53" x14ac:dyDescent="0.2">
      <c r="A182" s="175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6"/>
      <c r="N182" s="179" t="s">
        <v>66</v>
      </c>
      <c r="O182" s="180"/>
      <c r="P182" s="180"/>
      <c r="Q182" s="180"/>
      <c r="R182" s="180"/>
      <c r="S182" s="180"/>
      <c r="T182" s="181"/>
      <c r="U182" s="38" t="s">
        <v>65</v>
      </c>
      <c r="V182" s="167">
        <f>IFERROR(SUM(V179:V181),"0")</f>
        <v>12</v>
      </c>
      <c r="W182" s="167">
        <f>IFERROR(SUM(W179:W181),"0")</f>
        <v>12</v>
      </c>
      <c r="X182" s="167">
        <f>IFERROR(IF(X179="",0,X179),"0")+IFERROR(IF(X180="",0,X180),"0")+IFERROR(IF(X181="",0,X181),"0")</f>
        <v>0.21456</v>
      </c>
      <c r="Y182" s="168"/>
      <c r="Z182" s="168"/>
    </row>
    <row r="183" spans="1:53" x14ac:dyDescent="0.2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6"/>
      <c r="N183" s="179" t="s">
        <v>66</v>
      </c>
      <c r="O183" s="180"/>
      <c r="P183" s="180"/>
      <c r="Q183" s="180"/>
      <c r="R183" s="180"/>
      <c r="S183" s="180"/>
      <c r="T183" s="181"/>
      <c r="U183" s="38" t="s">
        <v>67</v>
      </c>
      <c r="V183" s="167">
        <f>IFERROR(SUMPRODUCT(V179:V181*H179:H181),"0")</f>
        <v>36</v>
      </c>
      <c r="W183" s="167">
        <f>IFERROR(SUMPRODUCT(W179:W181*H179:H181),"0")</f>
        <v>36</v>
      </c>
      <c r="X183" s="38"/>
      <c r="Y183" s="168"/>
      <c r="Z183" s="168"/>
    </row>
    <row r="184" spans="1:53" ht="27.75" customHeight="1" x14ac:dyDescent="0.2">
      <c r="A184" s="202" t="s">
        <v>236</v>
      </c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49"/>
      <c r="Z184" s="49"/>
    </row>
    <row r="185" spans="1:53" ht="16.5" customHeight="1" x14ac:dyDescent="0.25">
      <c r="A185" s="173" t="s">
        <v>237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61"/>
      <c r="Z185" s="161"/>
    </row>
    <row r="186" spans="1:53" ht="14.25" customHeight="1" x14ac:dyDescent="0.25">
      <c r="A186" s="188" t="s">
        <v>60</v>
      </c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60"/>
      <c r="Z186" s="160"/>
    </row>
    <row r="187" spans="1:53" ht="16.5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1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1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70"/>
      <c r="P188" s="170"/>
      <c r="Q188" s="170"/>
      <c r="R188" s="171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x14ac:dyDescent="0.2">
      <c r="A189" s="175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6"/>
      <c r="N189" s="179" t="s">
        <v>66</v>
      </c>
      <c r="O189" s="180"/>
      <c r="P189" s="180"/>
      <c r="Q189" s="180"/>
      <c r="R189" s="180"/>
      <c r="S189" s="180"/>
      <c r="T189" s="18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x14ac:dyDescent="0.2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6"/>
      <c r="N190" s="179" t="s">
        <v>66</v>
      </c>
      <c r="O190" s="180"/>
      <c r="P190" s="180"/>
      <c r="Q190" s="180"/>
      <c r="R190" s="180"/>
      <c r="S190" s="180"/>
      <c r="T190" s="18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customHeight="1" x14ac:dyDescent="0.25">
      <c r="A191" s="173" t="s">
        <v>242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61"/>
      <c r="Z191" s="161"/>
    </row>
    <row r="192" spans="1:53" ht="14.25" customHeight="1" x14ac:dyDescent="0.25">
      <c r="A192" s="188" t="s">
        <v>60</v>
      </c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60"/>
      <c r="Z192" s="160"/>
    </row>
    <row r="193" spans="1:53" ht="16.5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1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70"/>
      <c r="P193" s="170"/>
      <c r="Q193" s="170"/>
      <c r="R193" s="171"/>
      <c r="S193" s="35"/>
      <c r="T193" s="35"/>
      <c r="U193" s="36" t="s">
        <v>65</v>
      </c>
      <c r="V193" s="165">
        <v>9</v>
      </c>
      <c r="W193" s="166">
        <f>IFERROR(IF(V193="","",V193),"")</f>
        <v>9</v>
      </c>
      <c r="X193" s="37">
        <f>IFERROR(IF(V193="","",V193*0.0155),"")</f>
        <v>0.13950000000000001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1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70"/>
      <c r="P194" s="170"/>
      <c r="Q194" s="170"/>
      <c r="R194" s="171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1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70"/>
      <c r="P195" s="170"/>
      <c r="Q195" s="170"/>
      <c r="R195" s="171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x14ac:dyDescent="0.2">
      <c r="A196" s="175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6"/>
      <c r="N196" s="179" t="s">
        <v>66</v>
      </c>
      <c r="O196" s="180"/>
      <c r="P196" s="180"/>
      <c r="Q196" s="180"/>
      <c r="R196" s="180"/>
      <c r="S196" s="180"/>
      <c r="T196" s="181"/>
      <c r="U196" s="38" t="s">
        <v>65</v>
      </c>
      <c r="V196" s="167">
        <f>IFERROR(SUM(V193:V195),"0")</f>
        <v>9</v>
      </c>
      <c r="W196" s="167">
        <f>IFERROR(SUM(W193:W195),"0")</f>
        <v>9</v>
      </c>
      <c r="X196" s="167">
        <f>IFERROR(IF(X193="",0,X193),"0")+IFERROR(IF(X194="",0,X194),"0")+IFERROR(IF(X195="",0,X195),"0")</f>
        <v>0.13950000000000001</v>
      </c>
      <c r="Y196" s="168"/>
      <c r="Z196" s="168"/>
    </row>
    <row r="197" spans="1:53" x14ac:dyDescent="0.2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6"/>
      <c r="N197" s="179" t="s">
        <v>66</v>
      </c>
      <c r="O197" s="180"/>
      <c r="P197" s="180"/>
      <c r="Q197" s="180"/>
      <c r="R197" s="180"/>
      <c r="S197" s="180"/>
      <c r="T197" s="181"/>
      <c r="U197" s="38" t="s">
        <v>67</v>
      </c>
      <c r="V197" s="167">
        <f>IFERROR(SUMPRODUCT(V193:V195*H193:H195),"0")</f>
        <v>50.4</v>
      </c>
      <c r="W197" s="167">
        <f>IFERROR(SUMPRODUCT(W193:W195*H193:H195),"0")</f>
        <v>50.4</v>
      </c>
      <c r="X197" s="38"/>
      <c r="Y197" s="168"/>
      <c r="Z197" s="168"/>
    </row>
    <row r="198" spans="1:53" ht="16.5" customHeight="1" x14ac:dyDescent="0.25">
      <c r="A198" s="173" t="s">
        <v>249</v>
      </c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61"/>
      <c r="Z198" s="161"/>
    </row>
    <row r="199" spans="1:53" ht="14.25" customHeight="1" x14ac:dyDescent="0.25">
      <c r="A199" s="188" t="s">
        <v>60</v>
      </c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60"/>
      <c r="Z199" s="160"/>
    </row>
    <row r="200" spans="1:53" ht="27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1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2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70"/>
      <c r="P200" s="170"/>
      <c r="Q200" s="170"/>
      <c r="R200" s="171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1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70"/>
      <c r="P201" s="170"/>
      <c r="Q201" s="170"/>
      <c r="R201" s="171"/>
      <c r="S201" s="35"/>
      <c r="T201" s="35"/>
      <c r="U201" s="36" t="s">
        <v>65</v>
      </c>
      <c r="V201" s="165">
        <v>23</v>
      </c>
      <c r="W201" s="166">
        <f>IFERROR(IF(V201="","",V201),"")</f>
        <v>23</v>
      </c>
      <c r="X201" s="37">
        <f>IFERROR(IF(V201="","",V201*0.0155),"")</f>
        <v>0.35649999999999998</v>
      </c>
      <c r="Y201" s="57"/>
      <c r="Z201" s="58"/>
      <c r="AD201" s="62"/>
      <c r="BA201" s="131" t="s">
        <v>1</v>
      </c>
    </row>
    <row r="202" spans="1:53" ht="27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1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2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70"/>
      <c r="P202" s="170"/>
      <c r="Q202" s="170"/>
      <c r="R202" s="171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1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70"/>
      <c r="P203" s="170"/>
      <c r="Q203" s="170"/>
      <c r="R203" s="171"/>
      <c r="S203" s="35"/>
      <c r="T203" s="35"/>
      <c r="U203" s="36" t="s">
        <v>65</v>
      </c>
      <c r="V203" s="165">
        <v>0</v>
      </c>
      <c r="W203" s="166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33" t="s">
        <v>1</v>
      </c>
    </row>
    <row r="204" spans="1:53" x14ac:dyDescent="0.2">
      <c r="A204" s="175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6"/>
      <c r="N204" s="179" t="s">
        <v>66</v>
      </c>
      <c r="O204" s="180"/>
      <c r="P204" s="180"/>
      <c r="Q204" s="180"/>
      <c r="R204" s="180"/>
      <c r="S204" s="180"/>
      <c r="T204" s="181"/>
      <c r="U204" s="38" t="s">
        <v>65</v>
      </c>
      <c r="V204" s="167">
        <f>IFERROR(SUM(V200:V203),"0")</f>
        <v>23</v>
      </c>
      <c r="W204" s="167">
        <f>IFERROR(SUM(W200:W203),"0")</f>
        <v>23</v>
      </c>
      <c r="X204" s="167">
        <f>IFERROR(IF(X200="",0,X200),"0")+IFERROR(IF(X201="",0,X201),"0")+IFERROR(IF(X202="",0,X202),"0")+IFERROR(IF(X203="",0,X203),"0")</f>
        <v>0.35649999999999998</v>
      </c>
      <c r="Y204" s="168"/>
      <c r="Z204" s="168"/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6"/>
      <c r="N205" s="179" t="s">
        <v>66</v>
      </c>
      <c r="O205" s="180"/>
      <c r="P205" s="180"/>
      <c r="Q205" s="180"/>
      <c r="R205" s="180"/>
      <c r="S205" s="180"/>
      <c r="T205" s="181"/>
      <c r="U205" s="38" t="s">
        <v>67</v>
      </c>
      <c r="V205" s="167">
        <f>IFERROR(SUMPRODUCT(V200:V203*H200:H203),"0")</f>
        <v>165.6</v>
      </c>
      <c r="W205" s="167">
        <f>IFERROR(SUMPRODUCT(W200:W203*H200:H203),"0")</f>
        <v>165.6</v>
      </c>
      <c r="X205" s="38"/>
      <c r="Y205" s="168"/>
      <c r="Z205" s="168"/>
    </row>
    <row r="206" spans="1:53" ht="16.5" customHeight="1" x14ac:dyDescent="0.25">
      <c r="A206" s="173" t="s">
        <v>258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61"/>
      <c r="Z206" s="161"/>
    </row>
    <row r="207" spans="1:53" ht="14.25" customHeight="1" x14ac:dyDescent="0.25">
      <c r="A207" s="188" t="s">
        <v>224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60"/>
      <c r="Z207" s="160"/>
    </row>
    <row r="208" spans="1:53" ht="27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1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1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70"/>
      <c r="P208" s="170"/>
      <c r="Q208" s="170"/>
      <c r="R208" s="171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x14ac:dyDescent="0.2">
      <c r="A209" s="175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6"/>
      <c r="N209" s="179" t="s">
        <v>66</v>
      </c>
      <c r="O209" s="180"/>
      <c r="P209" s="180"/>
      <c r="Q209" s="180"/>
      <c r="R209" s="180"/>
      <c r="S209" s="180"/>
      <c r="T209" s="18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x14ac:dyDescent="0.2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6"/>
      <c r="N210" s="179" t="s">
        <v>66</v>
      </c>
      <c r="O210" s="180"/>
      <c r="P210" s="180"/>
      <c r="Q210" s="180"/>
      <c r="R210" s="180"/>
      <c r="S210" s="180"/>
      <c r="T210" s="18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customHeight="1" x14ac:dyDescent="0.25">
      <c r="A211" s="173" t="s">
        <v>261</v>
      </c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61"/>
      <c r="Z211" s="161"/>
    </row>
    <row r="212" spans="1:53" ht="14.25" customHeight="1" x14ac:dyDescent="0.25">
      <c r="A212" s="188" t="s">
        <v>60</v>
      </c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60"/>
      <c r="Z212" s="160"/>
    </row>
    <row r="213" spans="1:53" ht="16.5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1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6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70"/>
      <c r="P213" s="170"/>
      <c r="Q213" s="170"/>
      <c r="R213" s="171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1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70"/>
      <c r="P214" s="170"/>
      <c r="Q214" s="170"/>
      <c r="R214" s="171"/>
      <c r="S214" s="35"/>
      <c r="T214" s="35"/>
      <c r="U214" s="36" t="s">
        <v>65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x14ac:dyDescent="0.2">
      <c r="A215" s="175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6"/>
      <c r="N215" s="179" t="s">
        <v>66</v>
      </c>
      <c r="O215" s="180"/>
      <c r="P215" s="180"/>
      <c r="Q215" s="180"/>
      <c r="R215" s="180"/>
      <c r="S215" s="180"/>
      <c r="T215" s="181"/>
      <c r="U215" s="38" t="s">
        <v>65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x14ac:dyDescent="0.2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6"/>
      <c r="N216" s="179" t="s">
        <v>66</v>
      </c>
      <c r="O216" s="180"/>
      <c r="P216" s="180"/>
      <c r="Q216" s="180"/>
      <c r="R216" s="180"/>
      <c r="S216" s="180"/>
      <c r="T216" s="181"/>
      <c r="U216" s="38" t="s">
        <v>67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customHeight="1" x14ac:dyDescent="0.2">
      <c r="A217" s="202" t="s">
        <v>266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49"/>
      <c r="Z217" s="49"/>
    </row>
    <row r="218" spans="1:53" ht="16.5" customHeight="1" x14ac:dyDescent="0.25">
      <c r="A218" s="173" t="s">
        <v>267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61"/>
      <c r="Z218" s="161"/>
    </row>
    <row r="219" spans="1:53" ht="14.25" customHeight="1" x14ac:dyDescent="0.25">
      <c r="A219" s="188" t="s">
        <v>60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60"/>
      <c r="Z219" s="160"/>
    </row>
    <row r="220" spans="1:53" ht="27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1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70"/>
      <c r="P220" s="170"/>
      <c r="Q220" s="170"/>
      <c r="R220" s="171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x14ac:dyDescent="0.2">
      <c r="A221" s="175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6"/>
      <c r="N221" s="179" t="s">
        <v>66</v>
      </c>
      <c r="O221" s="180"/>
      <c r="P221" s="180"/>
      <c r="Q221" s="180"/>
      <c r="R221" s="180"/>
      <c r="S221" s="180"/>
      <c r="T221" s="18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6"/>
      <c r="N222" s="179" t="s">
        <v>66</v>
      </c>
      <c r="O222" s="180"/>
      <c r="P222" s="180"/>
      <c r="Q222" s="180"/>
      <c r="R222" s="180"/>
      <c r="S222" s="180"/>
      <c r="T222" s="18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customHeight="1" x14ac:dyDescent="0.2">
      <c r="A223" s="202" t="s">
        <v>270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49"/>
      <c r="Z223" s="49"/>
    </row>
    <row r="224" spans="1:53" ht="16.5" customHeight="1" x14ac:dyDescent="0.25">
      <c r="A224" s="173" t="s">
        <v>271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61"/>
      <c r="Z224" s="161"/>
    </row>
    <row r="225" spans="1:53" ht="14.25" customHeight="1" x14ac:dyDescent="0.25">
      <c r="A225" s="188" t="s">
        <v>60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60"/>
      <c r="Z225" s="160"/>
    </row>
    <row r="226" spans="1:53" ht="27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1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3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70"/>
      <c r="P226" s="170"/>
      <c r="Q226" s="170"/>
      <c r="R226" s="171"/>
      <c r="S226" s="35"/>
      <c r="T226" s="35"/>
      <c r="U226" s="36" t="s">
        <v>65</v>
      </c>
      <c r="V226" s="165">
        <v>70</v>
      </c>
      <c r="W226" s="166">
        <f>IFERROR(IF(V226="","",V226),"")</f>
        <v>70</v>
      </c>
      <c r="X226" s="37">
        <f>IFERROR(IF(V226="","",V226*0.0155),"")</f>
        <v>1.085</v>
      </c>
      <c r="Y226" s="57"/>
      <c r="Z226" s="58"/>
      <c r="AD226" s="62"/>
      <c r="BA226" s="138" t="s">
        <v>1</v>
      </c>
    </row>
    <row r="227" spans="1:53" x14ac:dyDescent="0.2">
      <c r="A227" s="175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6"/>
      <c r="N227" s="179" t="s">
        <v>66</v>
      </c>
      <c r="O227" s="180"/>
      <c r="P227" s="180"/>
      <c r="Q227" s="180"/>
      <c r="R227" s="180"/>
      <c r="S227" s="180"/>
      <c r="T227" s="181"/>
      <c r="U227" s="38" t="s">
        <v>65</v>
      </c>
      <c r="V227" s="167">
        <f>IFERROR(SUM(V226:V226),"0")</f>
        <v>70</v>
      </c>
      <c r="W227" s="167">
        <f>IFERROR(SUM(W226:W226),"0")</f>
        <v>70</v>
      </c>
      <c r="X227" s="167">
        <f>IFERROR(IF(X226="",0,X226),"0")</f>
        <v>1.085</v>
      </c>
      <c r="Y227" s="168"/>
      <c r="Z227" s="168"/>
    </row>
    <row r="228" spans="1:53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6"/>
      <c r="N228" s="179" t="s">
        <v>66</v>
      </c>
      <c r="O228" s="180"/>
      <c r="P228" s="180"/>
      <c r="Q228" s="180"/>
      <c r="R228" s="180"/>
      <c r="S228" s="180"/>
      <c r="T228" s="181"/>
      <c r="U228" s="38" t="s">
        <v>67</v>
      </c>
      <c r="V228" s="167">
        <f>IFERROR(SUMPRODUCT(V226:V226*H226:H226),"0")</f>
        <v>350</v>
      </c>
      <c r="W228" s="167">
        <f>IFERROR(SUMPRODUCT(W226:W226*H226:H226),"0")</f>
        <v>350</v>
      </c>
      <c r="X228" s="38"/>
      <c r="Y228" s="168"/>
      <c r="Z228" s="168"/>
    </row>
    <row r="229" spans="1:53" ht="16.5" customHeight="1" x14ac:dyDescent="0.25">
      <c r="A229" s="173" t="s">
        <v>274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61"/>
      <c r="Z229" s="161"/>
    </row>
    <row r="230" spans="1:53" ht="14.25" customHeight="1" x14ac:dyDescent="0.25">
      <c r="A230" s="188" t="s">
        <v>60</v>
      </c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60"/>
      <c r="Z230" s="160"/>
    </row>
    <row r="231" spans="1:53" ht="27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1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5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70"/>
      <c r="P231" s="170"/>
      <c r="Q231" s="170"/>
      <c r="R231" s="171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x14ac:dyDescent="0.2">
      <c r="A232" s="175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6"/>
      <c r="N232" s="179" t="s">
        <v>66</v>
      </c>
      <c r="O232" s="180"/>
      <c r="P232" s="180"/>
      <c r="Q232" s="180"/>
      <c r="R232" s="180"/>
      <c r="S232" s="180"/>
      <c r="T232" s="18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x14ac:dyDescent="0.2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6"/>
      <c r="N233" s="179" t="s">
        <v>66</v>
      </c>
      <c r="O233" s="180"/>
      <c r="P233" s="180"/>
      <c r="Q233" s="180"/>
      <c r="R233" s="180"/>
      <c r="S233" s="180"/>
      <c r="T233" s="18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customHeight="1" x14ac:dyDescent="0.2">
      <c r="A234" s="202" t="s">
        <v>277</v>
      </c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49"/>
      <c r="Z234" s="49"/>
    </row>
    <row r="235" spans="1:53" ht="16.5" customHeight="1" x14ac:dyDescent="0.25">
      <c r="A235" s="173" t="s">
        <v>278</v>
      </c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61"/>
      <c r="Z235" s="161"/>
    </row>
    <row r="236" spans="1:53" ht="14.25" customHeight="1" x14ac:dyDescent="0.25">
      <c r="A236" s="188" t="s">
        <v>122</v>
      </c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60"/>
      <c r="Z236" s="160"/>
    </row>
    <row r="237" spans="1:53" ht="27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1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70"/>
      <c r="P237" s="170"/>
      <c r="Q237" s="170"/>
      <c r="R237" s="171"/>
      <c r="S237" s="35"/>
      <c r="T237" s="35"/>
      <c r="U237" s="36" t="s">
        <v>65</v>
      </c>
      <c r="V237" s="165">
        <v>15</v>
      </c>
      <c r="W237" s="166">
        <f>IFERROR(IF(V237="","",V237),"")</f>
        <v>15</v>
      </c>
      <c r="X237" s="37">
        <f>IFERROR(IF(V237="","",V237*0.00502),"")</f>
        <v>7.5300000000000006E-2</v>
      </c>
      <c r="Y237" s="57"/>
      <c r="Z237" s="58"/>
      <c r="AD237" s="62"/>
      <c r="BA237" s="140" t="s">
        <v>74</v>
      </c>
    </row>
    <row r="238" spans="1:53" x14ac:dyDescent="0.2">
      <c r="A238" s="175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6"/>
      <c r="N238" s="179" t="s">
        <v>66</v>
      </c>
      <c r="O238" s="180"/>
      <c r="P238" s="180"/>
      <c r="Q238" s="180"/>
      <c r="R238" s="180"/>
      <c r="S238" s="180"/>
      <c r="T238" s="181"/>
      <c r="U238" s="38" t="s">
        <v>65</v>
      </c>
      <c r="V238" s="167">
        <f>IFERROR(SUM(V237:V237),"0")</f>
        <v>15</v>
      </c>
      <c r="W238" s="167">
        <f>IFERROR(SUM(W237:W237),"0")</f>
        <v>15</v>
      </c>
      <c r="X238" s="167">
        <f>IFERROR(IF(X237="",0,X237),"0")</f>
        <v>7.5300000000000006E-2</v>
      </c>
      <c r="Y238" s="168"/>
      <c r="Z238" s="168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6"/>
      <c r="N239" s="179" t="s">
        <v>66</v>
      </c>
      <c r="O239" s="180"/>
      <c r="P239" s="180"/>
      <c r="Q239" s="180"/>
      <c r="R239" s="180"/>
      <c r="S239" s="180"/>
      <c r="T239" s="181"/>
      <c r="U239" s="38" t="s">
        <v>67</v>
      </c>
      <c r="V239" s="167">
        <f>IFERROR(SUMPRODUCT(V237:V237*H237:H237),"0")</f>
        <v>27</v>
      </c>
      <c r="W239" s="167">
        <f>IFERROR(SUMPRODUCT(W237:W237*H237:H237),"0")</f>
        <v>27</v>
      </c>
      <c r="X239" s="38"/>
      <c r="Y239" s="168"/>
      <c r="Z239" s="168"/>
    </row>
    <row r="240" spans="1:53" ht="14.25" customHeight="1" x14ac:dyDescent="0.25">
      <c r="A240" s="188" t="s">
        <v>70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1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0" t="s">
        <v>284</v>
      </c>
      <c r="O241" s="170"/>
      <c r="P241" s="170"/>
      <c r="Q241" s="170"/>
      <c r="R241" s="171"/>
      <c r="S241" s="35"/>
      <c r="T241" s="35"/>
      <c r="U241" s="36" t="s">
        <v>65</v>
      </c>
      <c r="V241" s="165">
        <v>0</v>
      </c>
      <c r="W241" s="166">
        <f>IFERROR(IF(V241="","",V241),"")</f>
        <v>0</v>
      </c>
      <c r="X241" s="37">
        <f>IFERROR(IF(V241="","",V241*0.0155),"")</f>
        <v>0</v>
      </c>
      <c r="Y241" s="57"/>
      <c r="Z241" s="58"/>
      <c r="AD241" s="62"/>
      <c r="BA241" s="141" t="s">
        <v>74</v>
      </c>
    </row>
    <row r="242" spans="1:53" x14ac:dyDescent="0.2">
      <c r="A242" s="175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6"/>
      <c r="N242" s="179" t="s">
        <v>66</v>
      </c>
      <c r="O242" s="180"/>
      <c r="P242" s="180"/>
      <c r="Q242" s="180"/>
      <c r="R242" s="180"/>
      <c r="S242" s="180"/>
      <c r="T242" s="181"/>
      <c r="U242" s="38" t="s">
        <v>65</v>
      </c>
      <c r="V242" s="167">
        <f>IFERROR(SUM(V241:V241),"0")</f>
        <v>0</v>
      </c>
      <c r="W242" s="167">
        <f>IFERROR(SUM(W241:W241),"0")</f>
        <v>0</v>
      </c>
      <c r="X242" s="167">
        <f>IFERROR(IF(X241="",0,X241),"0")</f>
        <v>0</v>
      </c>
      <c r="Y242" s="168"/>
      <c r="Z242" s="168"/>
    </row>
    <row r="243" spans="1:53" x14ac:dyDescent="0.2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6"/>
      <c r="N243" s="179" t="s">
        <v>66</v>
      </c>
      <c r="O243" s="180"/>
      <c r="P243" s="180"/>
      <c r="Q243" s="180"/>
      <c r="R243" s="180"/>
      <c r="S243" s="180"/>
      <c r="T243" s="181"/>
      <c r="U243" s="38" t="s">
        <v>67</v>
      </c>
      <c r="V243" s="167">
        <f>IFERROR(SUMPRODUCT(V241:V241*H241:H241),"0")</f>
        <v>0</v>
      </c>
      <c r="W243" s="167">
        <f>IFERROR(SUMPRODUCT(W241:W241*H241:H241),"0")</f>
        <v>0</v>
      </c>
      <c r="X243" s="38"/>
      <c r="Y243" s="168"/>
      <c r="Z243" s="168"/>
    </row>
    <row r="244" spans="1:53" ht="14.25" customHeight="1" x14ac:dyDescent="0.25">
      <c r="A244" s="188" t="s">
        <v>140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60"/>
      <c r="Z244" s="160"/>
    </row>
    <row r="245" spans="1:53" ht="27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1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288" t="s">
        <v>287</v>
      </c>
      <c r="O245" s="170"/>
      <c r="P245" s="170"/>
      <c r="Q245" s="170"/>
      <c r="R245" s="171"/>
      <c r="S245" s="35"/>
      <c r="T245" s="35"/>
      <c r="U245" s="36" t="s">
        <v>65</v>
      </c>
      <c r="V245" s="165">
        <v>0</v>
      </c>
      <c r="W245" s="166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74</v>
      </c>
    </row>
    <row r="246" spans="1:53" ht="37.5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1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6" t="s">
        <v>290</v>
      </c>
      <c r="O246" s="170"/>
      <c r="P246" s="170"/>
      <c r="Q246" s="170"/>
      <c r="R246" s="171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1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50" t="s">
        <v>293</v>
      </c>
      <c r="O247" s="170"/>
      <c r="P247" s="170"/>
      <c r="Q247" s="170"/>
      <c r="R247" s="171"/>
      <c r="S247" s="35"/>
      <c r="T247" s="35"/>
      <c r="U247" s="36" t="s">
        <v>65</v>
      </c>
      <c r="V247" s="165">
        <v>59</v>
      </c>
      <c r="W247" s="166">
        <f>IFERROR(IF(V247="","",V247),"")</f>
        <v>59</v>
      </c>
      <c r="X247" s="37">
        <f>IFERROR(IF(V247="","",V247*0.0155),"")</f>
        <v>0.91449999999999998</v>
      </c>
      <c r="Y247" s="57"/>
      <c r="Z247" s="58"/>
      <c r="AD247" s="62"/>
      <c r="BA247" s="144" t="s">
        <v>74</v>
      </c>
    </row>
    <row r="248" spans="1:53" ht="27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1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9" t="s">
        <v>296</v>
      </c>
      <c r="O248" s="170"/>
      <c r="P248" s="170"/>
      <c r="Q248" s="170"/>
      <c r="R248" s="171"/>
      <c r="S248" s="35"/>
      <c r="T248" s="35"/>
      <c r="U248" s="36" t="s">
        <v>65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74</v>
      </c>
    </row>
    <row r="249" spans="1:53" x14ac:dyDescent="0.2">
      <c r="A249" s="175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6"/>
      <c r="N249" s="179" t="s">
        <v>66</v>
      </c>
      <c r="O249" s="180"/>
      <c r="P249" s="180"/>
      <c r="Q249" s="180"/>
      <c r="R249" s="180"/>
      <c r="S249" s="180"/>
      <c r="T249" s="181"/>
      <c r="U249" s="38" t="s">
        <v>65</v>
      </c>
      <c r="V249" s="167">
        <f>IFERROR(SUM(V245:V248),"0")</f>
        <v>59</v>
      </c>
      <c r="W249" s="167">
        <f>IFERROR(SUM(W245:W248),"0")</f>
        <v>59</v>
      </c>
      <c r="X249" s="167">
        <f>IFERROR(IF(X245="",0,X245),"0")+IFERROR(IF(X246="",0,X246),"0")+IFERROR(IF(X247="",0,X247),"0")+IFERROR(IF(X248="",0,X248),"0")</f>
        <v>0.91449999999999998</v>
      </c>
      <c r="Y249" s="168"/>
      <c r="Z249" s="168"/>
    </row>
    <row r="250" spans="1:53" x14ac:dyDescent="0.2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6"/>
      <c r="N250" s="179" t="s">
        <v>66</v>
      </c>
      <c r="O250" s="180"/>
      <c r="P250" s="180"/>
      <c r="Q250" s="180"/>
      <c r="R250" s="180"/>
      <c r="S250" s="180"/>
      <c r="T250" s="181"/>
      <c r="U250" s="38" t="s">
        <v>67</v>
      </c>
      <c r="V250" s="167">
        <f>IFERROR(SUMPRODUCT(V245:V248*H245:H248),"0")</f>
        <v>295</v>
      </c>
      <c r="W250" s="167">
        <f>IFERROR(SUMPRODUCT(W245:W248*H245:H248),"0")</f>
        <v>295</v>
      </c>
      <c r="X250" s="38"/>
      <c r="Y250" s="168"/>
      <c r="Z250" s="168"/>
    </row>
    <row r="251" spans="1:53" ht="14.25" customHeight="1" x14ac:dyDescent="0.25">
      <c r="A251" s="188" t="s">
        <v>118</v>
      </c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/>
      <c r="V251" s="174"/>
      <c r="W251" s="174"/>
      <c r="X251" s="174"/>
      <c r="Y251" s="160"/>
      <c r="Z251" s="160"/>
    </row>
    <row r="252" spans="1:53" ht="27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1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199" t="s">
        <v>299</v>
      </c>
      <c r="O252" s="170"/>
      <c r="P252" s="170"/>
      <c r="Q252" s="170"/>
      <c r="R252" s="171"/>
      <c r="S252" s="35"/>
      <c r="T252" s="35"/>
      <c r="U252" s="36" t="s">
        <v>65</v>
      </c>
      <c r="V252" s="165">
        <v>0</v>
      </c>
      <c r="W252" s="166">
        <f t="shared" ref="W252:W264" si="4">IFERROR(IF(V252="","",V252),"")</f>
        <v>0</v>
      </c>
      <c r="X252" s="37">
        <f>IFERROR(IF(V252="","",V252*0.00936),"")</f>
        <v>0</v>
      </c>
      <c r="Y252" s="57"/>
      <c r="Z252" s="58"/>
      <c r="AD252" s="62"/>
      <c r="BA252" s="146" t="s">
        <v>74</v>
      </c>
    </row>
    <row r="253" spans="1:53" ht="27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1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5" t="s">
        <v>302</v>
      </c>
      <c r="O253" s="170"/>
      <c r="P253" s="170"/>
      <c r="Q253" s="170"/>
      <c r="R253" s="171"/>
      <c r="S253" s="35"/>
      <c r="T253" s="35"/>
      <c r="U253" s="36" t="s">
        <v>65</v>
      </c>
      <c r="V253" s="165">
        <v>0</v>
      </c>
      <c r="W253" s="166">
        <f t="shared" si="4"/>
        <v>0</v>
      </c>
      <c r="X253" s="37">
        <f>IFERROR(IF(V253="","",V253*0.00936),"")</f>
        <v>0</v>
      </c>
      <c r="Y253" s="57"/>
      <c r="Z253" s="58"/>
      <c r="AD253" s="62"/>
      <c r="BA253" s="147" t="s">
        <v>74</v>
      </c>
    </row>
    <row r="254" spans="1:53" ht="27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1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70"/>
      <c r="P254" s="170"/>
      <c r="Q254" s="170"/>
      <c r="R254" s="171"/>
      <c r="S254" s="35"/>
      <c r="T254" s="35"/>
      <c r="U254" s="36" t="s">
        <v>65</v>
      </c>
      <c r="V254" s="165">
        <v>0</v>
      </c>
      <c r="W254" s="166">
        <f t="shared" si="4"/>
        <v>0</v>
      </c>
      <c r="X254" s="37">
        <f>IFERROR(IF(V254="","",V254*0.00936),"")</f>
        <v>0</v>
      </c>
      <c r="Y254" s="57"/>
      <c r="Z254" s="58"/>
      <c r="AD254" s="62"/>
      <c r="BA254" s="148" t="s">
        <v>74</v>
      </c>
    </row>
    <row r="255" spans="1:53" ht="37.5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1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63" t="s">
        <v>308</v>
      </c>
      <c r="O255" s="170"/>
      <c r="P255" s="170"/>
      <c r="Q255" s="170"/>
      <c r="R255" s="171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1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304" t="s">
        <v>311</v>
      </c>
      <c r="O256" s="170"/>
      <c r="P256" s="170"/>
      <c r="Q256" s="170"/>
      <c r="R256" s="171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1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193" t="s">
        <v>314</v>
      </c>
      <c r="O257" s="170"/>
      <c r="P257" s="170"/>
      <c r="Q257" s="170"/>
      <c r="R257" s="171"/>
      <c r="S257" s="35"/>
      <c r="T257" s="35"/>
      <c r="U257" s="36" t="s">
        <v>65</v>
      </c>
      <c r="V257" s="165">
        <v>0</v>
      </c>
      <c r="W257" s="166">
        <f t="shared" si="4"/>
        <v>0</v>
      </c>
      <c r="X257" s="37">
        <f>IFERROR(IF(V257="","",V257*0.00502),"")</f>
        <v>0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1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287" t="s">
        <v>317</v>
      </c>
      <c r="O258" s="170"/>
      <c r="P258" s="170"/>
      <c r="Q258" s="170"/>
      <c r="R258" s="171"/>
      <c r="S258" s="35"/>
      <c r="T258" s="35"/>
      <c r="U258" s="36" t="s">
        <v>65</v>
      </c>
      <c r="V258" s="165">
        <v>0</v>
      </c>
      <c r="W258" s="166">
        <f t="shared" si="4"/>
        <v>0</v>
      </c>
      <c r="X258" s="37">
        <f>IFERROR(IF(V258="","",V258*0.00936),"")</f>
        <v>0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1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41" t="s">
        <v>320</v>
      </c>
      <c r="O259" s="170"/>
      <c r="P259" s="170"/>
      <c r="Q259" s="170"/>
      <c r="R259" s="171"/>
      <c r="S259" s="35"/>
      <c r="T259" s="35"/>
      <c r="U259" s="36" t="s">
        <v>65</v>
      </c>
      <c r="V259" s="165">
        <v>0</v>
      </c>
      <c r="W259" s="166">
        <f t="shared" si="4"/>
        <v>0</v>
      </c>
      <c r="X259" s="37">
        <f>IFERROR(IF(V259="","",V259*0.0155),"")</f>
        <v>0</v>
      </c>
      <c r="Y259" s="57"/>
      <c r="Z259" s="58"/>
      <c r="AD259" s="62"/>
      <c r="BA259" s="153" t="s">
        <v>74</v>
      </c>
    </row>
    <row r="260" spans="1:53" ht="37.5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1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0" t="s">
        <v>323</v>
      </c>
      <c r="O260" s="170"/>
      <c r="P260" s="170"/>
      <c r="Q260" s="170"/>
      <c r="R260" s="171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1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43" t="s">
        <v>326</v>
      </c>
      <c r="O261" s="170"/>
      <c r="P261" s="170"/>
      <c r="Q261" s="170"/>
      <c r="R261" s="171"/>
      <c r="S261" s="35"/>
      <c r="T261" s="35"/>
      <c r="U261" s="36" t="s">
        <v>65</v>
      </c>
      <c r="V261" s="165">
        <v>0</v>
      </c>
      <c r="W261" s="166">
        <f t="shared" si="4"/>
        <v>0</v>
      </c>
      <c r="X261" s="37">
        <f>IFERROR(IF(V261="","",V261*0.00936),"")</f>
        <v>0</v>
      </c>
      <c r="Y261" s="57"/>
      <c r="Z261" s="58"/>
      <c r="AD261" s="62"/>
      <c r="BA261" s="155" t="s">
        <v>74</v>
      </c>
    </row>
    <row r="262" spans="1:53" ht="27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1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70"/>
      <c r="P262" s="170"/>
      <c r="Q262" s="170"/>
      <c r="R262" s="171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1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70"/>
      <c r="P263" s="170"/>
      <c r="Q263" s="170"/>
      <c r="R263" s="171"/>
      <c r="S263" s="35"/>
      <c r="T263" s="35"/>
      <c r="U263" s="36" t="s">
        <v>65</v>
      </c>
      <c r="V263" s="165">
        <v>0</v>
      </c>
      <c r="W263" s="166">
        <f t="shared" si="4"/>
        <v>0</v>
      </c>
      <c r="X263" s="37">
        <f>IFERROR(IF(V263="","",V263*0.0155),"")</f>
        <v>0</v>
      </c>
      <c r="Y263" s="57"/>
      <c r="Z263" s="58"/>
      <c r="AD263" s="62"/>
      <c r="BA263" s="157" t="s">
        <v>74</v>
      </c>
    </row>
    <row r="264" spans="1:53" ht="27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1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84" t="s">
        <v>333</v>
      </c>
      <c r="O264" s="170"/>
      <c r="P264" s="170"/>
      <c r="Q264" s="170"/>
      <c r="R264" s="171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75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6"/>
      <c r="N265" s="179" t="s">
        <v>66</v>
      </c>
      <c r="O265" s="180"/>
      <c r="P265" s="180"/>
      <c r="Q265" s="180"/>
      <c r="R265" s="180"/>
      <c r="S265" s="180"/>
      <c r="T265" s="181"/>
      <c r="U265" s="38" t="s">
        <v>65</v>
      </c>
      <c r="V265" s="167">
        <f>IFERROR(SUM(V252:V264),"0")</f>
        <v>0</v>
      </c>
      <c r="W265" s="167">
        <f>IFERROR(SUM(W252:W264),"0")</f>
        <v>0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168"/>
      <c r="Z265" s="168"/>
    </row>
    <row r="266" spans="1:53" x14ac:dyDescent="0.2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6"/>
      <c r="N266" s="179" t="s">
        <v>66</v>
      </c>
      <c r="O266" s="180"/>
      <c r="P266" s="180"/>
      <c r="Q266" s="180"/>
      <c r="R266" s="180"/>
      <c r="S266" s="180"/>
      <c r="T266" s="181"/>
      <c r="U266" s="38" t="s">
        <v>67</v>
      </c>
      <c r="V266" s="167">
        <f>IFERROR(SUMPRODUCT(V252:V264*H252:H264),"0")</f>
        <v>0</v>
      </c>
      <c r="W266" s="167">
        <f>IFERROR(SUMPRODUCT(W252:W264*H252:H264),"0")</f>
        <v>0</v>
      </c>
      <c r="X266" s="38"/>
      <c r="Y266" s="168"/>
      <c r="Z266" s="168"/>
    </row>
    <row r="267" spans="1:53" ht="15" customHeight="1" x14ac:dyDescent="0.2">
      <c r="A267" s="268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211"/>
      <c r="N267" s="205" t="s">
        <v>334</v>
      </c>
      <c r="O267" s="206"/>
      <c r="P267" s="206"/>
      <c r="Q267" s="206"/>
      <c r="R267" s="206"/>
      <c r="S267" s="206"/>
      <c r="T267" s="207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2516.02</v>
      </c>
      <c r="W267" s="167">
        <f>IFERROR(W24+W33+W41+W47+W57+W63+W68+W74+W84+W91+W100+W106+W111+W119+W124+W130+W135+W141+W146+W154+W159+W166+W171+W176+W183+W190+W197+W205+W210+W216+W222+W228+W233+W239+W243+W250+W266,"0")</f>
        <v>2516.02</v>
      </c>
      <c r="X267" s="38"/>
      <c r="Y267" s="168"/>
      <c r="Z267" s="168"/>
    </row>
    <row r="268" spans="1:53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211"/>
      <c r="N268" s="205" t="s">
        <v>335</v>
      </c>
      <c r="O268" s="206"/>
      <c r="P268" s="206"/>
      <c r="Q268" s="206"/>
      <c r="R268" s="206"/>
      <c r="S268" s="206"/>
      <c r="T268" s="207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2681.0990000000002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2681.0990000000002</v>
      </c>
      <c r="X268" s="38"/>
      <c r="Y268" s="168"/>
      <c r="Z268" s="168"/>
    </row>
    <row r="269" spans="1:53" x14ac:dyDescent="0.2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211"/>
      <c r="N269" s="205" t="s">
        <v>336</v>
      </c>
      <c r="O269" s="206"/>
      <c r="P269" s="206"/>
      <c r="Q269" s="206"/>
      <c r="R269" s="206"/>
      <c r="S269" s="206"/>
      <c r="T269" s="207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6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6</v>
      </c>
      <c r="X269" s="38"/>
      <c r="Y269" s="168"/>
      <c r="Z269" s="168"/>
    </row>
    <row r="270" spans="1:53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211"/>
      <c r="N270" s="205" t="s">
        <v>338</v>
      </c>
      <c r="O270" s="206"/>
      <c r="P270" s="206"/>
      <c r="Q270" s="206"/>
      <c r="R270" s="206"/>
      <c r="S270" s="206"/>
      <c r="T270" s="207"/>
      <c r="U270" s="38" t="s">
        <v>67</v>
      </c>
      <c r="V270" s="167">
        <f>GrossWeightTotal+PalletQtyTotal*25</f>
        <v>2831.0990000000002</v>
      </c>
      <c r="W270" s="167">
        <f>GrossWeightTotalR+PalletQtyTotalR*25</f>
        <v>2831.0990000000002</v>
      </c>
      <c r="X270" s="38"/>
      <c r="Y270" s="168"/>
      <c r="Z270" s="168"/>
    </row>
    <row r="271" spans="1:53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211"/>
      <c r="N271" s="205" t="s">
        <v>339</v>
      </c>
      <c r="O271" s="206"/>
      <c r="P271" s="206"/>
      <c r="Q271" s="206"/>
      <c r="R271" s="206"/>
      <c r="S271" s="206"/>
      <c r="T271" s="207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503</v>
      </c>
      <c r="W271" s="167">
        <f>IFERROR(W23+W32+W40+W46+W56+W62+W67+W73+W83+W90+W99+W105+W110+W118+W123+W129+W134+W140+W145+W153+W158+W165+W170+W175+W182+W189+W196+W204+W209+W215+W221+W227+W232+W238+W242+W249+W265,"0")</f>
        <v>503</v>
      </c>
      <c r="X271" s="38"/>
      <c r="Y271" s="168"/>
      <c r="Z271" s="168"/>
    </row>
    <row r="272" spans="1:53" ht="14.25" customHeight="1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211"/>
      <c r="N272" s="205" t="s">
        <v>340</v>
      </c>
      <c r="O272" s="206"/>
      <c r="P272" s="206"/>
      <c r="Q272" s="206"/>
      <c r="R272" s="206"/>
      <c r="S272" s="206"/>
      <c r="T272" s="207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6.9636600000000008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7" t="s">
        <v>68</v>
      </c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4"/>
      <c r="S274" s="177" t="s">
        <v>190</v>
      </c>
      <c r="T274" s="223"/>
      <c r="U274" s="224"/>
      <c r="V274" s="177" t="s">
        <v>215</v>
      </c>
      <c r="W274" s="223"/>
      <c r="X274" s="223"/>
      <c r="Y274" s="224"/>
      <c r="Z274" s="177" t="s">
        <v>236</v>
      </c>
      <c r="AA274" s="223"/>
      <c r="AB274" s="223"/>
      <c r="AC274" s="223"/>
      <c r="AD274" s="224"/>
      <c r="AE274" s="159" t="s">
        <v>266</v>
      </c>
      <c r="AF274" s="177" t="s">
        <v>270</v>
      </c>
      <c r="AG274" s="224"/>
      <c r="AH274" s="159" t="s">
        <v>277</v>
      </c>
    </row>
    <row r="275" spans="1:34" ht="14.25" customHeight="1" thickTop="1" x14ac:dyDescent="0.2">
      <c r="A275" s="270" t="s">
        <v>343</v>
      </c>
      <c r="B275" s="177" t="s">
        <v>59</v>
      </c>
      <c r="C275" s="177" t="s">
        <v>69</v>
      </c>
      <c r="D275" s="177" t="s">
        <v>81</v>
      </c>
      <c r="E275" s="177" t="s">
        <v>91</v>
      </c>
      <c r="F275" s="177" t="s">
        <v>98</v>
      </c>
      <c r="G275" s="177" t="s">
        <v>111</v>
      </c>
      <c r="H275" s="177" t="s">
        <v>117</v>
      </c>
      <c r="I275" s="177" t="s">
        <v>121</v>
      </c>
      <c r="J275" s="177" t="s">
        <v>127</v>
      </c>
      <c r="K275" s="177" t="s">
        <v>140</v>
      </c>
      <c r="L275" s="177" t="s">
        <v>147</v>
      </c>
      <c r="M275" s="177" t="s">
        <v>158</v>
      </c>
      <c r="N275" s="177" t="s">
        <v>163</v>
      </c>
      <c r="O275" s="177" t="s">
        <v>166</v>
      </c>
      <c r="P275" s="177" t="s">
        <v>176</v>
      </c>
      <c r="Q275" s="177" t="s">
        <v>179</v>
      </c>
      <c r="R275" s="177" t="s">
        <v>187</v>
      </c>
      <c r="S275" s="177" t="s">
        <v>191</v>
      </c>
      <c r="T275" s="177" t="s">
        <v>195</v>
      </c>
      <c r="U275" s="177" t="s">
        <v>198</v>
      </c>
      <c r="V275" s="177" t="s">
        <v>216</v>
      </c>
      <c r="W275" s="177" t="s">
        <v>221</v>
      </c>
      <c r="X275" s="177" t="s">
        <v>215</v>
      </c>
      <c r="Y275" s="177" t="s">
        <v>229</v>
      </c>
      <c r="Z275" s="177" t="s">
        <v>237</v>
      </c>
      <c r="AA275" s="177" t="s">
        <v>242</v>
      </c>
      <c r="AB275" s="177" t="s">
        <v>249</v>
      </c>
      <c r="AC275" s="177" t="s">
        <v>258</v>
      </c>
      <c r="AD275" s="177" t="s">
        <v>261</v>
      </c>
      <c r="AE275" s="177" t="s">
        <v>267</v>
      </c>
      <c r="AF275" s="177" t="s">
        <v>271</v>
      </c>
      <c r="AG275" s="177" t="s">
        <v>274</v>
      </c>
      <c r="AH275" s="177" t="s">
        <v>278</v>
      </c>
    </row>
    <row r="276" spans="1:34" ht="13.5" customHeight="1" thickBot="1" x14ac:dyDescent="0.25">
      <c r="A276" s="271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8"/>
      <c r="AD276" s="178"/>
      <c r="AE276" s="178"/>
      <c r="AF276" s="178"/>
      <c r="AG276" s="178"/>
      <c r="AH276" s="178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67.5</v>
      </c>
      <c r="D277" s="47">
        <f>IFERROR(V36*H36,"0")+IFERROR(V37*H37,"0")+IFERROR(V38*H38,"0")+IFERROR(V39*H39,"0")</f>
        <v>102</v>
      </c>
      <c r="E277" s="47">
        <f>IFERROR(V44*H44,"0")+IFERROR(V45*H45,"0")</f>
        <v>0</v>
      </c>
      <c r="F277" s="47">
        <f>IFERROR(V50*H50,"0")+IFERROR(V51*H51,"0")+IFERROR(V52*H52,"0")+IFERROR(V53*H53,"0")+IFERROR(V54*H54,"0")+IFERROR(V55*H55,"0")</f>
        <v>21.6</v>
      </c>
      <c r="G277" s="47">
        <f>IFERROR(V60*H60,"0")+IFERROR(V61*H61,"0")</f>
        <v>370</v>
      </c>
      <c r="H277" s="47">
        <f>IFERROR(V66*H66,"0")</f>
        <v>18</v>
      </c>
      <c r="I277" s="47">
        <f>IFERROR(V71*H71,"0")+IFERROR(V72*H72,"0")</f>
        <v>0</v>
      </c>
      <c r="J277" s="47">
        <f>IFERROR(V77*H77,"0")+IFERROR(V78*H78,"0")+IFERROR(V79*H79,"0")+IFERROR(V80*H80,"0")+IFERROR(V81*H81,"0")+IFERROR(V82*H82,"0")</f>
        <v>57.6</v>
      </c>
      <c r="K277" s="47">
        <f>IFERROR(V87*H87,"0")+IFERROR(V88*H88,"0")+IFERROR(V89*H89,"0")</f>
        <v>0</v>
      </c>
      <c r="L277" s="47">
        <f>IFERROR(V94*H94,"0")+IFERROR(V95*H95,"0")+IFERROR(V96*H96,"0")+IFERROR(V97*H97,"0")+IFERROR(V98*H98,"0")</f>
        <v>824.31999999999994</v>
      </c>
      <c r="M277" s="47">
        <f>IFERROR(V103*H103,"0")+IFERROR(V104*H104,"0")</f>
        <v>36</v>
      </c>
      <c r="N277" s="47">
        <f>IFERROR(V109*H109,"0")</f>
        <v>42</v>
      </c>
      <c r="O277" s="47">
        <f>IFERROR(V114*H114,"0")+IFERROR(V115*H115,"0")+IFERROR(V116*H116,"0")+IFERROR(V117*H117,"0")</f>
        <v>0</v>
      </c>
      <c r="P277" s="47">
        <f>IFERROR(V122*H122,"0")</f>
        <v>18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35</v>
      </c>
      <c r="V277" s="47">
        <f>IFERROR(V163*H163,"0")+IFERROR(V164*H164,"0")</f>
        <v>0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36</v>
      </c>
      <c r="Z277" s="47">
        <f>IFERROR(V187*H187,"0")+IFERROR(V188*H188,"0")</f>
        <v>0</v>
      </c>
      <c r="AA277" s="47">
        <f>IFERROR(V193*H193,"0")+IFERROR(V194*H194,"0")+IFERROR(V195*H195,"0")</f>
        <v>50.4</v>
      </c>
      <c r="AB277" s="47">
        <f>IFERROR(V200*H200,"0")+IFERROR(V201*H201,"0")+IFERROR(V202*H202,"0")+IFERROR(V203*H203,"0")</f>
        <v>165.6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350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322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1918.92</v>
      </c>
      <c r="B280" s="61">
        <f>SUMPRODUCT(--(BA:BA="ПГП"),--(U:U="кор"),H:H,W:W)+SUMPRODUCT(--(BA:BA="ПГП"),--(U:U="кг"),W:W)</f>
        <v>597.1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N72:R72"/>
    <mergeCell ref="N248:R248"/>
    <mergeCell ref="A251:X251"/>
    <mergeCell ref="D163:E163"/>
    <mergeCell ref="A126:X126"/>
    <mergeCell ref="A240:X240"/>
    <mergeCell ref="N242:T242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188:E188"/>
    <mergeCell ref="D36:E36"/>
    <mergeCell ref="N170:T170"/>
    <mergeCell ref="D51:E51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D261:E261"/>
    <mergeCell ref="N196:T196"/>
    <mergeCell ref="A25:X25"/>
    <mergeCell ref="N158:T158"/>
    <mergeCell ref="W275:W276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260:E260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D180:E180"/>
    <mergeCell ref="F9:G9"/>
    <mergeCell ref="N189:T189"/>
    <mergeCell ref="N238:T238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N226:R226"/>
    <mergeCell ref="N17:R18"/>
    <mergeCell ref="A110:M111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A155:X155"/>
    <mergeCell ref="N68:T68"/>
    <mergeCell ref="A93:X93"/>
    <mergeCell ref="N46:T46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N220:R220"/>
    <mergeCell ref="D117:E117"/>
    <mergeCell ref="D55:E55"/>
    <mergeCell ref="D30:E30"/>
    <mergeCell ref="N195:R195"/>
    <mergeCell ref="D5:E5"/>
    <mergeCell ref="N111:T111"/>
    <mergeCell ref="A207:X207"/>
    <mergeCell ref="C275:C276"/>
    <mergeCell ref="D94:E94"/>
    <mergeCell ref="N119:T119"/>
    <mergeCell ref="A65:X65"/>
    <mergeCell ref="O10:P10"/>
    <mergeCell ref="U275:U276"/>
    <mergeCell ref="A105:M106"/>
    <mergeCell ref="A242:M243"/>
    <mergeCell ref="X275:X276"/>
    <mergeCell ref="N52:R52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N103:R103"/>
    <mergeCell ref="H5:L5"/>
    <mergeCell ref="N190:T190"/>
    <mergeCell ref="N257:R257"/>
    <mergeCell ref="N104:R104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D253:E253"/>
    <mergeCell ref="A224:X224"/>
    <mergeCell ref="A199:X199"/>
    <mergeCell ref="W17:W18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2024-03-29T10:10:15Z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