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8,03,24 ПОКОМ КИ филиалы\2 машина Луганск\"/>
    </mc:Choice>
  </mc:AlternateContent>
  <xr:revisionPtr revIDLastSave="0" documentId="13_ncr:1_{D8F37B1B-8EE9-4ACE-9836-7F6703DABF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X477" i="1" s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X463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T525" i="1" s="1"/>
  <c r="N425" i="1"/>
  <c r="V422" i="1"/>
  <c r="V421" i="1"/>
  <c r="X420" i="1"/>
  <c r="W420" i="1"/>
  <c r="N420" i="1"/>
  <c r="W419" i="1"/>
  <c r="N419" i="1"/>
  <c r="X418" i="1"/>
  <c r="W418" i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N387" i="1"/>
  <c r="X386" i="1"/>
  <c r="W386" i="1"/>
  <c r="N386" i="1"/>
  <c r="V382" i="1"/>
  <c r="W381" i="1"/>
  <c r="V381" i="1"/>
  <c r="X380" i="1"/>
  <c r="X381" i="1" s="1"/>
  <c r="W380" i="1"/>
  <c r="W382" i="1" s="1"/>
  <c r="N380" i="1"/>
  <c r="V378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N369" i="1"/>
  <c r="X368" i="1"/>
  <c r="X370" i="1" s="1"/>
  <c r="W368" i="1"/>
  <c r="W370" i="1" s="1"/>
  <c r="N368" i="1"/>
  <c r="V366" i="1"/>
  <c r="V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V357" i="1"/>
  <c r="W356" i="1"/>
  <c r="V356" i="1"/>
  <c r="X355" i="1"/>
  <c r="X356" i="1" s="1"/>
  <c r="W355" i="1"/>
  <c r="W357" i="1" s="1"/>
  <c r="N355" i="1"/>
  <c r="V353" i="1"/>
  <c r="V352" i="1"/>
  <c r="X351" i="1"/>
  <c r="W351" i="1"/>
  <c r="N351" i="1"/>
  <c r="W350" i="1"/>
  <c r="V348" i="1"/>
  <c r="W347" i="1"/>
  <c r="V347" i="1"/>
  <c r="X346" i="1"/>
  <c r="W346" i="1"/>
  <c r="N346" i="1"/>
  <c r="W345" i="1"/>
  <c r="X345" i="1" s="1"/>
  <c r="N345" i="1"/>
  <c r="X344" i="1"/>
  <c r="W344" i="1"/>
  <c r="W348" i="1" s="1"/>
  <c r="N344" i="1"/>
  <c r="V342" i="1"/>
  <c r="V341" i="1"/>
  <c r="X340" i="1"/>
  <c r="W340" i="1"/>
  <c r="N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N335" i="1"/>
  <c r="X334" i="1"/>
  <c r="W334" i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W280" i="1" s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X268" i="1" s="1"/>
  <c r="W262" i="1"/>
  <c r="N262" i="1"/>
  <c r="W261" i="1"/>
  <c r="X261" i="1" s="1"/>
  <c r="N261" i="1"/>
  <c r="X260" i="1"/>
  <c r="W260" i="1"/>
  <c r="W268" i="1" s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X174" i="1"/>
  <c r="X176" i="1" s="1"/>
  <c r="W174" i="1"/>
  <c r="N174" i="1"/>
  <c r="W173" i="1"/>
  <c r="X173" i="1" s="1"/>
  <c r="N173" i="1"/>
  <c r="X172" i="1"/>
  <c r="W172" i="1"/>
  <c r="W176" i="1" s="1"/>
  <c r="N172" i="1"/>
  <c r="V170" i="1"/>
  <c r="V169" i="1"/>
  <c r="X168" i="1"/>
  <c r="W168" i="1"/>
  <c r="N168" i="1"/>
  <c r="W167" i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N150" i="1"/>
  <c r="X149" i="1"/>
  <c r="W149" i="1"/>
  <c r="N149" i="1"/>
  <c r="V146" i="1"/>
  <c r="W145" i="1"/>
  <c r="V145" i="1"/>
  <c r="X144" i="1"/>
  <c r="W144" i="1"/>
  <c r="N144" i="1"/>
  <c r="W143" i="1"/>
  <c r="X143" i="1" s="1"/>
  <c r="N143" i="1"/>
  <c r="X142" i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X129" i="1" s="1"/>
  <c r="W122" i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W107" i="1"/>
  <c r="W120" i="1" s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X93" i="1" s="1"/>
  <c r="W89" i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X86" i="1" s="1"/>
  <c r="W65" i="1"/>
  <c r="N65" i="1"/>
  <c r="V62" i="1"/>
  <c r="W61" i="1"/>
  <c r="V61" i="1"/>
  <c r="X60" i="1"/>
  <c r="W60" i="1"/>
  <c r="X59" i="1"/>
  <c r="W59" i="1"/>
  <c r="N59" i="1"/>
  <c r="W58" i="1"/>
  <c r="X58" i="1" s="1"/>
  <c r="N58" i="1"/>
  <c r="X57" i="1"/>
  <c r="W57" i="1"/>
  <c r="D525" i="1" s="1"/>
  <c r="N57" i="1"/>
  <c r="V54" i="1"/>
  <c r="V53" i="1"/>
  <c r="X52" i="1"/>
  <c r="W52" i="1"/>
  <c r="N52" i="1"/>
  <c r="W51" i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V24" i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34" i="1" l="1"/>
  <c r="W519" i="1" s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C525" i="1"/>
  <c r="W54" i="1"/>
  <c r="X51" i="1"/>
  <c r="X53" i="1" s="1"/>
  <c r="W86" i="1"/>
  <c r="W119" i="1"/>
  <c r="X150" i="1"/>
  <c r="X158" i="1" s="1"/>
  <c r="H525" i="1"/>
  <c r="W158" i="1"/>
  <c r="W165" i="1"/>
  <c r="W170" i="1"/>
  <c r="X167" i="1"/>
  <c r="X169" i="1" s="1"/>
  <c r="W177" i="1"/>
  <c r="W196" i="1"/>
  <c r="X179" i="1"/>
  <c r="X196" i="1" s="1"/>
  <c r="W197" i="1"/>
  <c r="W204" i="1"/>
  <c r="X199" i="1"/>
  <c r="X203" i="1" s="1"/>
  <c r="W203" i="1"/>
  <c r="J525" i="1"/>
  <c r="W213" i="1"/>
  <c r="X207" i="1"/>
  <c r="X213" i="1" s="1"/>
  <c r="W353" i="1"/>
  <c r="X350" i="1"/>
  <c r="X352" i="1" s="1"/>
  <c r="W352" i="1"/>
  <c r="X432" i="1"/>
  <c r="W438" i="1"/>
  <c r="V515" i="1"/>
  <c r="W53" i="1"/>
  <c r="X61" i="1"/>
  <c r="W93" i="1"/>
  <c r="W94" i="1"/>
  <c r="W105" i="1"/>
  <c r="X96" i="1"/>
  <c r="X104" i="1" s="1"/>
  <c r="W104" i="1"/>
  <c r="X119" i="1"/>
  <c r="W129" i="1"/>
  <c r="W130" i="1"/>
  <c r="F525" i="1"/>
  <c r="W138" i="1"/>
  <c r="X133" i="1"/>
  <c r="X137" i="1" s="1"/>
  <c r="W137" i="1"/>
  <c r="X145" i="1"/>
  <c r="W159" i="1"/>
  <c r="W169" i="1"/>
  <c r="W214" i="1"/>
  <c r="W217" i="1"/>
  <c r="X216" i="1"/>
  <c r="X217" i="1" s="1"/>
  <c r="W218" i="1"/>
  <c r="X246" i="1"/>
  <c r="W269" i="1"/>
  <c r="W274" i="1"/>
  <c r="X271" i="1"/>
  <c r="X274" i="1" s="1"/>
  <c r="W275" i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15" i="1"/>
  <c r="X335" i="1"/>
  <c r="Q525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9" i="1"/>
  <c r="B525" i="1"/>
  <c r="V519" i="1"/>
  <c r="W24" i="1"/>
  <c r="W62" i="1"/>
  <c r="E525" i="1"/>
  <c r="W87" i="1"/>
  <c r="G525" i="1"/>
  <c r="W146" i="1"/>
  <c r="I525" i="1"/>
  <c r="W164" i="1"/>
  <c r="W228" i="1"/>
  <c r="W246" i="1"/>
  <c r="W247" i="1"/>
  <c r="W250" i="1"/>
  <c r="X249" i="1"/>
  <c r="X250" i="1" s="1"/>
  <c r="W251" i="1"/>
  <c r="W258" i="1"/>
  <c r="X253" i="1"/>
  <c r="X257" i="1" s="1"/>
  <c r="W257" i="1"/>
  <c r="W281" i="1"/>
  <c r="W286" i="1"/>
  <c r="X283" i="1"/>
  <c r="X286" i="1" s="1"/>
  <c r="W303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X520" i="1" l="1"/>
  <c r="W518" i="1"/>
  <c r="W515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<sst xmlns="http://schemas.openxmlformats.org/spreadsheetml/2006/main" count="2224" uniqueCount="747">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</sst>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498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316</v>
      </c>
      <c r="W51" s="349">
        <f>IFERROR(IF(V51="",0,CEILING((V51/$H51),1)*$H51),"")</f>
        <v>324</v>
      </c>
      <c r="X51" s="36">
        <f>IFERROR(IF(W51=0,"",ROUNDUP(W51/H51,0)*0.02175),"")</f>
        <v>0.65249999999999997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29.259259259259256</v>
      </c>
      <c r="W53" s="350">
        <f>IFERROR(W51/H51,"0")+IFERROR(W52/H52,"0")</f>
        <v>29.999999999999996</v>
      </c>
      <c r="X53" s="350">
        <f>IFERROR(IF(X51="",0,X51),"0")+IFERROR(IF(X52="",0,X52),"0")</f>
        <v>0.65249999999999997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316</v>
      </c>
      <c r="W54" s="350">
        <f>IFERROR(SUM(W51:W52),"0")</f>
        <v>324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77</v>
      </c>
      <c r="W57" s="349">
        <f>IFERROR(IF(V57="",0,CEILING((V57/$H57),1)*$H57),"")</f>
        <v>86.4</v>
      </c>
      <c r="X57" s="36">
        <f>IFERROR(IF(W57=0,"",ROUNDUP(W57/H57,0)*0.02175),"")</f>
        <v>0.17399999999999999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123</v>
      </c>
      <c r="W60" s="349">
        <f>IFERROR(IF(V60="",0,CEILING((V60/$H60),1)*$H60),"")</f>
        <v>124</v>
      </c>
      <c r="X60" s="36">
        <f>IFERROR(IF(W60=0,"",ROUNDUP(W60/H60,0)*0.00937),"")</f>
        <v>0.29047000000000001</v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37.879629629629626</v>
      </c>
      <c r="W61" s="350">
        <f>IFERROR(W57/H57,"0")+IFERROR(W58/H58,"0")+IFERROR(W59/H59,"0")+IFERROR(W60/H60,"0")</f>
        <v>39</v>
      </c>
      <c r="X61" s="350">
        <f>IFERROR(IF(X57="",0,X57),"0")+IFERROR(IF(X58="",0,X58),"0")+IFERROR(IF(X59="",0,X59),"0")+IFERROR(IF(X60="",0,X60),"0")</f>
        <v>0.46446999999999999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200</v>
      </c>
      <c r="W62" s="350">
        <f>IFERROR(SUM(W57:W60),"0")</f>
        <v>210.4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466</v>
      </c>
      <c r="W67" s="349">
        <f t="shared" si="2"/>
        <v>470.4</v>
      </c>
      <c r="X67" s="36">
        <f t="shared" si="3"/>
        <v>0.91349999999999998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103</v>
      </c>
      <c r="W68" s="349">
        <f t="shared" si="2"/>
        <v>112</v>
      </c>
      <c r="X68" s="36">
        <f t="shared" si="3"/>
        <v>0.21749999999999997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110</v>
      </c>
      <c r="W69" s="349">
        <f t="shared" si="2"/>
        <v>118.80000000000001</v>
      </c>
      <c r="X69" s="36">
        <f t="shared" si="3"/>
        <v>0.23924999999999999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263</v>
      </c>
      <c r="W70" s="349">
        <f t="shared" si="2"/>
        <v>268.79999999999995</v>
      </c>
      <c r="X70" s="36">
        <f t="shared" si="3"/>
        <v>0.52200000000000002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104</v>
      </c>
      <c r="W74" s="349">
        <f t="shared" si="2"/>
        <v>107.30000000000001</v>
      </c>
      <c r="X74" s="36">
        <f t="shared" si="4"/>
        <v>0.27172999999999997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116</v>
      </c>
      <c r="W79" s="349">
        <f t="shared" si="2"/>
        <v>117</v>
      </c>
      <c r="X79" s="36">
        <f t="shared" si="4"/>
        <v>0.24362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13</v>
      </c>
      <c r="W84" s="349">
        <f t="shared" si="2"/>
        <v>13.5</v>
      </c>
      <c r="X84" s="36">
        <f>IFERROR(IF(W84=0,"",ROUNDUP(W84/H84,0)*0.00937),"")</f>
        <v>2.811E-2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141.24567424567422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145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2.4357099999999998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1175</v>
      </c>
      <c r="W87" s="350">
        <f>IFERROR(SUM(W65:W85),"0")</f>
        <v>1207.8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63</v>
      </c>
      <c r="W92" s="349">
        <f>IFERROR(IF(V92="",0,CEILING((V92/$H92),1)*$H92),"")</f>
        <v>64.8</v>
      </c>
      <c r="X92" s="36">
        <f>IFERROR(IF(W92=0,"",ROUNDUP(W92/H92,0)*0.00753),"")</f>
        <v>0.20331000000000002</v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26.25</v>
      </c>
      <c r="W93" s="350">
        <f>IFERROR(W89/H89,"0")+IFERROR(W90/H90,"0")+IFERROR(W91/H91,"0")+IFERROR(W92/H92,"0")</f>
        <v>27</v>
      </c>
      <c r="X93" s="350">
        <f>IFERROR(IF(X89="",0,X89),"0")+IFERROR(IF(X90="",0,X90),"0")+IFERROR(IF(X91="",0,X91),"0")+IFERROR(IF(X92="",0,X92),"0")</f>
        <v>0.20331000000000002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63</v>
      </c>
      <c r="W94" s="350">
        <f>IFERROR(SUM(W89:W92),"0")</f>
        <v>64.8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177</v>
      </c>
      <c r="W107" s="349">
        <f t="shared" ref="W107:W118" si="6">IFERROR(IF(V107="",0,CEILING((V107/$H107),1)*$H107),"")</f>
        <v>184.8</v>
      </c>
      <c r="X107" s="36">
        <f>IFERROR(IF(W107=0,"",ROUNDUP(W107/H107,0)*0.02175),"")</f>
        <v>0.47849999999999998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250</v>
      </c>
      <c r="W109" s="349">
        <f t="shared" si="6"/>
        <v>252</v>
      </c>
      <c r="X109" s="36">
        <f>IFERROR(IF(W109=0,"",ROUNDUP(W109/H109,0)*0.02175),"")</f>
        <v>0.65249999999999997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8</v>
      </c>
      <c r="W114" s="349">
        <f t="shared" si="6"/>
        <v>8.1000000000000014</v>
      </c>
      <c r="X114" s="36">
        <f>IFERROR(IF(W114=0,"",ROUNDUP(W114/H114,0)*0.00753),"")</f>
        <v>2.2589999999999999E-2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26</v>
      </c>
      <c r="W115" s="349">
        <f t="shared" si="6"/>
        <v>27</v>
      </c>
      <c r="X115" s="36">
        <f>IFERROR(IF(W115=0,"",ROUNDUP(W115/H115,0)*0.00937),"")</f>
        <v>9.3700000000000006E-2</v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63.425925925925924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65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1.24729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461</v>
      </c>
      <c r="W120" s="350">
        <f>IFERROR(SUM(W107:W118),"0")</f>
        <v>471.90000000000003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90</v>
      </c>
      <c r="W124" s="349">
        <f t="shared" si="7"/>
        <v>92.4</v>
      </c>
      <c r="X124" s="36">
        <f>IFERROR(IF(W124=0,"",ROUNDUP(W124/H124,0)*0.02175),"")</f>
        <v>0.23924999999999999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10.714285714285714</v>
      </c>
      <c r="W129" s="350">
        <f>IFERROR(W122/H122,"0")+IFERROR(W123/H123,"0")+IFERROR(W124/H124,"0")+IFERROR(W125/H125,"0")+IFERROR(W126/H126,"0")+IFERROR(W127/H127,"0")+IFERROR(W128/H128,"0")</f>
        <v>11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0.23924999999999999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90</v>
      </c>
      <c r="W130" s="350">
        <f>IFERROR(SUM(W122:W128),"0")</f>
        <v>92.4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212</v>
      </c>
      <c r="W133" s="349">
        <f>IFERROR(IF(V133="",0,CEILING((V133/$H133),1)*$H133),"")</f>
        <v>218.4</v>
      </c>
      <c r="X133" s="36">
        <f>IFERROR(IF(W133=0,"",ROUNDUP(W133/H133,0)*0.02175),"")</f>
        <v>0.5655</v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51</v>
      </c>
      <c r="W136" s="349">
        <f>IFERROR(IF(V136="",0,CEILING((V136/$H136),1)*$H136),"")</f>
        <v>51.300000000000004</v>
      </c>
      <c r="X136" s="36">
        <f>IFERROR(IF(W136=0,"",ROUNDUP(W136/H136,0)*0.00753),"")</f>
        <v>0.14307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44.126984126984127</v>
      </c>
      <c r="W137" s="350">
        <f>IFERROR(W133/H133,"0")+IFERROR(W134/H134,"0")+IFERROR(W135/H135,"0")+IFERROR(W136/H136,"0")</f>
        <v>45</v>
      </c>
      <c r="X137" s="350">
        <f>IFERROR(IF(X133="",0,X133),"0")+IFERROR(IF(X134="",0,X134),"0")+IFERROR(IF(X135="",0,X135),"0")+IFERROR(IF(X136="",0,X136),"0")</f>
        <v>0.70857000000000003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263</v>
      </c>
      <c r="W138" s="350">
        <f>IFERROR(SUM(W133:W136),"0")</f>
        <v>269.7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145</v>
      </c>
      <c r="W152" s="349">
        <f t="shared" si="8"/>
        <v>147</v>
      </c>
      <c r="X152" s="36">
        <f>IFERROR(IF(W152=0,"",ROUNDUP(W152/H152,0)*0.00502),"")</f>
        <v>0.35139999999999999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117</v>
      </c>
      <c r="W155" s="349">
        <f t="shared" si="8"/>
        <v>117.60000000000001</v>
      </c>
      <c r="X155" s="36">
        <f>IFERROR(IF(W155=0,"",ROUNDUP(W155/H155,0)*0.00502),"")</f>
        <v>0.28112000000000004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124.76190476190476</v>
      </c>
      <c r="W158" s="350">
        <f>IFERROR(W149/H149,"0")+IFERROR(W150/H150,"0")+IFERROR(W151/H151,"0")+IFERROR(W152/H152,"0")+IFERROR(W153/H153,"0")+IFERROR(W154/H154,"0")+IFERROR(W155/H155,"0")+IFERROR(W156/H156,"0")+IFERROR(W157/H157,"0")</f>
        <v>126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0.63251999999999997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262</v>
      </c>
      <c r="W159" s="350">
        <f>IFERROR(SUM(W149:W157),"0")</f>
        <v>264.60000000000002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70</v>
      </c>
      <c r="W168" s="349">
        <f>IFERROR(IF(V168="",0,CEILING((V168/$H168),1)*$H168),"")</f>
        <v>71.400000000000006</v>
      </c>
      <c r="X168" s="36">
        <f>IFERROR(IF(W168=0,"",ROUNDUP(W168/H168,0)*0.00753),"")</f>
        <v>0.25602000000000003</v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33.333333333333329</v>
      </c>
      <c r="W169" s="350">
        <f>IFERROR(W167/H167,"0")+IFERROR(W168/H168,"0")</f>
        <v>34</v>
      </c>
      <c r="X169" s="350">
        <f>IFERROR(IF(X167="",0,X167),"0")+IFERROR(IF(X168="",0,X168),"0")</f>
        <v>0.25602000000000003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70</v>
      </c>
      <c r="W170" s="350">
        <f>IFERROR(SUM(W167:W168),"0")</f>
        <v>71.400000000000006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301</v>
      </c>
      <c r="W172" s="349">
        <f>IFERROR(IF(V172="",0,CEILING((V172/$H172),1)*$H172),"")</f>
        <v>302.40000000000003</v>
      </c>
      <c r="X172" s="36">
        <f>IFERROR(IF(W172=0,"",ROUNDUP(W172/H172,0)*0.00937),"")</f>
        <v>0.52471999999999996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192</v>
      </c>
      <c r="W173" s="349">
        <f>IFERROR(IF(V173="",0,CEILING((V173/$H173),1)*$H173),"")</f>
        <v>194.4</v>
      </c>
      <c r="X173" s="36">
        <f>IFERROR(IF(W173=0,"",ROUNDUP(W173/H173,0)*0.00937),"")</f>
        <v>0.33732000000000001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250</v>
      </c>
      <c r="W175" s="349">
        <f>IFERROR(IF(V175="",0,CEILING((V175/$H175),1)*$H175),"")</f>
        <v>253.8</v>
      </c>
      <c r="X175" s="36">
        <f>IFERROR(IF(W175=0,"",ROUNDUP(W175/H175,0)*0.00937),"")</f>
        <v>0.44039</v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137.59259259259258</v>
      </c>
      <c r="W176" s="350">
        <f>IFERROR(W172/H172,"0")+IFERROR(W173/H173,"0")+IFERROR(W174/H174,"0")+IFERROR(W175/H175,"0")</f>
        <v>139</v>
      </c>
      <c r="X176" s="350">
        <f>IFERROR(IF(X172="",0,X172),"0")+IFERROR(IF(X173="",0,X173),"0")+IFERROR(IF(X174="",0,X174),"0")+IFERROR(IF(X175="",0,X175),"0")</f>
        <v>1.30243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743</v>
      </c>
      <c r="W177" s="350">
        <f>IFERROR(SUM(W172:W175),"0")</f>
        <v>750.60000000000014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490</v>
      </c>
      <c r="W180" s="349">
        <f t="shared" si="9"/>
        <v>495.9</v>
      </c>
      <c r="X180" s="36">
        <f>IFERROR(IF(W180=0,"",ROUNDUP(W180/H180,0)*0.02175),"")</f>
        <v>1.2397499999999999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45</v>
      </c>
      <c r="W183" s="349">
        <f t="shared" si="9"/>
        <v>46.8</v>
      </c>
      <c r="X183" s="36">
        <f>IFERROR(IF(W183=0,"",ROUNDUP(W183/H183,0)*0.02175),"")</f>
        <v>0.1305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218</v>
      </c>
      <c r="W185" s="349">
        <f t="shared" si="9"/>
        <v>218.4</v>
      </c>
      <c r="X185" s="36">
        <f>IFERROR(IF(W185=0,"",ROUNDUP(W185/H185,0)*0.00753),"")</f>
        <v>0.68523000000000001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254</v>
      </c>
      <c r="W187" s="349">
        <f t="shared" si="9"/>
        <v>254.39999999999998</v>
      </c>
      <c r="X187" s="36">
        <f>IFERROR(IF(W187=0,"",ROUNDUP(W187/H187,0)*0.00753),"")</f>
        <v>0.79818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161</v>
      </c>
      <c r="W189" s="349">
        <f t="shared" si="9"/>
        <v>163.19999999999999</v>
      </c>
      <c r="X189" s="36">
        <f t="shared" ref="X189:X195" si="10">IFERROR(IF(W189=0,"",ROUNDUP(W189/H189,0)*0.00753),"")</f>
        <v>0.51204000000000005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393</v>
      </c>
      <c r="W191" s="349">
        <f t="shared" si="9"/>
        <v>393.59999999999997</v>
      </c>
      <c r="X191" s="36">
        <f t="shared" si="10"/>
        <v>1.23492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377</v>
      </c>
      <c r="W192" s="349">
        <f t="shared" si="9"/>
        <v>379.2</v>
      </c>
      <c r="X192" s="36">
        <f t="shared" si="10"/>
        <v>1.18974</v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131</v>
      </c>
      <c r="W194" s="349">
        <f t="shared" si="9"/>
        <v>132</v>
      </c>
      <c r="X194" s="36">
        <f t="shared" si="10"/>
        <v>0.41415000000000002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139</v>
      </c>
      <c r="W195" s="349">
        <f t="shared" si="9"/>
        <v>139.19999999999999</v>
      </c>
      <c r="X195" s="36">
        <f t="shared" si="10"/>
        <v>0.43674000000000002</v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759.17440318302397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763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6.6412500000000003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2208</v>
      </c>
      <c r="W197" s="350">
        <f>IFERROR(SUM(W179:W195),"0")</f>
        <v>2222.6999999999998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58</v>
      </c>
      <c r="W201" s="349">
        <f>IFERROR(IF(V201="",0,CEILING((V201/$H201),1)*$H201),"")</f>
        <v>60</v>
      </c>
      <c r="X201" s="36">
        <f>IFERROR(IF(W201=0,"",ROUNDUP(W201/H201,0)*0.00753),"")</f>
        <v>0.18825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45</v>
      </c>
      <c r="W202" s="349">
        <f>IFERROR(IF(V202="",0,CEILING((V202/$H202),1)*$H202),"")</f>
        <v>45.6</v>
      </c>
      <c r="X202" s="36">
        <f>IFERROR(IF(W202=0,"",ROUNDUP(W202/H202,0)*0.00753),"")</f>
        <v>0.14307</v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42.916666666666671</v>
      </c>
      <c r="W203" s="350">
        <f>IFERROR(W199/H199,"0")+IFERROR(W200/H200,"0")+IFERROR(W201/H201,"0")+IFERROR(W202/H202,"0")</f>
        <v>44</v>
      </c>
      <c r="X203" s="350">
        <f>IFERROR(IF(X199="",0,X199),"0")+IFERROR(IF(X200="",0,X200),"0")+IFERROR(IF(X201="",0,X201),"0")+IFERROR(IF(X202="",0,X202),"0")</f>
        <v>0.33132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103</v>
      </c>
      <c r="W204" s="350">
        <f>IFERROR(SUM(W199:W202),"0")</f>
        <v>105.6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52</v>
      </c>
      <c r="W209" s="349">
        <f t="shared" si="11"/>
        <v>58</v>
      </c>
      <c r="X209" s="36">
        <f>IFERROR(IF(W209=0,"",ROUNDUP(W209/H209,0)*0.02175),"")</f>
        <v>0.10874999999999999</v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4.4827586206896557</v>
      </c>
      <c r="W213" s="350">
        <f>IFERROR(W207/H207,"0")+IFERROR(W208/H208,"0")+IFERROR(W209/H209,"0")+IFERROR(W210/H210,"0")+IFERROR(W211/H211,"0")+IFERROR(W212/H212,"0")</f>
        <v>5</v>
      </c>
      <c r="X213" s="350">
        <f>IFERROR(IF(X207="",0,X207),"0")+IFERROR(IF(X208="",0,X208),"0")+IFERROR(IF(X209="",0,X209),"0")+IFERROR(IF(X210="",0,X210),"0")+IFERROR(IF(X211="",0,X211),"0")+IFERROR(IF(X212="",0,X212),"0")</f>
        <v>0.10874999999999999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52</v>
      </c>
      <c r="W214" s="350">
        <f>IFERROR(SUM(W207:W212),"0")</f>
        <v>58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167</v>
      </c>
      <c r="W221" s="349">
        <f t="shared" ref="W221:W226" si="12">IFERROR(IF(V221="",0,CEILING((V221/$H221),1)*$H221),"")</f>
        <v>174</v>
      </c>
      <c r="X221" s="36">
        <f>IFERROR(IF(W221=0,"",ROUNDUP(W221/H221,0)*0.02175),"")</f>
        <v>0.32624999999999998</v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8</v>
      </c>
      <c r="W224" s="349">
        <f t="shared" si="12"/>
        <v>8</v>
      </c>
      <c r="X224" s="36">
        <f>IFERROR(IF(W224=0,"",ROUNDUP(W224/H224,0)*0.00937),"")</f>
        <v>1.874E-2</v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16.396551724137929</v>
      </c>
      <c r="W227" s="350">
        <f>IFERROR(W221/H221,"0")+IFERROR(W222/H222,"0")+IFERROR(W223/H223,"0")+IFERROR(W224/H224,"0")+IFERROR(W225/H225,"0")+IFERROR(W226/H226,"0")</f>
        <v>17</v>
      </c>
      <c r="X227" s="350">
        <f>IFERROR(IF(X221="",0,X221),"0")+IFERROR(IF(X222="",0,X222),"0")+IFERROR(IF(X223="",0,X223),"0")+IFERROR(IF(X224="",0,X224),"0")+IFERROR(IF(X225="",0,X225),"0")+IFERROR(IF(X226="",0,X226),"0")</f>
        <v>0.34498999999999996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175</v>
      </c>
      <c r="W228" s="350">
        <f>IFERROR(SUM(W221:W226),"0")</f>
        <v>182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0</v>
      </c>
      <c r="W257" s="350">
        <f>IFERROR(W253/H253,"0")+IFERROR(W254/H254,"0")+IFERROR(W255/H255,"0")+IFERROR(W256/H256,"0")</f>
        <v>0</v>
      </c>
      <c r="X257" s="350">
        <f>IFERROR(IF(X253="",0,X253),"0")+IFERROR(IF(X254="",0,X254),"0")+IFERROR(IF(X255="",0,X255),"0")+IFERROR(IF(X256="",0,X256),"0")</f>
        <v>0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0</v>
      </c>
      <c r="W258" s="350">
        <f>IFERROR(SUM(W253:W256),"0")</f>
        <v>0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120</v>
      </c>
      <c r="W260" s="349">
        <f t="shared" ref="W260:W267" si="15">IFERROR(IF(V260="",0,CEILING((V260/$H260),1)*$H260),"")</f>
        <v>124.8</v>
      </c>
      <c r="X260" s="36">
        <f>IFERROR(IF(W260=0,"",ROUNDUP(W260/H260,0)*0.02175),"")</f>
        <v>0.34799999999999998</v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15.384615384615385</v>
      </c>
      <c r="W268" s="350">
        <f>IFERROR(W260/H260,"0")+IFERROR(W261/H261,"0")+IFERROR(W262/H262,"0")+IFERROR(W263/H263,"0")+IFERROR(W264/H264,"0")+IFERROR(W265/H265,"0")+IFERROR(W266/H266,"0")+IFERROR(W267/H267,"0")</f>
        <v>16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0.34799999999999998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120</v>
      </c>
      <c r="W269" s="350">
        <f>IFERROR(SUM(W260:W267),"0")</f>
        <v>124.8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148</v>
      </c>
      <c r="W271" s="349">
        <f>IFERROR(IF(V271="",0,CEILING((V271/$H271),1)*$H271),"")</f>
        <v>151.20000000000002</v>
      </c>
      <c r="X271" s="36">
        <f>IFERROR(IF(W271=0,"",ROUNDUP(W271/H271,0)*0.02175),"")</f>
        <v>0.39149999999999996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231</v>
      </c>
      <c r="W272" s="349">
        <f>IFERROR(IF(V272="",0,CEILING((V272/$H272),1)*$H272),"")</f>
        <v>234</v>
      </c>
      <c r="X272" s="36">
        <f>IFERROR(IF(W272=0,"",ROUNDUP(W272/H272,0)*0.02175),"")</f>
        <v>0.65249999999999997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23</v>
      </c>
      <c r="W273" s="349">
        <f>IFERROR(IF(V273="",0,CEILING((V273/$H273),1)*$H273),"")</f>
        <v>25.200000000000003</v>
      </c>
      <c r="X273" s="36">
        <f>IFERROR(IF(W273=0,"",ROUNDUP(W273/H273,0)*0.02175),"")</f>
        <v>6.5250000000000002E-2</v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49.972527472527474</v>
      </c>
      <c r="W274" s="350">
        <f>IFERROR(W271/H271,"0")+IFERROR(W272/H272,"0")+IFERROR(W273/H273,"0")</f>
        <v>51</v>
      </c>
      <c r="X274" s="350">
        <f>IFERROR(IF(X271="",0,X271),"0")+IFERROR(IF(X272="",0,X272),"0")+IFERROR(IF(X273="",0,X273),"0")</f>
        <v>1.1092500000000001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402</v>
      </c>
      <c r="W275" s="350">
        <f>IFERROR(SUM(W271:W273),"0")</f>
        <v>410.40000000000003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15</v>
      </c>
      <c r="W279" s="349">
        <f>IFERROR(IF(V279="",0,CEILING((V279/$H279),1)*$H279),"")</f>
        <v>15.299999999999999</v>
      </c>
      <c r="X279" s="36">
        <f>IFERROR(IF(W279=0,"",ROUNDUP(W279/H279,0)*0.00753),"")</f>
        <v>4.5179999999999998E-2</v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5.882352941176471</v>
      </c>
      <c r="W280" s="350">
        <f>IFERROR(W277/H277,"0")+IFERROR(W278/H278,"0")+IFERROR(W279/H279,"0")</f>
        <v>6</v>
      </c>
      <c r="X280" s="350">
        <f>IFERROR(IF(X277="",0,X277),"0")+IFERROR(IF(X278="",0,X278),"0")+IFERROR(IF(X279="",0,X279),"0")</f>
        <v>4.5179999999999998E-2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15</v>
      </c>
      <c r="W281" s="350">
        <f>IFERROR(SUM(W277:W279),"0")</f>
        <v>15.299999999999999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13</v>
      </c>
      <c r="W307" s="349">
        <f>IFERROR(IF(V307="",0,CEILING((V307/$H307),1)*$H307),"")</f>
        <v>14.4</v>
      </c>
      <c r="X307" s="36">
        <f>IFERROR(IF(W307=0,"",ROUNDUP(W307/H307,0)*0.00753),"")</f>
        <v>6.0240000000000002E-2</v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7.2222222222222223</v>
      </c>
      <c r="W308" s="350">
        <f>IFERROR(W307/H307,"0")</f>
        <v>8</v>
      </c>
      <c r="X308" s="350">
        <f>IFERROR(IF(X307="",0,X307),"0")</f>
        <v>6.0240000000000002E-2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13</v>
      </c>
      <c r="W309" s="350">
        <f>IFERROR(SUM(W307:W307),"0")</f>
        <v>14.4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27</v>
      </c>
      <c r="W311" s="349">
        <f>IFERROR(IF(V311="",0,CEILING((V311/$H311),1)*$H311),"")</f>
        <v>32.4</v>
      </c>
      <c r="X311" s="36">
        <f>IFERROR(IF(W311=0,"",ROUNDUP(W311/H311,0)*0.02175),"")</f>
        <v>8.6999999999999994E-2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3.3333333333333335</v>
      </c>
      <c r="W314" s="350">
        <f>IFERROR(W311/H311,"0")+IFERROR(W312/H312,"0")+IFERROR(W313/H313,"0")</f>
        <v>4</v>
      </c>
      <c r="X314" s="350">
        <f>IFERROR(IF(X311="",0,X311),"0")+IFERROR(IF(X312="",0,X312),"0")+IFERROR(IF(X313="",0,X313),"0")</f>
        <v>8.6999999999999994E-2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27</v>
      </c>
      <c r="W315" s="350">
        <f>IFERROR(SUM(W311:W313),"0")</f>
        <v>32.4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5</v>
      </c>
      <c r="W321" s="349">
        <f>IFERROR(IF(V321="",0,CEILING((V321/$H321),1)*$H321),"")</f>
        <v>5.0999999999999996</v>
      </c>
      <c r="X321" s="36">
        <f>IFERROR(IF(W321=0,"",ROUNDUP(W321/H321,0)*0.00753),"")</f>
        <v>1.506E-2</v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1.9607843137254903</v>
      </c>
      <c r="W322" s="350">
        <f>IFERROR(W321/H321,"0")</f>
        <v>2</v>
      </c>
      <c r="X322" s="350">
        <f>IFERROR(IF(X321="",0,X321),"0")</f>
        <v>1.506E-2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5</v>
      </c>
      <c r="W323" s="350">
        <f>IFERROR(SUM(W321:W321),"0")</f>
        <v>5.0999999999999996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1666</v>
      </c>
      <c r="W334" s="349">
        <f t="shared" si="17"/>
        <v>1680</v>
      </c>
      <c r="X334" s="36">
        <f>IFERROR(IF(W334=0,"",ROUNDUP(W334/H334,0)*0.02175),"")</f>
        <v>2.4359999999999999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1466</v>
      </c>
      <c r="W336" s="349">
        <f t="shared" si="17"/>
        <v>1470</v>
      </c>
      <c r="X336" s="36">
        <f>IFERROR(IF(W336=0,"",ROUNDUP(W336/H336,0)*0.02175),"")</f>
        <v>2.1315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1552</v>
      </c>
      <c r="W338" s="349">
        <f t="shared" si="17"/>
        <v>1560</v>
      </c>
      <c r="X338" s="36">
        <f>IFERROR(IF(W338=0,"",ROUNDUP(W338/H338,0)*0.02175),"")</f>
        <v>2.262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312.26666666666665</v>
      </c>
      <c r="W341" s="350">
        <f>IFERROR(W333/H333,"0")+IFERROR(W334/H334,"0")+IFERROR(W335/H335,"0")+IFERROR(W336/H336,"0")+IFERROR(W337/H337,"0")+IFERROR(W338/H338,"0")+IFERROR(W339/H339,"0")+IFERROR(W340/H340,"0")</f>
        <v>314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6.8294999999999995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4684</v>
      </c>
      <c r="W342" s="350">
        <f>IFERROR(SUM(W333:W340),"0")</f>
        <v>4710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1101</v>
      </c>
      <c r="W344" s="349">
        <f>IFERROR(IF(V344="",0,CEILING((V344/$H344),1)*$H344),"")</f>
        <v>1110</v>
      </c>
      <c r="X344" s="36">
        <f>IFERROR(IF(W344=0,"",ROUNDUP(W344/H344,0)*0.02175),"")</f>
        <v>1.6094999999999999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73.400000000000006</v>
      </c>
      <c r="W347" s="350">
        <f>IFERROR(W344/H344,"0")+IFERROR(W345/H345,"0")+IFERROR(W346/H346,"0")</f>
        <v>74</v>
      </c>
      <c r="X347" s="350">
        <f>IFERROR(IF(X344="",0,X344),"0")+IFERROR(IF(X345="",0,X345),"0")+IFERROR(IF(X346="",0,X346),"0")</f>
        <v>1.6094999999999999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1101</v>
      </c>
      <c r="W348" s="350">
        <f>IFERROR(SUM(W344:W346),"0")</f>
        <v>1110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192</v>
      </c>
      <c r="W355" s="349">
        <f>IFERROR(IF(V355="",0,CEILING((V355/$H355),1)*$H355),"")</f>
        <v>195</v>
      </c>
      <c r="X355" s="36">
        <f>IFERROR(IF(W355=0,"",ROUNDUP(W355/H355,0)*0.02175),"")</f>
        <v>0.54374999999999996</v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24.615384615384617</v>
      </c>
      <c r="W356" s="350">
        <f>IFERROR(W355/H355,"0")</f>
        <v>25</v>
      </c>
      <c r="X356" s="350">
        <f>IFERROR(IF(X355="",0,X355),"0")</f>
        <v>0.54374999999999996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192</v>
      </c>
      <c r="W357" s="350">
        <f>IFERROR(SUM(W355:W355),"0")</f>
        <v>195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500</v>
      </c>
      <c r="W360" s="349">
        <f>IFERROR(IF(V360="",0,CEILING((V360/$H360),1)*$H360),"")</f>
        <v>504</v>
      </c>
      <c r="X360" s="36">
        <f>IFERROR(IF(W360=0,"",ROUNDUP(W360/H360,0)*0.02175),"")</f>
        <v>0.91349999999999998</v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41.666666666666664</v>
      </c>
      <c r="W365" s="350">
        <f>IFERROR(W360/H360,"0")+IFERROR(W361/H361,"0")+IFERROR(W362/H362,"0")+IFERROR(W363/H363,"0")+IFERROR(W364/H364,"0")</f>
        <v>42</v>
      </c>
      <c r="X365" s="350">
        <f>IFERROR(IF(X360="",0,X360),"0")+IFERROR(IF(X361="",0,X361),"0")+IFERROR(IF(X362="",0,X362),"0")+IFERROR(IF(X363="",0,X363),"0")+IFERROR(IF(X364="",0,X364),"0")</f>
        <v>0.91349999999999998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500</v>
      </c>
      <c r="W366" s="350">
        <f>IFERROR(SUM(W360:W364),"0")</f>
        <v>504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632</v>
      </c>
      <c r="W373" s="349">
        <f>IFERROR(IF(V373="",0,CEILING((V373/$H373),1)*$H373),"")</f>
        <v>639.6</v>
      </c>
      <c r="X373" s="36">
        <f>IFERROR(IF(W373=0,"",ROUNDUP(W373/H373,0)*0.02175),"")</f>
        <v>1.7834999999999999</v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81.025641025641022</v>
      </c>
      <c r="W377" s="350">
        <f>IFERROR(W373/H373,"0")+IFERROR(W374/H374,"0")+IFERROR(W375/H375,"0")+IFERROR(W376/H376,"0")</f>
        <v>82</v>
      </c>
      <c r="X377" s="350">
        <f>IFERROR(IF(X373="",0,X373),"0")+IFERROR(IF(X374="",0,X374),"0")+IFERROR(IF(X375="",0,X375),"0")+IFERROR(IF(X376="",0,X376),"0")</f>
        <v>1.7834999999999999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632</v>
      </c>
      <c r="W378" s="350">
        <f>IFERROR(SUM(W373:W376),"0")</f>
        <v>639.6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10</v>
      </c>
      <c r="W391" s="349">
        <f t="shared" ref="W391:W403" si="18">IFERROR(IF(V391="",0,CEILING((V391/$H391),1)*$H391),"")</f>
        <v>12.600000000000001</v>
      </c>
      <c r="X391" s="36">
        <f>IFERROR(IF(W391=0,"",ROUNDUP(W391/H391,0)*0.00753),"")</f>
        <v>2.2589999999999999E-2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16</v>
      </c>
      <c r="W398" s="349">
        <f t="shared" si="18"/>
        <v>16.8</v>
      </c>
      <c r="X398" s="36">
        <f t="shared" si="19"/>
        <v>4.0160000000000001E-2</v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10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11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6.275E-2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26</v>
      </c>
      <c r="W405" s="350">
        <f>IFERROR(SUM(W391:W403),"0")</f>
        <v>29.400000000000002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791</v>
      </c>
      <c r="W452" s="349">
        <f t="shared" si="21"/>
        <v>792</v>
      </c>
      <c r="X452" s="36">
        <f t="shared" si="22"/>
        <v>1.794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268</v>
      </c>
      <c r="W453" s="349">
        <f t="shared" si="21"/>
        <v>269.28000000000003</v>
      </c>
      <c r="X453" s="36">
        <f t="shared" si="22"/>
        <v>0.60996000000000006</v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561</v>
      </c>
      <c r="W455" s="349">
        <f t="shared" si="21"/>
        <v>564.96</v>
      </c>
      <c r="X455" s="36">
        <f t="shared" si="22"/>
        <v>1.27972</v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6</v>
      </c>
      <c r="W457" s="349">
        <f t="shared" si="21"/>
        <v>7.2</v>
      </c>
      <c r="X457" s="36">
        <f>IFERROR(IF(W457=0,"",ROUNDUP(W457/H457,0)*0.00937),"")</f>
        <v>1.874E-2</v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308.4848484848485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310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3.70242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1626</v>
      </c>
      <c r="W464" s="350">
        <f>IFERROR(SUM(W450:W462),"0")</f>
        <v>1633.44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580</v>
      </c>
      <c r="W466" s="349">
        <f>IFERROR(IF(V466="",0,CEILING((V466/$H466),1)*$H466),"")</f>
        <v>580.80000000000007</v>
      </c>
      <c r="X466" s="36">
        <f>IFERROR(IF(W466=0,"",ROUNDUP(W466/H466,0)*0.01196),"")</f>
        <v>1.3156000000000001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146</v>
      </c>
      <c r="W467" s="349">
        <f>IFERROR(IF(V467="",0,CEILING((V467/$H467),1)*$H467),"")</f>
        <v>147.6</v>
      </c>
      <c r="X467" s="36">
        <f>IFERROR(IF(W467=0,"",ROUNDUP(W467/H467,0)*0.00937),"")</f>
        <v>0.38417000000000001</v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150.40404040404042</v>
      </c>
      <c r="W468" s="350">
        <f>IFERROR(W466/H466,"0")+IFERROR(W467/H467,"0")</f>
        <v>151</v>
      </c>
      <c r="X468" s="350">
        <f>IFERROR(IF(X466="",0,X466),"0")+IFERROR(IF(X467="",0,X467),"0")</f>
        <v>1.69977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726</v>
      </c>
      <c r="W469" s="350">
        <f>IFERROR(SUM(W466:W467),"0")</f>
        <v>728.40000000000009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229</v>
      </c>
      <c r="W471" s="349">
        <f t="shared" ref="W471:W476" si="23">IFERROR(IF(V471="",0,CEILING((V471/$H471),1)*$H471),"")</f>
        <v>232.32000000000002</v>
      </c>
      <c r="X471" s="36">
        <f>IFERROR(IF(W471=0,"",ROUNDUP(W471/H471,0)*0.01196),"")</f>
        <v>0.52624000000000004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447</v>
      </c>
      <c r="W472" s="349">
        <f t="shared" si="23"/>
        <v>448.8</v>
      </c>
      <c r="X472" s="36">
        <f>IFERROR(IF(W472=0,"",ROUNDUP(W472/H472,0)*0.01196),"")</f>
        <v>1.0165999999999999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506</v>
      </c>
      <c r="W473" s="349">
        <f t="shared" si="23"/>
        <v>506.88</v>
      </c>
      <c r="X473" s="36">
        <f>IFERROR(IF(W473=0,"",ROUNDUP(W473/H473,0)*0.01196),"")</f>
        <v>1.1481600000000001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223.86363636363637</v>
      </c>
      <c r="W477" s="350">
        <f>IFERROR(W471/H471,"0")+IFERROR(W472/H472,"0")+IFERROR(W473/H473,"0")+IFERROR(W474/H474,"0")+IFERROR(W475/H475,"0")+IFERROR(W476/H476,"0")</f>
        <v>225</v>
      </c>
      <c r="X477" s="350">
        <f>IFERROR(IF(X471="",0,X471),"0")+IFERROR(IF(X472="",0,X472),"0")+IFERROR(IF(X473="",0,X473),"0")+IFERROR(IF(X474="",0,X474),"0")+IFERROR(IF(X475="",0,X475),"0")+IFERROR(IF(X476="",0,X476),"0")</f>
        <v>2.6909999999999998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1182</v>
      </c>
      <c r="W478" s="350">
        <f>IFERROR(SUM(W471:W476),"0")</f>
        <v>1188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65</v>
      </c>
      <c r="W480" s="349">
        <f>IFERROR(IF(V480="",0,CEILING((V480/$H480),1)*$H480),"")</f>
        <v>70.2</v>
      </c>
      <c r="X480" s="36">
        <f>IFERROR(IF(W480=0,"",ROUNDUP(W480/H480,0)*0.02175),"")</f>
        <v>0.19574999999999998</v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8.3333333333333339</v>
      </c>
      <c r="W482" s="350">
        <f>IFERROR(W480/H480,"0")+IFERROR(W481/H481,"0")</f>
        <v>9</v>
      </c>
      <c r="X482" s="350">
        <f>IFERROR(IF(X480="",0,X480),"0")+IFERROR(IF(X481="",0,X481),"0")</f>
        <v>0.19574999999999998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65</v>
      </c>
      <c r="W483" s="350">
        <f>IFERROR(SUM(W480:W481),"0")</f>
        <v>70.2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17497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17706.34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18482.739489844385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18703.908000000003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32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33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19282.739489844385</v>
      </c>
      <c r="W518" s="350">
        <f>GrossWeightTotalR+PalletQtyTotalR*25</f>
        <v>19528.908000000003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2789.376023011926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2820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37.264549999999993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324</v>
      </c>
      <c r="D525" s="46">
        <f>IFERROR(W57*1,"0")+IFERROR(W58*1,"0")+IFERROR(W59*1,"0")+IFERROR(W60*1,"0")</f>
        <v>210.4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1836.8999999999999</v>
      </c>
      <c r="F525" s="46">
        <f>IFERROR(W133*1,"0")+IFERROR(W134*1,"0")+IFERROR(W135*1,"0")+IFERROR(W136*1,"0")</f>
        <v>269.7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264.60000000000002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3150.2999999999997</v>
      </c>
      <c r="J525" s="46">
        <f>IFERROR(W207*1,"0")+IFERROR(W208*1,"0")+IFERROR(W209*1,"0")+IFERROR(W210*1,"0")+IFERROR(W211*1,"0")+IFERROR(W212*1,"0")+IFERROR(W216*1,"0")</f>
        <v>58</v>
      </c>
      <c r="K525" s="342"/>
      <c r="L525" s="46">
        <f>IFERROR(W221*1,"0")+IFERROR(W222*1,"0")+IFERROR(W223*1,"0")+IFERROR(W224*1,"0")+IFERROR(W225*1,"0")+IFERROR(W226*1,"0")</f>
        <v>182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550.5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51.9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6015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1143.5999999999999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29.400000000000002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3620.0400000000004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2024-03-29T09:24:25Z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