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8,03,24 ПОКОМ КИ филиалы\3 машина Бердянск_Мелитополь_Поляков\"/>
    </mc:Choice>
  </mc:AlternateContent>
  <xr:revisionPtr revIDLastSave="0" documentId="13_ncr:1_{FCBF11B7-9854-4587-AD48-6730BBA8FD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X477" i="1" s="1"/>
  <c r="W471" i="1"/>
  <c r="N471" i="1"/>
  <c r="V469" i="1"/>
  <c r="W468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W450" i="1"/>
  <c r="W463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W421" i="1"/>
  <c r="V421" i="1"/>
  <c r="X420" i="1"/>
  <c r="W420" i="1"/>
  <c r="N420" i="1"/>
  <c r="W419" i="1"/>
  <c r="X419" i="1" s="1"/>
  <c r="N419" i="1"/>
  <c r="X418" i="1"/>
  <c r="W418" i="1"/>
  <c r="W422" i="1" s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N393" i="1"/>
  <c r="X392" i="1"/>
  <c r="W392" i="1"/>
  <c r="N392" i="1"/>
  <c r="W391" i="1"/>
  <c r="N391" i="1"/>
  <c r="V389" i="1"/>
  <c r="V388" i="1"/>
  <c r="W387" i="1"/>
  <c r="X387" i="1" s="1"/>
  <c r="N387" i="1"/>
  <c r="X386" i="1"/>
  <c r="X388" i="1" s="1"/>
  <c r="W386" i="1"/>
  <c r="W388" i="1" s="1"/>
  <c r="N386" i="1"/>
  <c r="V382" i="1"/>
  <c r="V381" i="1"/>
  <c r="W380" i="1"/>
  <c r="N380" i="1"/>
  <c r="V378" i="1"/>
  <c r="V377" i="1"/>
  <c r="W376" i="1"/>
  <c r="X376" i="1" s="1"/>
  <c r="N376" i="1"/>
  <c r="X375" i="1"/>
  <c r="W375" i="1"/>
  <c r="N375" i="1"/>
  <c r="W374" i="1"/>
  <c r="X374" i="1" s="1"/>
  <c r="N374" i="1"/>
  <c r="X373" i="1"/>
  <c r="X377" i="1" s="1"/>
  <c r="W373" i="1"/>
  <c r="N373" i="1"/>
  <c r="V371" i="1"/>
  <c r="W370" i="1"/>
  <c r="V370" i="1"/>
  <c r="X369" i="1"/>
  <c r="W369" i="1"/>
  <c r="N369" i="1"/>
  <c r="W368" i="1"/>
  <c r="N368" i="1"/>
  <c r="V366" i="1"/>
  <c r="V365" i="1"/>
  <c r="W364" i="1"/>
  <c r="X364" i="1" s="1"/>
  <c r="N364" i="1"/>
  <c r="X363" i="1"/>
  <c r="W363" i="1"/>
  <c r="N363" i="1"/>
  <c r="W362" i="1"/>
  <c r="X362" i="1" s="1"/>
  <c r="N362" i="1"/>
  <c r="X361" i="1"/>
  <c r="W361" i="1"/>
  <c r="N361" i="1"/>
  <c r="W360" i="1"/>
  <c r="N360" i="1"/>
  <c r="V357" i="1"/>
  <c r="V356" i="1"/>
  <c r="W355" i="1"/>
  <c r="N355" i="1"/>
  <c r="V353" i="1"/>
  <c r="V352" i="1"/>
  <c r="W351" i="1"/>
  <c r="X351" i="1" s="1"/>
  <c r="N351" i="1"/>
  <c r="X350" i="1"/>
  <c r="X352" i="1" s="1"/>
  <c r="W350" i="1"/>
  <c r="W352" i="1" s="1"/>
  <c r="V348" i="1"/>
  <c r="V347" i="1"/>
  <c r="W346" i="1"/>
  <c r="X346" i="1" s="1"/>
  <c r="N346" i="1"/>
  <c r="X345" i="1"/>
  <c r="W345" i="1"/>
  <c r="N345" i="1"/>
  <c r="W344" i="1"/>
  <c r="N344" i="1"/>
  <c r="V342" i="1"/>
  <c r="V341" i="1"/>
  <c r="W340" i="1"/>
  <c r="X340" i="1" s="1"/>
  <c r="N340" i="1"/>
  <c r="X339" i="1"/>
  <c r="W339" i="1"/>
  <c r="N339" i="1"/>
  <c r="W338" i="1"/>
  <c r="X338" i="1" s="1"/>
  <c r="N338" i="1"/>
  <c r="X337" i="1"/>
  <c r="W337" i="1"/>
  <c r="N337" i="1"/>
  <c r="W336" i="1"/>
  <c r="X336" i="1" s="1"/>
  <c r="N336" i="1"/>
  <c r="X335" i="1"/>
  <c r="X341" i="1" s="1"/>
  <c r="W335" i="1"/>
  <c r="N335" i="1"/>
  <c r="W334" i="1"/>
  <c r="X334" i="1" s="1"/>
  <c r="N334" i="1"/>
  <c r="X333" i="1"/>
  <c r="W333" i="1"/>
  <c r="Q525" i="1" s="1"/>
  <c r="N333" i="1"/>
  <c r="V329" i="1"/>
  <c r="W328" i="1"/>
  <c r="V328" i="1"/>
  <c r="X327" i="1"/>
  <c r="X328" i="1" s="1"/>
  <c r="W327" i="1"/>
  <c r="P525" i="1" s="1"/>
  <c r="N327" i="1"/>
  <c r="V323" i="1"/>
  <c r="W322" i="1"/>
  <c r="V322" i="1"/>
  <c r="X321" i="1"/>
  <c r="X322" i="1" s="1"/>
  <c r="W321" i="1"/>
  <c r="W323" i="1" s="1"/>
  <c r="N321" i="1"/>
  <c r="V319" i="1"/>
  <c r="W318" i="1"/>
  <c r="V318" i="1"/>
  <c r="X317" i="1"/>
  <c r="X318" i="1" s="1"/>
  <c r="W317" i="1"/>
  <c r="W319" i="1" s="1"/>
  <c r="N317" i="1"/>
  <c r="V315" i="1"/>
  <c r="V314" i="1"/>
  <c r="X313" i="1"/>
  <c r="W313" i="1"/>
  <c r="N313" i="1"/>
  <c r="W312" i="1"/>
  <c r="N312" i="1"/>
  <c r="X311" i="1"/>
  <c r="W311" i="1"/>
  <c r="N311" i="1"/>
  <c r="V309" i="1"/>
  <c r="W308" i="1"/>
  <c r="V308" i="1"/>
  <c r="X307" i="1"/>
  <c r="X308" i="1" s="1"/>
  <c r="W307" i="1"/>
  <c r="W309" i="1" s="1"/>
  <c r="N307" i="1"/>
  <c r="V304" i="1"/>
  <c r="W303" i="1"/>
  <c r="V303" i="1"/>
  <c r="X302" i="1"/>
  <c r="W302" i="1"/>
  <c r="N302" i="1"/>
  <c r="W301" i="1"/>
  <c r="N301" i="1"/>
  <c r="V299" i="1"/>
  <c r="V298" i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X298" i="1" s="1"/>
  <c r="W290" i="1"/>
  <c r="N290" i="1"/>
  <c r="V287" i="1"/>
  <c r="W286" i="1"/>
  <c r="V286" i="1"/>
  <c r="X285" i="1"/>
  <c r="W285" i="1"/>
  <c r="N285" i="1"/>
  <c r="W284" i="1"/>
  <c r="X284" i="1" s="1"/>
  <c r="N284" i="1"/>
  <c r="X283" i="1"/>
  <c r="W283" i="1"/>
  <c r="W287" i="1" s="1"/>
  <c r="N283" i="1"/>
  <c r="V281" i="1"/>
  <c r="V280" i="1"/>
  <c r="X279" i="1"/>
  <c r="W279" i="1"/>
  <c r="N279" i="1"/>
  <c r="W278" i="1"/>
  <c r="X278" i="1" s="1"/>
  <c r="W277" i="1"/>
  <c r="V275" i="1"/>
  <c r="V274" i="1"/>
  <c r="X273" i="1"/>
  <c r="W273" i="1"/>
  <c r="N273" i="1"/>
  <c r="W272" i="1"/>
  <c r="X272" i="1" s="1"/>
  <c r="N272" i="1"/>
  <c r="X271" i="1"/>
  <c r="X274" i="1" s="1"/>
  <c r="W271" i="1"/>
  <c r="N271" i="1"/>
  <c r="V269" i="1"/>
  <c r="V268" i="1"/>
  <c r="X267" i="1"/>
  <c r="W267" i="1"/>
  <c r="N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N260" i="1"/>
  <c r="V258" i="1"/>
  <c r="V257" i="1"/>
  <c r="W256" i="1"/>
  <c r="X256" i="1" s="1"/>
  <c r="N256" i="1"/>
  <c r="X255" i="1"/>
  <c r="X257" i="1" s="1"/>
  <c r="W255" i="1"/>
  <c r="N255" i="1"/>
  <c r="W254" i="1"/>
  <c r="X254" i="1" s="1"/>
  <c r="N254" i="1"/>
  <c r="X253" i="1"/>
  <c r="W253" i="1"/>
  <c r="W257" i="1" s="1"/>
  <c r="N253" i="1"/>
  <c r="V251" i="1"/>
  <c r="W250" i="1"/>
  <c r="V250" i="1"/>
  <c r="X249" i="1"/>
  <c r="X250" i="1" s="1"/>
  <c r="W249" i="1"/>
  <c r="W251" i="1" s="1"/>
  <c r="N249" i="1"/>
  <c r="V247" i="1"/>
  <c r="V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X246" i="1" s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X172" i="1"/>
  <c r="X176" i="1" s="1"/>
  <c r="W172" i="1"/>
  <c r="N172" i="1"/>
  <c r="V170" i="1"/>
  <c r="W169" i="1"/>
  <c r="V169" i="1"/>
  <c r="X168" i="1"/>
  <c r="W168" i="1"/>
  <c r="N168" i="1"/>
  <c r="W167" i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H525" i="1" s="1"/>
  <c r="N149" i="1"/>
  <c r="V146" i="1"/>
  <c r="V145" i="1"/>
  <c r="X144" i="1"/>
  <c r="W144" i="1"/>
  <c r="N144" i="1"/>
  <c r="W143" i="1"/>
  <c r="X143" i="1" s="1"/>
  <c r="N143" i="1"/>
  <c r="X142" i="1"/>
  <c r="X145" i="1" s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X129" i="1" s="1"/>
  <c r="W123" i="1"/>
  <c r="X123" i="1" s="1"/>
  <c r="N123" i="1"/>
  <c r="X122" i="1"/>
  <c r="W122" i="1"/>
  <c r="W129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X119" i="1" s="1"/>
  <c r="W107" i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V62" i="1"/>
  <c r="V61" i="1"/>
  <c r="X60" i="1"/>
  <c r="W60" i="1"/>
  <c r="X59" i="1"/>
  <c r="W59" i="1"/>
  <c r="N59" i="1"/>
  <c r="W58" i="1"/>
  <c r="X58" i="1" s="1"/>
  <c r="N58" i="1"/>
  <c r="X57" i="1"/>
  <c r="W57" i="1"/>
  <c r="N57" i="1"/>
  <c r="V54" i="1"/>
  <c r="V53" i="1"/>
  <c r="X52" i="1"/>
  <c r="W52" i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4" i="1" s="1"/>
  <c r="V24" i="1"/>
  <c r="V515" i="1" s="1"/>
  <c r="W23" i="1"/>
  <c r="V23" i="1"/>
  <c r="X22" i="1"/>
  <c r="X23" i="1" s="1"/>
  <c r="W22" i="1"/>
  <c r="N22" i="1"/>
  <c r="H10" i="1"/>
  <c r="A9" i="1"/>
  <c r="A10" i="1" s="1"/>
  <c r="D7" i="1"/>
  <c r="O6" i="1"/>
  <c r="N2" i="1"/>
  <c r="X86" i="1" l="1"/>
  <c r="X93" i="1"/>
  <c r="X61" i="1"/>
  <c r="F9" i="1"/>
  <c r="J9" i="1"/>
  <c r="F10" i="1"/>
  <c r="W35" i="1"/>
  <c r="W39" i="1"/>
  <c r="W43" i="1"/>
  <c r="W47" i="1"/>
  <c r="W53" i="1"/>
  <c r="W519" i="1" s="1"/>
  <c r="W61" i="1"/>
  <c r="W86" i="1"/>
  <c r="W94" i="1"/>
  <c r="W105" i="1"/>
  <c r="X96" i="1"/>
  <c r="X104" i="1" s="1"/>
  <c r="W104" i="1"/>
  <c r="W130" i="1"/>
  <c r="W138" i="1"/>
  <c r="X133" i="1"/>
  <c r="X137" i="1" s="1"/>
  <c r="F525" i="1"/>
  <c r="W137" i="1"/>
  <c r="W214" i="1"/>
  <c r="W217" i="1"/>
  <c r="X216" i="1"/>
  <c r="X217" i="1" s="1"/>
  <c r="W218" i="1"/>
  <c r="W258" i="1"/>
  <c r="W269" i="1"/>
  <c r="X260" i="1"/>
  <c r="X268" i="1" s="1"/>
  <c r="W268" i="1"/>
  <c r="X314" i="1"/>
  <c r="X312" i="1"/>
  <c r="O525" i="1"/>
  <c r="W342" i="1"/>
  <c r="W347" i="1"/>
  <c r="X344" i="1"/>
  <c r="X347" i="1" s="1"/>
  <c r="W428" i="1"/>
  <c r="W437" i="1"/>
  <c r="X430" i="1"/>
  <c r="X437" i="1" s="1"/>
  <c r="W438" i="1"/>
  <c r="H9" i="1"/>
  <c r="W517" i="1"/>
  <c r="W516" i="1"/>
  <c r="B525" i="1"/>
  <c r="V519" i="1"/>
  <c r="W24" i="1"/>
  <c r="X26" i="1"/>
  <c r="X34" i="1" s="1"/>
  <c r="X520" i="1" s="1"/>
  <c r="X37" i="1"/>
  <c r="X38" i="1" s="1"/>
  <c r="X41" i="1"/>
  <c r="X42" i="1" s="1"/>
  <c r="X45" i="1"/>
  <c r="X46" i="1" s="1"/>
  <c r="X51" i="1"/>
  <c r="X53" i="1" s="1"/>
  <c r="W54" i="1"/>
  <c r="D525" i="1"/>
  <c r="W62" i="1"/>
  <c r="E525" i="1"/>
  <c r="W87" i="1"/>
  <c r="W120" i="1"/>
  <c r="W119" i="1"/>
  <c r="W145" i="1"/>
  <c r="X158" i="1"/>
  <c r="W158" i="1"/>
  <c r="W165" i="1"/>
  <c r="W170" i="1"/>
  <c r="X167" i="1"/>
  <c r="X169" i="1" s="1"/>
  <c r="W176" i="1"/>
  <c r="W177" i="1"/>
  <c r="W196" i="1"/>
  <c r="X179" i="1"/>
  <c r="X196" i="1" s="1"/>
  <c r="W197" i="1"/>
  <c r="W204" i="1"/>
  <c r="X199" i="1"/>
  <c r="X203" i="1" s="1"/>
  <c r="W203" i="1"/>
  <c r="W213" i="1"/>
  <c r="X207" i="1"/>
  <c r="X213" i="1" s="1"/>
  <c r="J525" i="1"/>
  <c r="M525" i="1"/>
  <c r="W246" i="1"/>
  <c r="W275" i="1"/>
  <c r="W274" i="1"/>
  <c r="W281" i="1"/>
  <c r="X277" i="1"/>
  <c r="X280" i="1" s="1"/>
  <c r="W280" i="1"/>
  <c r="X286" i="1"/>
  <c r="W299" i="1"/>
  <c r="W304" i="1"/>
  <c r="X301" i="1"/>
  <c r="X303" i="1" s="1"/>
  <c r="W315" i="1"/>
  <c r="W314" i="1"/>
  <c r="W348" i="1"/>
  <c r="W353" i="1"/>
  <c r="W356" i="1"/>
  <c r="X355" i="1"/>
  <c r="X356" i="1" s="1"/>
  <c r="W357" i="1"/>
  <c r="R525" i="1"/>
  <c r="W365" i="1"/>
  <c r="X360" i="1"/>
  <c r="X365" i="1" s="1"/>
  <c r="W366" i="1"/>
  <c r="W371" i="1"/>
  <c r="X368" i="1"/>
  <c r="X370" i="1" s="1"/>
  <c r="W377" i="1"/>
  <c r="W378" i="1"/>
  <c r="W382" i="1"/>
  <c r="W381" i="1"/>
  <c r="X380" i="1"/>
  <c r="X381" i="1" s="1"/>
  <c r="X393" i="1"/>
  <c r="S525" i="1"/>
  <c r="X463" i="1"/>
  <c r="W478" i="1"/>
  <c r="W483" i="1"/>
  <c r="X480" i="1"/>
  <c r="X482" i="1" s="1"/>
  <c r="W506" i="1"/>
  <c r="W513" i="1"/>
  <c r="X508" i="1"/>
  <c r="X513" i="1" s="1"/>
  <c r="W514" i="1"/>
  <c r="G525" i="1"/>
  <c r="W146" i="1"/>
  <c r="W159" i="1"/>
  <c r="I525" i="1"/>
  <c r="W164" i="1"/>
  <c r="W228" i="1"/>
  <c r="W247" i="1"/>
  <c r="N525" i="1"/>
  <c r="W298" i="1"/>
  <c r="W329" i="1"/>
  <c r="W341" i="1"/>
  <c r="W389" i="1"/>
  <c r="W404" i="1"/>
  <c r="X391" i="1"/>
  <c r="X404" i="1" s="1"/>
  <c r="W405" i="1"/>
  <c r="W412" i="1"/>
  <c r="X407" i="1"/>
  <c r="X411" i="1" s="1"/>
  <c r="W411" i="1"/>
  <c r="X421" i="1"/>
  <c r="T525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77" i="1"/>
  <c r="W482" i="1"/>
  <c r="V525" i="1"/>
  <c r="W492" i="1"/>
  <c r="X487" i="1"/>
  <c r="X492" i="1" s="1"/>
  <c r="W493" i="1"/>
  <c r="W505" i="1"/>
  <c r="X501" i="1"/>
  <c r="X505" i="1" s="1"/>
  <c r="U525" i="1"/>
  <c r="W427" i="1"/>
  <c r="W515" i="1" l="1"/>
  <c r="W518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<sst xmlns="http://schemas.openxmlformats.org/spreadsheetml/2006/main" count="2224" uniqueCount="747">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</sst>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507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0</v>
      </c>
      <c r="W57" s="34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0</v>
      </c>
      <c r="W61" s="350">
        <f>IFERROR(W57/H57,"0")+IFERROR(W58/H58,"0")+IFERROR(W59/H59,"0")+IFERROR(W60/H60,"0")</f>
        <v>0</v>
      </c>
      <c r="X61" s="350">
        <f>IFERROR(IF(X57="",0,X57),"0")+IFERROR(IF(X58="",0,X58),"0")+IFERROR(IF(X59="",0,X59),"0")+IFERROR(IF(X60="",0,X60),"0")</f>
        <v>0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0</v>
      </c>
      <c r="W62" s="350">
        <f>IFERROR(SUM(W57:W60),"0")</f>
        <v>0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0</v>
      </c>
      <c r="W87" s="350">
        <f>IFERROR(SUM(W65:W85),"0")</f>
        <v>0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87</v>
      </c>
      <c r="W109" s="349">
        <f t="shared" si="6"/>
        <v>92.4</v>
      </c>
      <c r="X109" s="36">
        <f>IFERROR(IF(W109=0,"",ROUNDUP(W109/H109,0)*0.02175),"")</f>
        <v>0.23924999999999999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10.357142857142856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11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0.23924999999999999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87</v>
      </c>
      <c r="W120" s="350">
        <f>IFERROR(SUM(W107:W118),"0")</f>
        <v>92.4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42</v>
      </c>
      <c r="W124" s="349">
        <f t="shared" si="7"/>
        <v>42</v>
      </c>
      <c r="X124" s="36">
        <f>IFERROR(IF(W124=0,"",ROUNDUP(W124/H124,0)*0.02175),"")</f>
        <v>0.10874999999999999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5</v>
      </c>
      <c r="W129" s="350">
        <f>IFERROR(W122/H122,"0")+IFERROR(W123/H123,"0")+IFERROR(W124/H124,"0")+IFERROR(W125/H125,"0")+IFERROR(W126/H126,"0")+IFERROR(W127/H127,"0")+IFERROR(W128/H128,"0")</f>
        <v>5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0.10874999999999999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42</v>
      </c>
      <c r="W130" s="350">
        <f>IFERROR(SUM(W122:W128),"0")</f>
        <v>42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80</v>
      </c>
      <c r="W133" s="349">
        <f>IFERROR(IF(V133="",0,CEILING((V133/$H133),1)*$H133),"")</f>
        <v>84</v>
      </c>
      <c r="X133" s="36">
        <f>IFERROR(IF(W133=0,"",ROUNDUP(W133/H133,0)*0.02175),"")</f>
        <v>0.21749999999999997</v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59</v>
      </c>
      <c r="W136" s="349">
        <f>IFERROR(IF(V136="",0,CEILING((V136/$H136),1)*$H136),"")</f>
        <v>59.400000000000006</v>
      </c>
      <c r="X136" s="36">
        <f>IFERROR(IF(W136=0,"",ROUNDUP(W136/H136,0)*0.00753),"")</f>
        <v>0.16566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31.375661375661373</v>
      </c>
      <c r="W137" s="350">
        <f>IFERROR(W133/H133,"0")+IFERROR(W134/H134,"0")+IFERROR(W135/H135,"0")+IFERROR(W136/H136,"0")</f>
        <v>32</v>
      </c>
      <c r="X137" s="350">
        <f>IFERROR(IF(X133="",0,X133),"0")+IFERROR(IF(X134="",0,X134),"0")+IFERROR(IF(X135="",0,X135),"0")+IFERROR(IF(X136="",0,X136),"0")</f>
        <v>0.38315999999999995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139</v>
      </c>
      <c r="W138" s="350">
        <f>IFERROR(SUM(W133:W136),"0")</f>
        <v>143.4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17</v>
      </c>
      <c r="W149" s="349">
        <f t="shared" ref="W149:W157" si="8">IFERROR(IF(V149="",0,CEILING((V149/$H149),1)*$H149),"")</f>
        <v>21</v>
      </c>
      <c r="X149" s="36">
        <f>IFERROR(IF(W149=0,"",ROUNDUP(W149/H149,0)*0.00753),"")</f>
        <v>3.7650000000000003E-2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4.0476190476190474</v>
      </c>
      <c r="W158" s="350">
        <f>IFERROR(W149/H149,"0")+IFERROR(W150/H150,"0")+IFERROR(W151/H151,"0")+IFERROR(W152/H152,"0")+IFERROR(W153/H153,"0")+IFERROR(W154/H154,"0")+IFERROR(W155/H155,"0")+IFERROR(W156/H156,"0")+IFERROR(W157/H157,"0")</f>
        <v>5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3.7650000000000003E-2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17</v>
      </c>
      <c r="W159" s="350">
        <f>IFERROR(SUM(W149:W157),"0")</f>
        <v>21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10</v>
      </c>
      <c r="W172" s="349">
        <f>IFERROR(IF(V172="",0,CEILING((V172/$H172),1)*$H172),"")</f>
        <v>10.8</v>
      </c>
      <c r="X172" s="36">
        <f>IFERROR(IF(W172=0,"",ROUNDUP(W172/H172,0)*0.00937),"")</f>
        <v>1.874E-2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1.8518518518518516</v>
      </c>
      <c r="W176" s="350">
        <f>IFERROR(W172/H172,"0")+IFERROR(W173/H173,"0")+IFERROR(W174/H174,"0")+IFERROR(W175/H175,"0")</f>
        <v>2</v>
      </c>
      <c r="X176" s="350">
        <f>IFERROR(IF(X172="",0,X172),"0")+IFERROR(IF(X173="",0,X173),"0")+IFERROR(IF(X174="",0,X174),"0")+IFERROR(IF(X175="",0,X175),"0")</f>
        <v>1.874E-2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10</v>
      </c>
      <c r="W177" s="350">
        <f>IFERROR(SUM(W172:W175),"0")</f>
        <v>10.8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4</v>
      </c>
      <c r="W185" s="349">
        <f t="shared" si="9"/>
        <v>4.8</v>
      </c>
      <c r="X185" s="36">
        <f>IFERROR(IF(W185=0,"",ROUNDUP(W185/H185,0)*0.00753),"")</f>
        <v>1.506E-2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58</v>
      </c>
      <c r="W189" s="349">
        <f t="shared" si="9"/>
        <v>60</v>
      </c>
      <c r="X189" s="36">
        <f t="shared" ref="X189:X195" si="10">IFERROR(IF(W189=0,"",ROUNDUP(W189/H189,0)*0.00753),"")</f>
        <v>0.18825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27</v>
      </c>
      <c r="W191" s="349">
        <f t="shared" si="9"/>
        <v>28.799999999999997</v>
      </c>
      <c r="X191" s="36">
        <f t="shared" si="10"/>
        <v>9.0359999999999996E-2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37</v>
      </c>
      <c r="W194" s="349">
        <f t="shared" si="9"/>
        <v>38.4</v>
      </c>
      <c r="X194" s="36">
        <f t="shared" si="10"/>
        <v>0.12048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112</v>
      </c>
      <c r="W195" s="349">
        <f t="shared" si="9"/>
        <v>112.8</v>
      </c>
      <c r="X195" s="36">
        <f t="shared" si="10"/>
        <v>0.35391</v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99.166666666666671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102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0.76805999999999996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238</v>
      </c>
      <c r="W197" s="350">
        <f>IFERROR(SUM(W179:W195),"0")</f>
        <v>244.8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32</v>
      </c>
      <c r="W201" s="349">
        <f>IFERROR(IF(V201="",0,CEILING((V201/$H201),1)*$H201),"")</f>
        <v>33.6</v>
      </c>
      <c r="X201" s="36">
        <f>IFERROR(IF(W201=0,"",ROUNDUP(W201/H201,0)*0.00753),"")</f>
        <v>0.10542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13.333333333333334</v>
      </c>
      <c r="W203" s="350">
        <f>IFERROR(W199/H199,"0")+IFERROR(W200/H200,"0")+IFERROR(W201/H201,"0")+IFERROR(W202/H202,"0")</f>
        <v>14.000000000000002</v>
      </c>
      <c r="X203" s="350">
        <f>IFERROR(IF(X199="",0,X199),"0")+IFERROR(IF(X200="",0,X200),"0")+IFERROR(IF(X201="",0,X201),"0")+IFERROR(IF(X202="",0,X202),"0")</f>
        <v>0.10542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32</v>
      </c>
      <c r="W204" s="350">
        <f>IFERROR(SUM(W199:W202),"0")</f>
        <v>33.6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75</v>
      </c>
      <c r="W253" s="349">
        <f>IFERROR(IF(V253="",0,CEILING((V253/$H253),1)*$H253),"")</f>
        <v>75.600000000000009</v>
      </c>
      <c r="X253" s="36">
        <f>IFERROR(IF(W253=0,"",ROUNDUP(W253/H253,0)*0.00753),"")</f>
        <v>0.13553999999999999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17.857142857142858</v>
      </c>
      <c r="W257" s="350">
        <f>IFERROR(W253/H253,"0")+IFERROR(W254/H254,"0")+IFERROR(W255/H255,"0")+IFERROR(W256/H256,"0")</f>
        <v>18</v>
      </c>
      <c r="X257" s="350">
        <f>IFERROR(IF(X253="",0,X253),"0")+IFERROR(IF(X254="",0,X254),"0")+IFERROR(IF(X255="",0,X255),"0")+IFERROR(IF(X256="",0,X256),"0")</f>
        <v>0.13553999999999999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75</v>
      </c>
      <c r="W258" s="350">
        <f>IFERROR(SUM(W253:W256),"0")</f>
        <v>75.600000000000009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9</v>
      </c>
      <c r="W271" s="349">
        <f>IFERROR(IF(V271="",0,CEILING((V271/$H271),1)*$H271),"")</f>
        <v>16.8</v>
      </c>
      <c r="X271" s="36">
        <f>IFERROR(IF(W271=0,"",ROUNDUP(W271/H271,0)*0.02175),"")</f>
        <v>4.3499999999999997E-2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105</v>
      </c>
      <c r="W272" s="349">
        <f>IFERROR(IF(V272="",0,CEILING((V272/$H272),1)*$H272),"")</f>
        <v>109.2</v>
      </c>
      <c r="X272" s="36">
        <f>IFERROR(IF(W272=0,"",ROUNDUP(W272/H272,0)*0.02175),"")</f>
        <v>0.30449999999999999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55</v>
      </c>
      <c r="W273" s="349">
        <f>IFERROR(IF(V273="",0,CEILING((V273/$H273),1)*$H273),"")</f>
        <v>58.800000000000004</v>
      </c>
      <c r="X273" s="36">
        <f>IFERROR(IF(W273=0,"",ROUNDUP(W273/H273,0)*0.02175),"")</f>
        <v>0.15225</v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21.08058608058608</v>
      </c>
      <c r="W274" s="350">
        <f>IFERROR(W271/H271,"0")+IFERROR(W272/H272,"0")+IFERROR(W273/H273,"0")</f>
        <v>23</v>
      </c>
      <c r="X274" s="350">
        <f>IFERROR(IF(X271="",0,X271),"0")+IFERROR(IF(X272="",0,X272),"0")+IFERROR(IF(X273="",0,X273),"0")</f>
        <v>0.50024999999999997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169</v>
      </c>
      <c r="W275" s="350">
        <f>IFERROR(SUM(W271:W273),"0")</f>
        <v>184.8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26</v>
      </c>
      <c r="W279" s="349">
        <f>IFERROR(IF(V279="",0,CEILING((V279/$H279),1)*$H279),"")</f>
        <v>28.049999999999997</v>
      </c>
      <c r="X279" s="36">
        <f>IFERROR(IF(W279=0,"",ROUNDUP(W279/H279,0)*0.00753),"")</f>
        <v>8.2830000000000001E-2</v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10.19607843137255</v>
      </c>
      <c r="W280" s="350">
        <f>IFERROR(W277/H277,"0")+IFERROR(W278/H278,"0")+IFERROR(W279/H279,"0")</f>
        <v>11</v>
      </c>
      <c r="X280" s="350">
        <f>IFERROR(IF(X277="",0,X277),"0")+IFERROR(IF(X278="",0,X278),"0")+IFERROR(IF(X279="",0,X279),"0")</f>
        <v>8.2830000000000001E-2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26</v>
      </c>
      <c r="W281" s="350">
        <f>IFERROR(SUM(W277:W279),"0")</f>
        <v>28.049999999999997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0</v>
      </c>
      <c r="W314" s="350">
        <f>IFERROR(W311/H311,"0")+IFERROR(W312/H312,"0")+IFERROR(W313/H313,"0")</f>
        <v>0</v>
      </c>
      <c r="X314" s="350">
        <f>IFERROR(IF(X311="",0,X311),"0")+IFERROR(IF(X312="",0,X312),"0")+IFERROR(IF(X313="",0,X313),"0")</f>
        <v>0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0</v>
      </c>
      <c r="W315" s="350">
        <f>IFERROR(SUM(W311:W313),"0")</f>
        <v>0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1100</v>
      </c>
      <c r="W334" s="349">
        <f t="shared" si="17"/>
        <v>1110</v>
      </c>
      <c r="X334" s="36">
        <f>IFERROR(IF(W334=0,"",ROUNDUP(W334/H334,0)*0.02175),"")</f>
        <v>1.6094999999999999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1250</v>
      </c>
      <c r="W336" s="349">
        <f t="shared" si="17"/>
        <v>1260</v>
      </c>
      <c r="X336" s="36">
        <f>IFERROR(IF(W336=0,"",ROUNDUP(W336/H336,0)*0.02175),"")</f>
        <v>1.827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950</v>
      </c>
      <c r="W338" s="349">
        <f t="shared" si="17"/>
        <v>960</v>
      </c>
      <c r="X338" s="36">
        <f>IFERROR(IF(W338=0,"",ROUNDUP(W338/H338,0)*0.02175),"")</f>
        <v>1.3919999999999999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220</v>
      </c>
      <c r="W341" s="350">
        <f>IFERROR(W333/H333,"0")+IFERROR(W334/H334,"0")+IFERROR(W335/H335,"0")+IFERROR(W336/H336,"0")+IFERROR(W337/H337,"0")+IFERROR(W338/H338,"0")+IFERROR(W339/H339,"0")+IFERROR(W340/H340,"0")</f>
        <v>222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4.8285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3300</v>
      </c>
      <c r="W342" s="350">
        <f>IFERROR(SUM(W333:W340),"0")</f>
        <v>3330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950</v>
      </c>
      <c r="W344" s="349">
        <f>IFERROR(IF(V344="",0,CEILING((V344/$H344),1)*$H344),"")</f>
        <v>960</v>
      </c>
      <c r="X344" s="36">
        <f>IFERROR(IF(W344=0,"",ROUNDUP(W344/H344,0)*0.02175),"")</f>
        <v>1.3919999999999999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63.333333333333336</v>
      </c>
      <c r="W347" s="350">
        <f>IFERROR(W344/H344,"0")+IFERROR(W345/H345,"0")+IFERROR(W346/H346,"0")</f>
        <v>64</v>
      </c>
      <c r="X347" s="350">
        <f>IFERROR(IF(X344="",0,X344),"0")+IFERROR(IF(X345="",0,X345),"0")+IFERROR(IF(X346="",0,X346),"0")</f>
        <v>1.3919999999999999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950</v>
      </c>
      <c r="W348" s="350">
        <f>IFERROR(SUM(W344:W346),"0")</f>
        <v>960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348</v>
      </c>
      <c r="W373" s="349">
        <f>IFERROR(IF(V373="",0,CEILING((V373/$H373),1)*$H373),"")</f>
        <v>351</v>
      </c>
      <c r="X373" s="36">
        <f>IFERROR(IF(W373=0,"",ROUNDUP(W373/H373,0)*0.02175),"")</f>
        <v>0.9787499999999999</v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44.615384615384613</v>
      </c>
      <c r="W377" s="350">
        <f>IFERROR(W373/H373,"0")+IFERROR(W374/H374,"0")+IFERROR(W375/H375,"0")+IFERROR(W376/H376,"0")</f>
        <v>45</v>
      </c>
      <c r="X377" s="350">
        <f>IFERROR(IF(X373="",0,X373),"0")+IFERROR(IF(X374="",0,X374),"0")+IFERROR(IF(X375="",0,X375),"0")+IFERROR(IF(X376="",0,X376),"0")</f>
        <v>0.9787499999999999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348</v>
      </c>
      <c r="W378" s="350">
        <f>IFERROR(SUM(W373:W376),"0")</f>
        <v>351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20</v>
      </c>
      <c r="W393" s="349">
        <f t="shared" si="18"/>
        <v>21</v>
      </c>
      <c r="X393" s="36">
        <f>IFERROR(IF(W393=0,"",ROUNDUP(W393/H393,0)*0.00753),"")</f>
        <v>3.7650000000000003E-2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19</v>
      </c>
      <c r="W402" s="349">
        <f t="shared" si="18"/>
        <v>21</v>
      </c>
      <c r="X402" s="36">
        <f t="shared" si="19"/>
        <v>5.0200000000000002E-2</v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13.80952380952381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15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8.7850000000000011E-2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39</v>
      </c>
      <c r="W405" s="350">
        <f>IFERROR(SUM(W391:W403),"0")</f>
        <v>42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39</v>
      </c>
      <c r="W430" s="349">
        <f t="shared" ref="W430:W436" si="20">IFERROR(IF(V430="",0,CEILING((V430/$H430),1)*$H430),"")</f>
        <v>42</v>
      </c>
      <c r="X430" s="36">
        <f>IFERROR(IF(W430=0,"",ROUNDUP(W430/H430,0)*0.00753),"")</f>
        <v>7.5300000000000006E-2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9.2857142857142847</v>
      </c>
      <c r="W437" s="350">
        <f>IFERROR(W430/H430,"0")+IFERROR(W431/H431,"0")+IFERROR(W432/H432,"0")+IFERROR(W433/H433,"0")+IFERROR(W434/H434,"0")+IFERROR(W435/H435,"0")+IFERROR(W436/H436,"0")</f>
        <v>10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7.5300000000000006E-2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39</v>
      </c>
      <c r="W438" s="350">
        <f>IFERROR(SUM(W430:W436),"0")</f>
        <v>42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210</v>
      </c>
      <c r="W452" s="349">
        <f t="shared" si="21"/>
        <v>211.20000000000002</v>
      </c>
      <c r="X452" s="36">
        <f t="shared" si="22"/>
        <v>0.47839999999999999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220</v>
      </c>
      <c r="W455" s="349">
        <f t="shared" si="21"/>
        <v>221.76000000000002</v>
      </c>
      <c r="X455" s="36">
        <f t="shared" si="22"/>
        <v>0.50231999999999999</v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81.439393939393938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82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0.98072000000000004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430</v>
      </c>
      <c r="W464" s="350">
        <f>IFERROR(SUM(W450:W462),"0")</f>
        <v>432.96000000000004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270</v>
      </c>
      <c r="W466" s="349">
        <f>IFERROR(IF(V466="",0,CEILING((V466/$H466),1)*$H466),"")</f>
        <v>274.56</v>
      </c>
      <c r="X466" s="36">
        <f>IFERROR(IF(W466=0,"",ROUNDUP(W466/H466,0)*0.01196),"")</f>
        <v>0.62192000000000003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51.136363636363633</v>
      </c>
      <c r="W468" s="350">
        <f>IFERROR(W466/H466,"0")+IFERROR(W467/H467,"0")</f>
        <v>52</v>
      </c>
      <c r="X468" s="350">
        <f>IFERROR(IF(X466="",0,X466),"0")+IFERROR(IF(X467="",0,X467),"0")</f>
        <v>0.62192000000000003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270</v>
      </c>
      <c r="W469" s="350">
        <f>IFERROR(SUM(W466:W467),"0")</f>
        <v>274.56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130</v>
      </c>
      <c r="W471" s="349">
        <f t="shared" ref="W471:W476" si="23">IFERROR(IF(V471="",0,CEILING((V471/$H471),1)*$H471),"")</f>
        <v>132</v>
      </c>
      <c r="X471" s="36">
        <f>IFERROR(IF(W471=0,"",ROUNDUP(W471/H471,0)*0.01196),"")</f>
        <v>0.29899999999999999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50</v>
      </c>
      <c r="W472" s="349">
        <f t="shared" si="23"/>
        <v>52.800000000000004</v>
      </c>
      <c r="X472" s="36">
        <f>IFERROR(IF(W472=0,"",ROUNDUP(W472/H472,0)*0.01196),"")</f>
        <v>0.1196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34.090909090909093</v>
      </c>
      <c r="W477" s="350">
        <f>IFERROR(W471/H471,"0")+IFERROR(W472/H472,"0")+IFERROR(W473/H473,"0")+IFERROR(W474/H474,"0")+IFERROR(W475/H475,"0")+IFERROR(W476/H476,"0")</f>
        <v>35</v>
      </c>
      <c r="X477" s="350">
        <f>IFERROR(IF(X471="",0,X471),"0")+IFERROR(IF(X472="",0,X472),"0")+IFERROR(IF(X473="",0,X473),"0")+IFERROR(IF(X474="",0,X474),"0")+IFERROR(IF(X475="",0,X475),"0")+IFERROR(IF(X476="",0,X476),"0")</f>
        <v>0.41859999999999997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180</v>
      </c>
      <c r="W478" s="350">
        <f>IFERROR(SUM(W471:W476),"0")</f>
        <v>184.8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28</v>
      </c>
      <c r="W508" s="349">
        <f>IFERROR(IF(V508="",0,CEILING((V508/$H508),1)*$H508),"")</f>
        <v>31.2</v>
      </c>
      <c r="X508" s="36">
        <f>IFERROR(IF(W508=0,"",ROUNDUP(W508/H508,0)*0.02175),"")</f>
        <v>8.6999999999999994E-2</v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3.5897435897435899</v>
      </c>
      <c r="W513" s="350">
        <f>IFERROR(W508/H508,"0")+IFERROR(W509/H509,"0")+IFERROR(W510/H510,"0")+IFERROR(W511/H511,"0")+IFERROR(W512/H512,"0")</f>
        <v>4</v>
      </c>
      <c r="X513" s="350">
        <f>IFERROR(IF(X508="",0,X508),"0")+IFERROR(IF(X509="",0,X509),"0")+IFERROR(IF(X510="",0,X510),"0")+IFERROR(IF(X511="",0,X511),"0")+IFERROR(IF(X512="",0,X512),"0")</f>
        <v>8.6999999999999994E-2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28</v>
      </c>
      <c r="W514" s="350">
        <f>IFERROR(SUM(W508:W512),"0")</f>
        <v>31.2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6419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6524.97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6719.3714581388112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6831.5700000000006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11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11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6994.3714581388112</v>
      </c>
      <c r="W518" s="350">
        <f>GrossWeightTotalR+PalletQtyTotalR*25</f>
        <v>7106.5700000000006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735.56644880174292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752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11.850289999999998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0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134.4</v>
      </c>
      <c r="F525" s="46">
        <f>IFERROR(W133*1,"0")+IFERROR(W134*1,"0")+IFERROR(W135*1,"0")+IFERROR(W136*1,"0")</f>
        <v>143.4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21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289.2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288.45000000000005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0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4290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351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42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42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892.31999999999994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31.2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2024-03-29T09:38:07Z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