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6,03,24 Гурджий\"/>
    </mc:Choice>
  </mc:AlternateContent>
  <xr:revisionPtr revIDLastSave="0" documentId="13_ncr:1_{40071C22-A773-44D9-85D9-E3D6E4B846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V468" i="1"/>
  <c r="W467" i="1"/>
  <c r="X467" i="1" s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X433" i="1"/>
  <c r="W433" i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X420" i="1"/>
  <c r="W420" i="1"/>
  <c r="N420" i="1"/>
  <c r="W419" i="1"/>
  <c r="X419" i="1" s="1"/>
  <c r="N419" i="1"/>
  <c r="W418" i="1"/>
  <c r="W422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V370" i="1"/>
  <c r="W369" i="1"/>
  <c r="X369" i="1" s="1"/>
  <c r="N369" i="1"/>
  <c r="W368" i="1"/>
  <c r="W371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R525" i="1" s="1"/>
  <c r="N360" i="1"/>
  <c r="V357" i="1"/>
  <c r="V356" i="1"/>
  <c r="W355" i="1"/>
  <c r="W356" i="1" s="1"/>
  <c r="N355" i="1"/>
  <c r="V353" i="1"/>
  <c r="V352" i="1"/>
  <c r="W351" i="1"/>
  <c r="X351" i="1" s="1"/>
  <c r="N351" i="1"/>
  <c r="X350" i="1"/>
  <c r="X352" i="1" s="1"/>
  <c r="W350" i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W313" i="1"/>
  <c r="X313" i="1" s="1"/>
  <c r="N313" i="1"/>
  <c r="W312" i="1"/>
  <c r="X312" i="1" s="1"/>
  <c r="N312" i="1"/>
  <c r="W311" i="1"/>
  <c r="X311" i="1" s="1"/>
  <c r="N311" i="1"/>
  <c r="V309" i="1"/>
  <c r="V308" i="1"/>
  <c r="W307" i="1"/>
  <c r="W309" i="1" s="1"/>
  <c r="N307" i="1"/>
  <c r="V304" i="1"/>
  <c r="V303" i="1"/>
  <c r="W302" i="1"/>
  <c r="X302" i="1" s="1"/>
  <c r="N302" i="1"/>
  <c r="W301" i="1"/>
  <c r="W304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X285" i="1"/>
  <c r="W285" i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X271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W251" i="1" s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X162" i="1" s="1"/>
  <c r="N162" i="1"/>
  <c r="V159" i="1"/>
  <c r="V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H525" i="1" s="1"/>
  <c r="N149" i="1"/>
  <c r="V146" i="1"/>
  <c r="V145" i="1"/>
  <c r="X144" i="1"/>
  <c r="W144" i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W129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N90" i="1"/>
  <c r="W89" i="1"/>
  <c r="W93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N58" i="1"/>
  <c r="W57" i="1"/>
  <c r="X57" i="1" s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5" i="1" s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X119" i="1" l="1"/>
  <c r="X145" i="1"/>
  <c r="X176" i="1"/>
  <c r="X221" i="1"/>
  <c r="X227" i="1" s="1"/>
  <c r="W227" i="1"/>
  <c r="X249" i="1"/>
  <c r="X250" i="1" s="1"/>
  <c r="W250" i="1"/>
  <c r="W281" i="1"/>
  <c r="X307" i="1"/>
  <c r="X308" i="1" s="1"/>
  <c r="W308" i="1"/>
  <c r="W463" i="1"/>
  <c r="W61" i="1"/>
  <c r="V518" i="1"/>
  <c r="X298" i="1"/>
  <c r="X86" i="1"/>
  <c r="X164" i="1"/>
  <c r="X274" i="1"/>
  <c r="X314" i="1"/>
  <c r="W421" i="1"/>
  <c r="X477" i="1"/>
  <c r="V515" i="1"/>
  <c r="X89" i="1"/>
  <c r="W94" i="1"/>
  <c r="X122" i="1"/>
  <c r="X129" i="1" s="1"/>
  <c r="X149" i="1"/>
  <c r="W213" i="1"/>
  <c r="M525" i="1"/>
  <c r="W257" i="1"/>
  <c r="W269" i="1"/>
  <c r="W275" i="1"/>
  <c r="X283" i="1"/>
  <c r="X286" i="1" s="1"/>
  <c r="W315" i="1"/>
  <c r="Q525" i="1"/>
  <c r="W347" i="1"/>
  <c r="W352" i="1"/>
  <c r="W377" i="1"/>
  <c r="W388" i="1"/>
  <c r="X414" i="1"/>
  <c r="X415" i="1" s="1"/>
  <c r="W415" i="1"/>
  <c r="X418" i="1"/>
  <c r="X421" i="1" s="1"/>
  <c r="X450" i="1"/>
  <c r="X463" i="1" s="1"/>
  <c r="H9" i="1"/>
  <c r="A10" i="1"/>
  <c r="W517" i="1"/>
  <c r="W516" i="1"/>
  <c r="B525" i="1"/>
  <c r="V519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5" i="1"/>
  <c r="X58" i="1"/>
  <c r="X61" i="1" s="1"/>
  <c r="W62" i="1"/>
  <c r="E525" i="1"/>
  <c r="W87" i="1"/>
  <c r="X90" i="1"/>
  <c r="X93" i="1" s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X246" i="1"/>
  <c r="X257" i="1"/>
  <c r="X341" i="1"/>
  <c r="X377" i="1"/>
  <c r="F9" i="1"/>
  <c r="J9" i="1"/>
  <c r="W53" i="1"/>
  <c r="W86" i="1"/>
  <c r="W105" i="1"/>
  <c r="X96" i="1"/>
  <c r="X104" i="1" s="1"/>
  <c r="W104" i="1"/>
  <c r="W130" i="1"/>
  <c r="W138" i="1"/>
  <c r="X133" i="1"/>
  <c r="X137" i="1" s="1"/>
  <c r="F525" i="1"/>
  <c r="W137" i="1"/>
  <c r="W203" i="1"/>
  <c r="W214" i="1"/>
  <c r="W218" i="1"/>
  <c r="W246" i="1"/>
  <c r="W258" i="1"/>
  <c r="W268" i="1"/>
  <c r="W274" i="1"/>
  <c r="W280" i="1"/>
  <c r="W286" i="1"/>
  <c r="W299" i="1"/>
  <c r="W303" i="1"/>
  <c r="W314" i="1"/>
  <c r="W342" i="1"/>
  <c r="W348" i="1"/>
  <c r="W353" i="1"/>
  <c r="W357" i="1"/>
  <c r="W366" i="1"/>
  <c r="W370" i="1"/>
  <c r="W378" i="1"/>
  <c r="W428" i="1"/>
  <c r="W437" i="1"/>
  <c r="X430" i="1"/>
  <c r="X437" i="1" s="1"/>
  <c r="W478" i="1"/>
  <c r="W483" i="1"/>
  <c r="X480" i="1"/>
  <c r="X482" i="1" s="1"/>
  <c r="W506" i="1"/>
  <c r="W513" i="1"/>
  <c r="X508" i="1"/>
  <c r="X513" i="1" s="1"/>
  <c r="W514" i="1"/>
  <c r="J525" i="1"/>
  <c r="O525" i="1"/>
  <c r="S525" i="1"/>
  <c r="G525" i="1"/>
  <c r="W146" i="1"/>
  <c r="W159" i="1"/>
  <c r="I525" i="1"/>
  <c r="W164" i="1"/>
  <c r="X199" i="1"/>
  <c r="X203" i="1" s="1"/>
  <c r="X207" i="1"/>
  <c r="X213" i="1" s="1"/>
  <c r="X216" i="1"/>
  <c r="X217" i="1" s="1"/>
  <c r="W228" i="1"/>
  <c r="W247" i="1"/>
  <c r="X260" i="1"/>
  <c r="X268" i="1" s="1"/>
  <c r="X277" i="1"/>
  <c r="X280" i="1" s="1"/>
  <c r="N525" i="1"/>
  <c r="W298" i="1"/>
  <c r="X301" i="1"/>
  <c r="X303" i="1" s="1"/>
  <c r="W329" i="1"/>
  <c r="W341" i="1"/>
  <c r="X344" i="1"/>
  <c r="X347" i="1" s="1"/>
  <c r="X355" i="1"/>
  <c r="X356" i="1" s="1"/>
  <c r="X360" i="1"/>
  <c r="X365" i="1" s="1"/>
  <c r="W365" i="1"/>
  <c r="X368" i="1"/>
  <c r="X370" i="1" s="1"/>
  <c r="X380" i="1"/>
  <c r="X381" i="1" s="1"/>
  <c r="W381" i="1"/>
  <c r="W389" i="1"/>
  <c r="W404" i="1"/>
  <c r="X391" i="1"/>
  <c r="X404" i="1" s="1"/>
  <c r="W405" i="1"/>
  <c r="W412" i="1"/>
  <c r="X407" i="1"/>
  <c r="X411" i="1" s="1"/>
  <c r="W411" i="1"/>
  <c r="T525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<sst xmlns="http://schemas.openxmlformats.org/spreadsheetml/2006/main" count="2224" uniqueCount="747">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</sst>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83" t="s">
        <v>0</v>
      </c>
      <c r="E1" s="353"/>
      <c r="F1" s="353"/>
      <c r="G1" s="12" t="s">
        <v>1</v>
      </c>
      <c r="H1" s="483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622" t="s">
        <v>8</v>
      </c>
      <c r="B5" s="391"/>
      <c r="C5" s="392"/>
      <c r="D5" s="644"/>
      <c r="E5" s="645"/>
      <c r="F5" s="418" t="s">
        <v>9</v>
      </c>
      <c r="G5" s="392"/>
      <c r="H5" s="644"/>
      <c r="I5" s="681"/>
      <c r="J5" s="681"/>
      <c r="K5" s="681"/>
      <c r="L5" s="645"/>
      <c r="N5" s="24" t="s">
        <v>10</v>
      </c>
      <c r="O5" s="408">
        <v>45369</v>
      </c>
      <c r="P5" s="409"/>
      <c r="R5" s="385" t="s">
        <v>11</v>
      </c>
      <c r="S5" s="386"/>
      <c r="T5" s="568" t="s">
        <v>12</v>
      </c>
      <c r="U5" s="409"/>
      <c r="Z5" s="51"/>
      <c r="AA5" s="51"/>
      <c r="AB5" s="51"/>
    </row>
    <row r="6" spans="1:29" s="346" customFormat="1" ht="24" customHeight="1" x14ac:dyDescent="0.2">
      <c r="A6" s="622" t="s">
        <v>13</v>
      </c>
      <c r="B6" s="391"/>
      <c r="C6" s="392"/>
      <c r="D6" s="564" t="s">
        <v>14</v>
      </c>
      <c r="E6" s="565"/>
      <c r="F6" s="565"/>
      <c r="G6" s="565"/>
      <c r="H6" s="565"/>
      <c r="I6" s="565"/>
      <c r="J6" s="565"/>
      <c r="K6" s="565"/>
      <c r="L6" s="409"/>
      <c r="N6" s="24" t="s">
        <v>15</v>
      </c>
      <c r="O6" s="620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67" t="s">
        <v>16</v>
      </c>
      <c r="S6" s="386"/>
      <c r="T6" s="548" t="s">
        <v>17</v>
      </c>
      <c r="U6" s="549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58" t="str">
        <f>IFERROR(VLOOKUP(DeliveryAddress,Table,3,0),1)</f>
        <v>5</v>
      </c>
      <c r="E7" s="559"/>
      <c r="F7" s="559"/>
      <c r="G7" s="559"/>
      <c r="H7" s="559"/>
      <c r="I7" s="559"/>
      <c r="J7" s="559"/>
      <c r="K7" s="559"/>
      <c r="L7" s="461"/>
      <c r="N7" s="24"/>
      <c r="O7" s="42"/>
      <c r="P7" s="42"/>
      <c r="R7" s="355"/>
      <c r="S7" s="386"/>
      <c r="T7" s="550"/>
      <c r="U7" s="551"/>
      <c r="Z7" s="51"/>
      <c r="AA7" s="51"/>
      <c r="AB7" s="51"/>
    </row>
    <row r="8" spans="1:29" s="346" customFormat="1" ht="25.5" customHeight="1" x14ac:dyDescent="0.2">
      <c r="A8" s="377" t="s">
        <v>18</v>
      </c>
      <c r="B8" s="367"/>
      <c r="C8" s="368"/>
      <c r="D8" s="649"/>
      <c r="E8" s="650"/>
      <c r="F8" s="650"/>
      <c r="G8" s="650"/>
      <c r="H8" s="650"/>
      <c r="I8" s="650"/>
      <c r="J8" s="650"/>
      <c r="K8" s="650"/>
      <c r="L8" s="651"/>
      <c r="N8" s="24" t="s">
        <v>19</v>
      </c>
      <c r="O8" s="444">
        <v>0.41666666666666669</v>
      </c>
      <c r="P8" s="409"/>
      <c r="R8" s="355"/>
      <c r="S8" s="386"/>
      <c r="T8" s="550"/>
      <c r="U8" s="551"/>
      <c r="Z8" s="51"/>
      <c r="AA8" s="51"/>
      <c r="AB8" s="51"/>
    </row>
    <row r="9" spans="1:29" s="346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31"/>
      <c r="E9" s="43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N9" s="26" t="s">
        <v>20</v>
      </c>
      <c r="O9" s="408"/>
      <c r="P9" s="409"/>
      <c r="R9" s="355"/>
      <c r="S9" s="386"/>
      <c r="T9" s="552"/>
      <c r="U9" s="55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31"/>
      <c r="E10" s="43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63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44"/>
      <c r="P10" s="409"/>
      <c r="S10" s="24" t="s">
        <v>22</v>
      </c>
      <c r="T10" s="679" t="s">
        <v>23</v>
      </c>
      <c r="U10" s="549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09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417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2"/>
      <c r="N12" s="24" t="s">
        <v>29</v>
      </c>
      <c r="O12" s="460"/>
      <c r="P12" s="461"/>
      <c r="Q12" s="23"/>
      <c r="S12" s="24"/>
      <c r="T12" s="353"/>
      <c r="U12" s="355"/>
      <c r="Z12" s="51"/>
      <c r="AA12" s="51"/>
      <c r="AB12" s="51"/>
    </row>
    <row r="13" spans="1:29" s="346" customFormat="1" ht="23.25" customHeight="1" x14ac:dyDescent="0.2">
      <c r="A13" s="417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2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417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2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402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2"/>
      <c r="N15" s="715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16"/>
      <c r="O16" s="716"/>
      <c r="P16" s="716"/>
      <c r="Q16" s="716"/>
      <c r="R16" s="7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43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08"/>
      <c r="P17" s="608"/>
      <c r="Q17" s="608"/>
      <c r="R17" s="361"/>
      <c r="S17" s="405" t="s">
        <v>48</v>
      </c>
      <c r="T17" s="392"/>
      <c r="U17" s="360" t="s">
        <v>49</v>
      </c>
      <c r="V17" s="360" t="s">
        <v>50</v>
      </c>
      <c r="W17" s="686" t="s">
        <v>51</v>
      </c>
      <c r="X17" s="360" t="s">
        <v>52</v>
      </c>
      <c r="Y17" s="373" t="s">
        <v>53</v>
      </c>
      <c r="Z17" s="373" t="s">
        <v>54</v>
      </c>
      <c r="AA17" s="373" t="s">
        <v>55</v>
      </c>
      <c r="AB17" s="659"/>
      <c r="AC17" s="660"/>
      <c r="AD17" s="586"/>
      <c r="BA17" s="652" t="s">
        <v>56</v>
      </c>
    </row>
    <row r="18" spans="1:53" ht="14.25" customHeight="1" x14ac:dyDescent="0.2">
      <c r="A18" s="407"/>
      <c r="B18" s="407"/>
      <c r="C18" s="407"/>
      <c r="D18" s="362"/>
      <c r="E18" s="363"/>
      <c r="F18" s="407"/>
      <c r="G18" s="407"/>
      <c r="H18" s="407"/>
      <c r="I18" s="407"/>
      <c r="J18" s="407"/>
      <c r="K18" s="407"/>
      <c r="L18" s="407"/>
      <c r="M18" s="407"/>
      <c r="N18" s="362"/>
      <c r="O18" s="609"/>
      <c r="P18" s="609"/>
      <c r="Q18" s="609"/>
      <c r="R18" s="363"/>
      <c r="S18" s="345" t="s">
        <v>57</v>
      </c>
      <c r="T18" s="345" t="s">
        <v>58</v>
      </c>
      <c r="U18" s="407"/>
      <c r="V18" s="407"/>
      <c r="W18" s="687"/>
      <c r="X18" s="407"/>
      <c r="Y18" s="374"/>
      <c r="Z18" s="374"/>
      <c r="AA18" s="661"/>
      <c r="AB18" s="662"/>
      <c r="AC18" s="663"/>
      <c r="AD18" s="587"/>
      <c r="BA18" s="355"/>
    </row>
    <row r="19" spans="1:53" ht="27.75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customHeight="1" x14ac:dyDescent="0.25">
      <c r="A20" s="370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4"/>
      <c r="Z20" s="344"/>
    </row>
    <row r="21" spans="1:53" ht="14.25" customHeight="1" x14ac:dyDescent="0.25">
      <c r="A21" s="369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6" t="s">
        <v>66</v>
      </c>
      <c r="O23" s="367"/>
      <c r="P23" s="367"/>
      <c r="Q23" s="367"/>
      <c r="R23" s="367"/>
      <c r="S23" s="367"/>
      <c r="T23" s="368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6" t="s">
        <v>66</v>
      </c>
      <c r="O24" s="367"/>
      <c r="P24" s="367"/>
      <c r="Q24" s="367"/>
      <c r="R24" s="367"/>
      <c r="S24" s="367"/>
      <c r="T24" s="368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69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64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7" t="s">
        <v>71</v>
      </c>
      <c r="O26" s="358"/>
      <c r="P26" s="358"/>
      <c r="Q26" s="358"/>
      <c r="R26" s="359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64">
        <v>4607091383881</v>
      </c>
      <c r="E27" s="359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3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64">
        <v>4607091388237</v>
      </c>
      <c r="E28" s="359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64">
        <v>4607091383935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64">
        <v>4680115881853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64">
        <v>4607091383911</v>
      </c>
      <c r="E31" s="359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30" t="s">
        <v>82</v>
      </c>
      <c r="O31" s="358"/>
      <c r="P31" s="358"/>
      <c r="Q31" s="358"/>
      <c r="R31" s="359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64">
        <v>4607091383911</v>
      </c>
      <c r="E32" s="359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64">
        <v>4607091388244</v>
      </c>
      <c r="E33" s="359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66" t="s">
        <v>66</v>
      </c>
      <c r="O34" s="367"/>
      <c r="P34" s="367"/>
      <c r="Q34" s="367"/>
      <c r="R34" s="367"/>
      <c r="S34" s="367"/>
      <c r="T34" s="368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66" t="s">
        <v>66</v>
      </c>
      <c r="O35" s="367"/>
      <c r="P35" s="367"/>
      <c r="Q35" s="367"/>
      <c r="R35" s="367"/>
      <c r="S35" s="367"/>
      <c r="T35" s="368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69" t="s">
        <v>86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64">
        <v>4607091388503</v>
      </c>
      <c r="E37" s="359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66" t="s">
        <v>66</v>
      </c>
      <c r="O38" s="367"/>
      <c r="P38" s="367"/>
      <c r="Q38" s="367"/>
      <c r="R38" s="367"/>
      <c r="S38" s="367"/>
      <c r="T38" s="368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66" t="s">
        <v>66</v>
      </c>
      <c r="O39" s="367"/>
      <c r="P39" s="367"/>
      <c r="Q39" s="367"/>
      <c r="R39" s="367"/>
      <c r="S39" s="367"/>
      <c r="T39" s="368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69" t="s">
        <v>91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64">
        <v>4607091388282</v>
      </c>
      <c r="E41" s="359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66" t="s">
        <v>66</v>
      </c>
      <c r="O42" s="367"/>
      <c r="P42" s="367"/>
      <c r="Q42" s="367"/>
      <c r="R42" s="367"/>
      <c r="S42" s="367"/>
      <c r="T42" s="368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66" t="s">
        <v>66</v>
      </c>
      <c r="O43" s="367"/>
      <c r="P43" s="367"/>
      <c r="Q43" s="367"/>
      <c r="R43" s="367"/>
      <c r="S43" s="367"/>
      <c r="T43" s="368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69" t="s">
        <v>95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64">
        <v>4607091389111</v>
      </c>
      <c r="E45" s="359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66" t="s">
        <v>66</v>
      </c>
      <c r="O46" s="367"/>
      <c r="P46" s="367"/>
      <c r="Q46" s="367"/>
      <c r="R46" s="367"/>
      <c r="S46" s="367"/>
      <c r="T46" s="368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66" t="s">
        <v>66</v>
      </c>
      <c r="O47" s="367"/>
      <c r="P47" s="367"/>
      <c r="Q47" s="367"/>
      <c r="R47" s="367"/>
      <c r="S47" s="367"/>
      <c r="T47" s="368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375" t="s">
        <v>98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48"/>
      <c r="Z48" s="48"/>
    </row>
    <row r="49" spans="1:53" ht="16.5" customHeight="1" x14ac:dyDescent="0.25">
      <c r="A49" s="370" t="s">
        <v>99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44"/>
      <c r="Z49" s="344"/>
    </row>
    <row r="50" spans="1:53" ht="14.25" customHeight="1" x14ac:dyDescent="0.25">
      <c r="A50" s="369" t="s">
        <v>100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64">
        <v>4680115881440</v>
      </c>
      <c r="E51" s="359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48">
        <v>100</v>
      </c>
      <c r="W51" s="349">
        <f>IFERROR(IF(V51="",0,CEILING((V51/$H51),1)*$H51),"")</f>
        <v>108</v>
      </c>
      <c r="X51" s="36">
        <f>IFERROR(IF(W51=0,"",ROUNDUP(W51/H51,0)*0.02175),"")</f>
        <v>0.21749999999999997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64">
        <v>4680115881433</v>
      </c>
      <c r="E52" s="359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66" t="s">
        <v>66</v>
      </c>
      <c r="O53" s="367"/>
      <c r="P53" s="367"/>
      <c r="Q53" s="367"/>
      <c r="R53" s="367"/>
      <c r="S53" s="367"/>
      <c r="T53" s="368"/>
      <c r="U53" s="37" t="s">
        <v>67</v>
      </c>
      <c r="V53" s="350">
        <f>IFERROR(V51/H51,"0")+IFERROR(V52/H52,"0")</f>
        <v>9.2592592592592595</v>
      </c>
      <c r="W53" s="350">
        <f>IFERROR(W51/H51,"0")+IFERROR(W52/H52,"0")</f>
        <v>10</v>
      </c>
      <c r="X53" s="350">
        <f>IFERROR(IF(X51="",0,X51),"0")+IFERROR(IF(X52="",0,X52),"0")</f>
        <v>0.21749999999999997</v>
      </c>
      <c r="Y53" s="351"/>
      <c r="Z53" s="351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66" t="s">
        <v>66</v>
      </c>
      <c r="O54" s="367"/>
      <c r="P54" s="367"/>
      <c r="Q54" s="367"/>
      <c r="R54" s="367"/>
      <c r="S54" s="367"/>
      <c r="T54" s="368"/>
      <c r="U54" s="37" t="s">
        <v>65</v>
      </c>
      <c r="V54" s="350">
        <f>IFERROR(SUM(V51:V52),"0")</f>
        <v>100</v>
      </c>
      <c r="W54" s="350">
        <f>IFERROR(SUM(W51:W52),"0")</f>
        <v>108</v>
      </c>
      <c r="X54" s="37"/>
      <c r="Y54" s="351"/>
      <c r="Z54" s="351"/>
    </row>
    <row r="55" spans="1:53" ht="16.5" customHeight="1" x14ac:dyDescent="0.25">
      <c r="A55" s="370" t="s">
        <v>107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44"/>
      <c r="Z55" s="344"/>
    </row>
    <row r="56" spans="1:53" ht="14.25" customHeight="1" x14ac:dyDescent="0.25">
      <c r="A56" s="369" t="s">
        <v>108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64">
        <v>4680115881426</v>
      </c>
      <c r="E57" s="359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48">
        <v>610</v>
      </c>
      <c r="W57" s="349">
        <f>IFERROR(IF(V57="",0,CEILING((V57/$H57),1)*$H57),"")</f>
        <v>615.6</v>
      </c>
      <c r="X57" s="36">
        <f>IFERROR(IF(W57=0,"",ROUNDUP(W57/H57,0)*0.02175),"")</f>
        <v>1.2397499999999999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64">
        <v>4680115881426</v>
      </c>
      <c r="E58" s="359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64">
        <v>4680115881419</v>
      </c>
      <c r="E59" s="359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64">
        <v>4680115881525</v>
      </c>
      <c r="E60" s="359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98" t="s">
        <v>117</v>
      </c>
      <c r="O60" s="358"/>
      <c r="P60" s="358"/>
      <c r="Q60" s="358"/>
      <c r="R60" s="359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66" t="s">
        <v>66</v>
      </c>
      <c r="O61" s="367"/>
      <c r="P61" s="367"/>
      <c r="Q61" s="367"/>
      <c r="R61" s="367"/>
      <c r="S61" s="367"/>
      <c r="T61" s="368"/>
      <c r="U61" s="37" t="s">
        <v>67</v>
      </c>
      <c r="V61" s="350">
        <f>IFERROR(V57/H57,"0")+IFERROR(V58/H58,"0")+IFERROR(V59/H59,"0")+IFERROR(V60/H60,"0")</f>
        <v>56.481481481481481</v>
      </c>
      <c r="W61" s="350">
        <f>IFERROR(W57/H57,"0")+IFERROR(W58/H58,"0")+IFERROR(W59/H59,"0")+IFERROR(W60/H60,"0")</f>
        <v>57</v>
      </c>
      <c r="X61" s="350">
        <f>IFERROR(IF(X57="",0,X57),"0")+IFERROR(IF(X58="",0,X58),"0")+IFERROR(IF(X59="",0,X59),"0")+IFERROR(IF(X60="",0,X60),"0")</f>
        <v>1.2397499999999999</v>
      </c>
      <c r="Y61" s="351"/>
      <c r="Z61" s="351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66" t="s">
        <v>66</v>
      </c>
      <c r="O62" s="367"/>
      <c r="P62" s="367"/>
      <c r="Q62" s="367"/>
      <c r="R62" s="367"/>
      <c r="S62" s="367"/>
      <c r="T62" s="368"/>
      <c r="U62" s="37" t="s">
        <v>65</v>
      </c>
      <c r="V62" s="350">
        <f>IFERROR(SUM(V57:V60),"0")</f>
        <v>610</v>
      </c>
      <c r="W62" s="350">
        <f>IFERROR(SUM(W57:W60),"0")</f>
        <v>615.6</v>
      </c>
      <c r="X62" s="37"/>
      <c r="Y62" s="351"/>
      <c r="Z62" s="351"/>
    </row>
    <row r="63" spans="1:53" ht="16.5" customHeight="1" x14ac:dyDescent="0.25">
      <c r="A63" s="370" t="s">
        <v>98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44"/>
      <c r="Z63" s="344"/>
    </row>
    <row r="64" spans="1:53" ht="14.25" customHeight="1" x14ac:dyDescent="0.25">
      <c r="A64" s="369" t="s">
        <v>108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64">
        <v>4607091382945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64">
        <v>4607091385670</v>
      </c>
      <c r="E66" s="359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64">
        <v>4607091385670</v>
      </c>
      <c r="E67" s="359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64">
        <v>4680115883956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64">
        <v>4680115881327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64">
        <v>4680115882133</v>
      </c>
      <c r="E70" s="359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64">
        <v>4680115882133</v>
      </c>
      <c r="E71" s="359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64">
        <v>4607091382952</v>
      </c>
      <c r="E72" s="359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64">
        <v>4607091385687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6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64">
        <v>4680115882539</v>
      </c>
      <c r="E74" s="359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64">
        <v>4607091384604</v>
      </c>
      <c r="E75" s="359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64">
        <v>4680115880283</v>
      </c>
      <c r="E76" s="359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64">
        <v>4680115883949</v>
      </c>
      <c r="E77" s="359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64">
        <v>4680115881518</v>
      </c>
      <c r="E78" s="359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5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8"/>
      <c r="P78" s="358"/>
      <c r="Q78" s="358"/>
      <c r="R78" s="359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64">
        <v>4680115881303</v>
      </c>
      <c r="E79" s="359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3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8"/>
      <c r="P79" s="358"/>
      <c r="Q79" s="358"/>
      <c r="R79" s="359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64">
        <v>4680115882577</v>
      </c>
      <c r="E80" s="359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8"/>
      <c r="P80" s="358"/>
      <c r="Q80" s="358"/>
      <c r="R80" s="359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64">
        <v>4680115882577</v>
      </c>
      <c r="E81" s="359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8"/>
      <c r="P81" s="358"/>
      <c r="Q81" s="358"/>
      <c r="R81" s="359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64">
        <v>4680115882720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8"/>
      <c r="P82" s="358"/>
      <c r="Q82" s="358"/>
      <c r="R82" s="359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64">
        <v>4680115880269</v>
      </c>
      <c r="E83" s="359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3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64">
        <v>4680115880429</v>
      </c>
      <c r="E84" s="359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3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8"/>
      <c r="P84" s="358"/>
      <c r="Q84" s="358"/>
      <c r="R84" s="359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64">
        <v>4680115881457</v>
      </c>
      <c r="E85" s="359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3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8"/>
      <c r="P85" s="358"/>
      <c r="Q85" s="358"/>
      <c r="R85" s="359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66" t="s">
        <v>66</v>
      </c>
      <c r="O86" s="367"/>
      <c r="P86" s="367"/>
      <c r="Q86" s="367"/>
      <c r="R86" s="367"/>
      <c r="S86" s="367"/>
      <c r="T86" s="368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4.6296296296296298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0.10874999999999999</v>
      </c>
      <c r="Y86" s="351"/>
      <c r="Z86" s="351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66" t="s">
        <v>66</v>
      </c>
      <c r="O87" s="367"/>
      <c r="P87" s="367"/>
      <c r="Q87" s="367"/>
      <c r="R87" s="367"/>
      <c r="S87" s="367"/>
      <c r="T87" s="368"/>
      <c r="U87" s="37" t="s">
        <v>65</v>
      </c>
      <c r="V87" s="350">
        <f>IFERROR(SUM(V65:V85),"0")</f>
        <v>50</v>
      </c>
      <c r="W87" s="350">
        <f>IFERROR(SUM(W65:W85),"0")</f>
        <v>54</v>
      </c>
      <c r="X87" s="37"/>
      <c r="Y87" s="351"/>
      <c r="Z87" s="351"/>
    </row>
    <row r="88" spans="1:53" ht="14.25" customHeight="1" x14ac:dyDescent="0.25">
      <c r="A88" s="369" t="s">
        <v>100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64">
        <v>4680115881488</v>
      </c>
      <c r="E89" s="359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8"/>
      <c r="P89" s="358"/>
      <c r="Q89" s="358"/>
      <c r="R89" s="359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59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4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59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3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8"/>
      <c r="P91" s="358"/>
      <c r="Q91" s="358"/>
      <c r="R91" s="359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59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8"/>
      <c r="P92" s="358"/>
      <c r="Q92" s="358"/>
      <c r="R92" s="359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4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6"/>
      <c r="N93" s="366" t="s">
        <v>66</v>
      </c>
      <c r="O93" s="367"/>
      <c r="P93" s="367"/>
      <c r="Q93" s="367"/>
      <c r="R93" s="367"/>
      <c r="S93" s="367"/>
      <c r="T93" s="368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66" t="s">
        <v>66</v>
      </c>
      <c r="O94" s="367"/>
      <c r="P94" s="367"/>
      <c r="Q94" s="367"/>
      <c r="R94" s="367"/>
      <c r="S94" s="367"/>
      <c r="T94" s="368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69" t="s">
        <v>60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59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48">
        <v>30</v>
      </c>
      <c r="W97" s="349">
        <f t="shared" si="5"/>
        <v>33.6</v>
      </c>
      <c r="X97" s="36">
        <f>IFERROR(IF(W97=0,"",ROUNDUP(W97/H97,0)*0.00937),"")</f>
        <v>7.4959999999999999E-2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59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48">
        <v>60</v>
      </c>
      <c r="W98" s="349">
        <f t="shared" si="5"/>
        <v>63</v>
      </c>
      <c r="X98" s="36">
        <f>IFERROR(IF(W98=0,"",ROUNDUP(W98/H98,0)*0.02175),"")</f>
        <v>0.15225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59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7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59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5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59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8"/>
      <c r="P101" s="358"/>
      <c r="Q101" s="358"/>
      <c r="R101" s="359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64">
        <v>4680115883444</v>
      </c>
      <c r="E102" s="359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64">
        <v>4680115883444</v>
      </c>
      <c r="E103" s="359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8"/>
      <c r="P103" s="358"/>
      <c r="Q103" s="358"/>
      <c r="R103" s="359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4"/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6"/>
      <c r="N104" s="366" t="s">
        <v>66</v>
      </c>
      <c r="O104" s="367"/>
      <c r="P104" s="367"/>
      <c r="Q104" s="367"/>
      <c r="R104" s="367"/>
      <c r="S104" s="367"/>
      <c r="T104" s="368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13.80952380952381</v>
      </c>
      <c r="W104" s="350">
        <f>IFERROR(W96/H96,"0")+IFERROR(W97/H97,"0")+IFERROR(W98/H98,"0")+IFERROR(W99/H99,"0")+IFERROR(W100/H100,"0")+IFERROR(W101/H101,"0")+IFERROR(W102/H102,"0")+IFERROR(W103/H103,"0")</f>
        <v>15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0.22721</v>
      </c>
      <c r="Y104" s="351"/>
      <c r="Z104" s="351"/>
    </row>
    <row r="105" spans="1:53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66" t="s">
        <v>66</v>
      </c>
      <c r="O105" s="367"/>
      <c r="P105" s="367"/>
      <c r="Q105" s="367"/>
      <c r="R105" s="367"/>
      <c r="S105" s="367"/>
      <c r="T105" s="368"/>
      <c r="U105" s="37" t="s">
        <v>65</v>
      </c>
      <c r="V105" s="350">
        <f>IFERROR(SUM(V96:V103),"0")</f>
        <v>90</v>
      </c>
      <c r="W105" s="350">
        <f>IFERROR(SUM(W96:W103),"0")</f>
        <v>96.6</v>
      </c>
      <c r="X105" s="37"/>
      <c r="Y105" s="351"/>
      <c r="Z105" s="351"/>
    </row>
    <row r="106" spans="1:53" ht="14.25" customHeight="1" x14ac:dyDescent="0.25">
      <c r="A106" s="369" t="s">
        <v>68</v>
      </c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  <c r="U106" s="355"/>
      <c r="V106" s="355"/>
      <c r="W106" s="355"/>
      <c r="X106" s="355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64">
        <v>4607091386967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4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65</v>
      </c>
      <c r="V107" s="348">
        <v>80</v>
      </c>
      <c r="W107" s="349">
        <f t="shared" ref="W107:W118" si="6">IFERROR(IF(V107="",0,CEILING((V107/$H107),1)*$H107),"")</f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64">
        <v>4607091386967</v>
      </c>
      <c r="E108" s="359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9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59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4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9"/>
      <c r="S109" s="34"/>
      <c r="T109" s="34"/>
      <c r="U109" s="35" t="s">
        <v>65</v>
      </c>
      <c r="V109" s="348">
        <v>50</v>
      </c>
      <c r="W109" s="349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64">
        <v>4607091386264</v>
      </c>
      <c r="E110" s="359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5" t="s">
        <v>190</v>
      </c>
      <c r="O110" s="358"/>
      <c r="P110" s="358"/>
      <c r="Q110" s="358"/>
      <c r="R110" s="359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64">
        <v>4607091386264</v>
      </c>
      <c r="E111" s="359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64">
        <v>4680115882584</v>
      </c>
      <c r="E112" s="359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6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8"/>
      <c r="P112" s="358"/>
      <c r="Q112" s="358"/>
      <c r="R112" s="359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64">
        <v>4680115882584</v>
      </c>
      <c r="E113" s="359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8"/>
      <c r="P113" s="358"/>
      <c r="Q113" s="358"/>
      <c r="R113" s="359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64">
        <v>4607091385731</v>
      </c>
      <c r="E114" s="359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4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8"/>
      <c r="P114" s="358"/>
      <c r="Q114" s="358"/>
      <c r="R114" s="359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64">
        <v>4680115880214</v>
      </c>
      <c r="E115" s="359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8"/>
      <c r="P115" s="358"/>
      <c r="Q115" s="358"/>
      <c r="R115" s="359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64">
        <v>4680115880894</v>
      </c>
      <c r="E116" s="359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62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8"/>
      <c r="P116" s="358"/>
      <c r="Q116" s="358"/>
      <c r="R116" s="359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64">
        <v>4607091385427</v>
      </c>
      <c r="E117" s="359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8"/>
      <c r="P117" s="358"/>
      <c r="Q117" s="358"/>
      <c r="R117" s="359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64">
        <v>4680115882645</v>
      </c>
      <c r="E118" s="359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8"/>
      <c r="P118" s="358"/>
      <c r="Q118" s="358"/>
      <c r="R118" s="359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66" t="s">
        <v>66</v>
      </c>
      <c r="O119" s="367"/>
      <c r="P119" s="367"/>
      <c r="Q119" s="367"/>
      <c r="R119" s="367"/>
      <c r="S119" s="367"/>
      <c r="T119" s="368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15.476190476190476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0.34799999999999998</v>
      </c>
      <c r="Y119" s="351"/>
      <c r="Z119" s="351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66" t="s">
        <v>66</v>
      </c>
      <c r="O120" s="367"/>
      <c r="P120" s="367"/>
      <c r="Q120" s="367"/>
      <c r="R120" s="367"/>
      <c r="S120" s="367"/>
      <c r="T120" s="368"/>
      <c r="U120" s="37" t="s">
        <v>65</v>
      </c>
      <c r="V120" s="350">
        <f>IFERROR(SUM(V107:V118),"0")</f>
        <v>130</v>
      </c>
      <c r="W120" s="350">
        <f>IFERROR(SUM(W107:W118),"0")</f>
        <v>134.4</v>
      </c>
      <c r="X120" s="37"/>
      <c r="Y120" s="351"/>
      <c r="Z120" s="351"/>
    </row>
    <row r="121" spans="1:53" ht="14.25" customHeight="1" x14ac:dyDescent="0.25">
      <c r="A121" s="369" t="s">
        <v>205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64">
        <v>4607091383065</v>
      </c>
      <c r="E122" s="359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8"/>
      <c r="P122" s="358"/>
      <c r="Q122" s="358"/>
      <c r="R122" s="359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64">
        <v>4680115881532</v>
      </c>
      <c r="E123" s="359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8"/>
      <c r="P123" s="358"/>
      <c r="Q123" s="358"/>
      <c r="R123" s="359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64">
        <v>4680115881532</v>
      </c>
      <c r="E124" s="359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603" t="s">
        <v>211</v>
      </c>
      <c r="O124" s="358"/>
      <c r="P124" s="358"/>
      <c r="Q124" s="358"/>
      <c r="R124" s="359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64">
        <v>4680115881532</v>
      </c>
      <c r="E125" s="359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66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8"/>
      <c r="P125" s="358"/>
      <c r="Q125" s="358"/>
      <c r="R125" s="359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64">
        <v>4680115882652</v>
      </c>
      <c r="E126" s="359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8"/>
      <c r="P126" s="358"/>
      <c r="Q126" s="358"/>
      <c r="R126" s="359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64">
        <v>4680115880238</v>
      </c>
      <c r="E127" s="359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8"/>
      <c r="P127" s="358"/>
      <c r="Q127" s="358"/>
      <c r="R127" s="359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64">
        <v>4680115881464</v>
      </c>
      <c r="E128" s="359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6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8"/>
      <c r="P128" s="358"/>
      <c r="Q128" s="358"/>
      <c r="R128" s="359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66" t="s">
        <v>66</v>
      </c>
      <c r="O129" s="367"/>
      <c r="P129" s="367"/>
      <c r="Q129" s="367"/>
      <c r="R129" s="367"/>
      <c r="S129" s="367"/>
      <c r="T129" s="368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66" t="s">
        <v>66</v>
      </c>
      <c r="O130" s="367"/>
      <c r="P130" s="367"/>
      <c r="Q130" s="367"/>
      <c r="R130" s="367"/>
      <c r="S130" s="367"/>
      <c r="T130" s="368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0" t="s">
        <v>219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44"/>
      <c r="Z131" s="344"/>
    </row>
    <row r="132" spans="1:53" ht="14.25" customHeight="1" x14ac:dyDescent="0.25">
      <c r="A132" s="369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64">
        <v>4607091385168</v>
      </c>
      <c r="E133" s="359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4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8"/>
      <c r="P133" s="358"/>
      <c r="Q133" s="358"/>
      <c r="R133" s="359"/>
      <c r="S133" s="34"/>
      <c r="T133" s="34"/>
      <c r="U133" s="35" t="s">
        <v>65</v>
      </c>
      <c r="V133" s="348">
        <v>60</v>
      </c>
      <c r="W133" s="349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64">
        <v>4607091385168</v>
      </c>
      <c r="E134" s="359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6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8"/>
      <c r="P134" s="358"/>
      <c r="Q134" s="358"/>
      <c r="R134" s="359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64">
        <v>4607091383256</v>
      </c>
      <c r="E135" s="359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8"/>
      <c r="P135" s="358"/>
      <c r="Q135" s="358"/>
      <c r="R135" s="359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64">
        <v>4607091385748</v>
      </c>
      <c r="E136" s="359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4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8"/>
      <c r="P136" s="358"/>
      <c r="Q136" s="358"/>
      <c r="R136" s="359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66" t="s">
        <v>66</v>
      </c>
      <c r="O137" s="367"/>
      <c r="P137" s="367"/>
      <c r="Q137" s="367"/>
      <c r="R137" s="367"/>
      <c r="S137" s="367"/>
      <c r="T137" s="368"/>
      <c r="U137" s="37" t="s">
        <v>67</v>
      </c>
      <c r="V137" s="350">
        <f>IFERROR(V133/H133,"0")+IFERROR(V134/H134,"0")+IFERROR(V135/H135,"0")+IFERROR(V136/H136,"0")</f>
        <v>7.1428571428571423</v>
      </c>
      <c r="W137" s="350">
        <f>IFERROR(W133/H133,"0")+IFERROR(W134/H134,"0")+IFERROR(W135/H135,"0")+IFERROR(W136/H136,"0")</f>
        <v>8</v>
      </c>
      <c r="X137" s="350">
        <f>IFERROR(IF(X133="",0,X133),"0")+IFERROR(IF(X134="",0,X134),"0")+IFERROR(IF(X135="",0,X135),"0")+IFERROR(IF(X136="",0,X136),"0")</f>
        <v>0.17399999999999999</v>
      </c>
      <c r="Y137" s="351"/>
      <c r="Z137" s="351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66" t="s">
        <v>66</v>
      </c>
      <c r="O138" s="367"/>
      <c r="P138" s="367"/>
      <c r="Q138" s="367"/>
      <c r="R138" s="367"/>
      <c r="S138" s="367"/>
      <c r="T138" s="368"/>
      <c r="U138" s="37" t="s">
        <v>65</v>
      </c>
      <c r="V138" s="350">
        <f>IFERROR(SUM(V133:V136),"0")</f>
        <v>60</v>
      </c>
      <c r="W138" s="350">
        <f>IFERROR(SUM(W133:W136),"0")</f>
        <v>67.2</v>
      </c>
      <c r="X138" s="37"/>
      <c r="Y138" s="351"/>
      <c r="Z138" s="351"/>
    </row>
    <row r="139" spans="1:53" ht="27.75" customHeight="1" x14ac:dyDescent="0.2">
      <c r="A139" s="375" t="s">
        <v>227</v>
      </c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48"/>
      <c r="Z139" s="48"/>
    </row>
    <row r="140" spans="1:53" ht="16.5" customHeight="1" x14ac:dyDescent="0.25">
      <c r="A140" s="370" t="s">
        <v>228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44"/>
      <c r="Z140" s="344"/>
    </row>
    <row r="141" spans="1:53" ht="14.25" customHeight="1" x14ac:dyDescent="0.25">
      <c r="A141" s="369" t="s">
        <v>108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64">
        <v>4607091383423</v>
      </c>
      <c r="E142" s="359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8"/>
      <c r="P142" s="358"/>
      <c r="Q142" s="358"/>
      <c r="R142" s="359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64">
        <v>4607091381405</v>
      </c>
      <c r="E143" s="359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8"/>
      <c r="P143" s="358"/>
      <c r="Q143" s="358"/>
      <c r="R143" s="359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64">
        <v>4607091386516</v>
      </c>
      <c r="E144" s="359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7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8"/>
      <c r="P144" s="358"/>
      <c r="Q144" s="358"/>
      <c r="R144" s="359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66" t="s">
        <v>66</v>
      </c>
      <c r="O145" s="367"/>
      <c r="P145" s="367"/>
      <c r="Q145" s="367"/>
      <c r="R145" s="367"/>
      <c r="S145" s="367"/>
      <c r="T145" s="368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66" t="s">
        <v>66</v>
      </c>
      <c r="O146" s="367"/>
      <c r="P146" s="367"/>
      <c r="Q146" s="367"/>
      <c r="R146" s="367"/>
      <c r="S146" s="367"/>
      <c r="T146" s="368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0" t="s">
        <v>235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44"/>
      <c r="Z147" s="344"/>
    </row>
    <row r="148" spans="1:53" ht="14.25" customHeight="1" x14ac:dyDescent="0.25">
      <c r="A148" s="369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64">
        <v>4680115880993</v>
      </c>
      <c r="E149" s="359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8"/>
      <c r="P149" s="358"/>
      <c r="Q149" s="358"/>
      <c r="R149" s="359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64">
        <v>4680115881761</v>
      </c>
      <c r="E150" s="359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64">
        <v>4680115881563</v>
      </c>
      <c r="E151" s="359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64">
        <v>4680115880986</v>
      </c>
      <c r="E152" s="359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8"/>
      <c r="P152" s="358"/>
      <c r="Q152" s="358"/>
      <c r="R152" s="359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64">
        <v>4680115880207</v>
      </c>
      <c r="E153" s="359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8"/>
      <c r="P153" s="358"/>
      <c r="Q153" s="358"/>
      <c r="R153" s="359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64">
        <v>4680115881785</v>
      </c>
      <c r="E154" s="359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3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8"/>
      <c r="P154" s="358"/>
      <c r="Q154" s="358"/>
      <c r="R154" s="359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64">
        <v>4680115881679</v>
      </c>
      <c r="E155" s="359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8"/>
      <c r="P155" s="358"/>
      <c r="Q155" s="358"/>
      <c r="R155" s="359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64">
        <v>4680115880191</v>
      </c>
      <c r="E156" s="359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8"/>
      <c r="P156" s="358"/>
      <c r="Q156" s="358"/>
      <c r="R156" s="359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64">
        <v>4680115883963</v>
      </c>
      <c r="E157" s="359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7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8"/>
      <c r="P157" s="358"/>
      <c r="Q157" s="358"/>
      <c r="R157" s="359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66" t="s">
        <v>66</v>
      </c>
      <c r="O158" s="367"/>
      <c r="P158" s="367"/>
      <c r="Q158" s="367"/>
      <c r="R158" s="367"/>
      <c r="S158" s="367"/>
      <c r="T158" s="368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66" t="s">
        <v>66</v>
      </c>
      <c r="O159" s="367"/>
      <c r="P159" s="367"/>
      <c r="Q159" s="367"/>
      <c r="R159" s="367"/>
      <c r="S159" s="367"/>
      <c r="T159" s="368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0" t="s">
        <v>254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44"/>
      <c r="Z160" s="344"/>
    </row>
    <row r="161" spans="1:53" ht="14.25" customHeight="1" x14ac:dyDescent="0.25">
      <c r="A161" s="369" t="s">
        <v>108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64">
        <v>4680115881402</v>
      </c>
      <c r="E162" s="359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4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8"/>
      <c r="P162" s="358"/>
      <c r="Q162" s="358"/>
      <c r="R162" s="359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64">
        <v>4680115881396</v>
      </c>
      <c r="E163" s="359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8"/>
      <c r="P163" s="358"/>
      <c r="Q163" s="358"/>
      <c r="R163" s="359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66" t="s">
        <v>66</v>
      </c>
      <c r="O164" s="367"/>
      <c r="P164" s="367"/>
      <c r="Q164" s="367"/>
      <c r="R164" s="367"/>
      <c r="S164" s="367"/>
      <c r="T164" s="368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66" t="s">
        <v>66</v>
      </c>
      <c r="O165" s="367"/>
      <c r="P165" s="367"/>
      <c r="Q165" s="367"/>
      <c r="R165" s="367"/>
      <c r="S165" s="367"/>
      <c r="T165" s="368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69" t="s">
        <v>100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64">
        <v>4680115882935</v>
      </c>
      <c r="E167" s="359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4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8"/>
      <c r="P167" s="358"/>
      <c r="Q167" s="358"/>
      <c r="R167" s="359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64">
        <v>4680115880764</v>
      </c>
      <c r="E168" s="359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8"/>
      <c r="P168" s="358"/>
      <c r="Q168" s="358"/>
      <c r="R168" s="359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66" t="s">
        <v>66</v>
      </c>
      <c r="O169" s="367"/>
      <c r="P169" s="367"/>
      <c r="Q169" s="367"/>
      <c r="R169" s="367"/>
      <c r="S169" s="367"/>
      <c r="T169" s="368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66" t="s">
        <v>66</v>
      </c>
      <c r="O170" s="367"/>
      <c r="P170" s="367"/>
      <c r="Q170" s="367"/>
      <c r="R170" s="367"/>
      <c r="S170" s="367"/>
      <c r="T170" s="368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69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64">
        <v>4680115882683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64">
        <v>4680115882690</v>
      </c>
      <c r="E173" s="359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8"/>
      <c r="P173" s="358"/>
      <c r="Q173" s="358"/>
      <c r="R173" s="359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64">
        <v>4680115882669</v>
      </c>
      <c r="E174" s="359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8"/>
      <c r="P174" s="358"/>
      <c r="Q174" s="358"/>
      <c r="R174" s="359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64">
        <v>4680115882676</v>
      </c>
      <c r="E175" s="359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8"/>
      <c r="P175" s="358"/>
      <c r="Q175" s="358"/>
      <c r="R175" s="359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66" t="s">
        <v>66</v>
      </c>
      <c r="O176" s="367"/>
      <c r="P176" s="367"/>
      <c r="Q176" s="367"/>
      <c r="R176" s="367"/>
      <c r="S176" s="367"/>
      <c r="T176" s="368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66" t="s">
        <v>66</v>
      </c>
      <c r="O177" s="367"/>
      <c r="P177" s="367"/>
      <c r="Q177" s="367"/>
      <c r="R177" s="367"/>
      <c r="S177" s="367"/>
      <c r="T177" s="368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69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64">
        <v>4680115881556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8"/>
      <c r="P179" s="358"/>
      <c r="Q179" s="358"/>
      <c r="R179" s="359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64">
        <v>4680115880573</v>
      </c>
      <c r="E180" s="359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3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8"/>
      <c r="P180" s="358"/>
      <c r="Q180" s="358"/>
      <c r="R180" s="359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64">
        <v>4680115881594</v>
      </c>
      <c r="E181" s="359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64">
        <v>4680115881587</v>
      </c>
      <c r="E182" s="359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8"/>
      <c r="P182" s="358"/>
      <c r="Q182" s="358"/>
      <c r="R182" s="359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64">
        <v>4680115880962</v>
      </c>
      <c r="E183" s="359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46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64">
        <v>4680115881617</v>
      </c>
      <c r="E184" s="359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8"/>
      <c r="P184" s="358"/>
      <c r="Q184" s="358"/>
      <c r="R184" s="359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64">
        <v>4680115881228</v>
      </c>
      <c r="E185" s="359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64">
        <v>4680115881037</v>
      </c>
      <c r="E186" s="359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7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64">
        <v>4680115881211</v>
      </c>
      <c r="E187" s="359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8"/>
      <c r="P187" s="358"/>
      <c r="Q187" s="358"/>
      <c r="R187" s="359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64">
        <v>4680115881020</v>
      </c>
      <c r="E188" s="359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64">
        <v>4680115882195</v>
      </c>
      <c r="E189" s="359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4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64">
        <v>4680115882607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8"/>
      <c r="P190" s="358"/>
      <c r="Q190" s="358"/>
      <c r="R190" s="359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64">
        <v>4680115880092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6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64">
        <v>4680115880221</v>
      </c>
      <c r="E192" s="359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6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8"/>
      <c r="P192" s="358"/>
      <c r="Q192" s="358"/>
      <c r="R192" s="359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64">
        <v>4680115882942</v>
      </c>
      <c r="E193" s="359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8"/>
      <c r="P193" s="358"/>
      <c r="Q193" s="358"/>
      <c r="R193" s="359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64">
        <v>4680115880504</v>
      </c>
      <c r="E194" s="359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8"/>
      <c r="P194" s="358"/>
      <c r="Q194" s="358"/>
      <c r="R194" s="359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64">
        <v>4680115882164</v>
      </c>
      <c r="E195" s="359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6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66" t="s">
        <v>66</v>
      </c>
      <c r="O196" s="367"/>
      <c r="P196" s="367"/>
      <c r="Q196" s="367"/>
      <c r="R196" s="367"/>
      <c r="S196" s="367"/>
      <c r="T196" s="368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66" t="s">
        <v>66</v>
      </c>
      <c r="O197" s="367"/>
      <c r="P197" s="367"/>
      <c r="Q197" s="367"/>
      <c r="R197" s="367"/>
      <c r="S197" s="367"/>
      <c r="T197" s="368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69" t="s">
        <v>205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64">
        <v>4680115882874</v>
      </c>
      <c r="E199" s="359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8"/>
      <c r="P199" s="358"/>
      <c r="Q199" s="358"/>
      <c r="R199" s="359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64">
        <v>4680115884434</v>
      </c>
      <c r="E200" s="359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8"/>
      <c r="P200" s="358"/>
      <c r="Q200" s="358"/>
      <c r="R200" s="359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64">
        <v>4680115880801</v>
      </c>
      <c r="E201" s="359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8"/>
      <c r="P201" s="358"/>
      <c r="Q201" s="358"/>
      <c r="R201" s="359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64">
        <v>4680115880818</v>
      </c>
      <c r="E202" s="359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8"/>
      <c r="P202" s="358"/>
      <c r="Q202" s="358"/>
      <c r="R202" s="359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66" t="s">
        <v>66</v>
      </c>
      <c r="O203" s="367"/>
      <c r="P203" s="367"/>
      <c r="Q203" s="367"/>
      <c r="R203" s="367"/>
      <c r="S203" s="367"/>
      <c r="T203" s="368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66" t="s">
        <v>66</v>
      </c>
      <c r="O204" s="367"/>
      <c r="P204" s="367"/>
      <c r="Q204" s="367"/>
      <c r="R204" s="367"/>
      <c r="S204" s="367"/>
      <c r="T204" s="368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0" t="s">
        <v>313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44"/>
      <c r="Z205" s="344"/>
    </row>
    <row r="206" spans="1:53" ht="14.25" customHeight="1" x14ac:dyDescent="0.25">
      <c r="A206" s="369" t="s">
        <v>108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64">
        <v>4680115884274</v>
      </c>
      <c r="E207" s="359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669" t="s">
        <v>316</v>
      </c>
      <c r="O207" s="358"/>
      <c r="P207" s="358"/>
      <c r="Q207" s="358"/>
      <c r="R207" s="359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64">
        <v>4680115884298</v>
      </c>
      <c r="E208" s="359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462" t="s">
        <v>319</v>
      </c>
      <c r="O208" s="358"/>
      <c r="P208" s="358"/>
      <c r="Q208" s="358"/>
      <c r="R208" s="359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64">
        <v>4680115884250</v>
      </c>
      <c r="E209" s="359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429" t="s">
        <v>322</v>
      </c>
      <c r="O209" s="358"/>
      <c r="P209" s="358"/>
      <c r="Q209" s="358"/>
      <c r="R209" s="359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64">
        <v>4680115884281</v>
      </c>
      <c r="E210" s="359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618" t="s">
        <v>325</v>
      </c>
      <c r="O210" s="358"/>
      <c r="P210" s="358"/>
      <c r="Q210" s="358"/>
      <c r="R210" s="359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64">
        <v>4680115884199</v>
      </c>
      <c r="E211" s="359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480" t="s">
        <v>328</v>
      </c>
      <c r="O211" s="358"/>
      <c r="P211" s="358"/>
      <c r="Q211" s="358"/>
      <c r="R211" s="359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64">
        <v>4680115884267</v>
      </c>
      <c r="E212" s="359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468" t="s">
        <v>331</v>
      </c>
      <c r="O212" s="358"/>
      <c r="P212" s="358"/>
      <c r="Q212" s="358"/>
      <c r="R212" s="359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54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6"/>
      <c r="N213" s="366" t="s">
        <v>66</v>
      </c>
      <c r="O213" s="367"/>
      <c r="P213" s="367"/>
      <c r="Q213" s="367"/>
      <c r="R213" s="367"/>
      <c r="S213" s="367"/>
      <c r="T213" s="368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6" t="s">
        <v>66</v>
      </c>
      <c r="O214" s="367"/>
      <c r="P214" s="367"/>
      <c r="Q214" s="367"/>
      <c r="R214" s="367"/>
      <c r="S214" s="367"/>
      <c r="T214" s="368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69" t="s">
        <v>60</v>
      </c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5"/>
      <c r="P215" s="355"/>
      <c r="Q215" s="355"/>
      <c r="R215" s="355"/>
      <c r="S215" s="355"/>
      <c r="T215" s="355"/>
      <c r="U215" s="355"/>
      <c r="V215" s="355"/>
      <c r="W215" s="355"/>
      <c r="X215" s="355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64">
        <v>4607091389845</v>
      </c>
      <c r="E216" s="359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8"/>
      <c r="P216" s="358"/>
      <c r="Q216" s="358"/>
      <c r="R216" s="359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54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6"/>
      <c r="N217" s="366" t="s">
        <v>66</v>
      </c>
      <c r="O217" s="367"/>
      <c r="P217" s="367"/>
      <c r="Q217" s="367"/>
      <c r="R217" s="367"/>
      <c r="S217" s="367"/>
      <c r="T217" s="368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5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66" t="s">
        <v>66</v>
      </c>
      <c r="O218" s="367"/>
      <c r="P218" s="367"/>
      <c r="Q218" s="367"/>
      <c r="R218" s="367"/>
      <c r="S218" s="367"/>
      <c r="T218" s="368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0" t="s">
        <v>334</v>
      </c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5"/>
      <c r="P219" s="355"/>
      <c r="Q219" s="355"/>
      <c r="R219" s="355"/>
      <c r="S219" s="355"/>
      <c r="T219" s="355"/>
      <c r="U219" s="355"/>
      <c r="V219" s="355"/>
      <c r="W219" s="355"/>
      <c r="X219" s="355"/>
      <c r="Y219" s="344"/>
      <c r="Z219" s="344"/>
    </row>
    <row r="220" spans="1:53" ht="14.25" customHeight="1" x14ac:dyDescent="0.25">
      <c r="A220" s="369" t="s">
        <v>108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64">
        <v>4680115884137</v>
      </c>
      <c r="E221" s="359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613" t="s">
        <v>337</v>
      </c>
      <c r="O221" s="358"/>
      <c r="P221" s="358"/>
      <c r="Q221" s="358"/>
      <c r="R221" s="359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64">
        <v>4680115884236</v>
      </c>
      <c r="E222" s="359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648" t="s">
        <v>340</v>
      </c>
      <c r="O222" s="358"/>
      <c r="P222" s="358"/>
      <c r="Q222" s="358"/>
      <c r="R222" s="359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64">
        <v>4680115884175</v>
      </c>
      <c r="E223" s="359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616" t="s">
        <v>343</v>
      </c>
      <c r="O223" s="358"/>
      <c r="P223" s="358"/>
      <c r="Q223" s="358"/>
      <c r="R223" s="359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64">
        <v>4680115884144</v>
      </c>
      <c r="E224" s="359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419" t="s">
        <v>346</v>
      </c>
      <c r="O224" s="358"/>
      <c r="P224" s="358"/>
      <c r="Q224" s="358"/>
      <c r="R224" s="359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64">
        <v>4680115884182</v>
      </c>
      <c r="E225" s="359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449" t="s">
        <v>349</v>
      </c>
      <c r="O225" s="358"/>
      <c r="P225" s="358"/>
      <c r="Q225" s="358"/>
      <c r="R225" s="359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64">
        <v>4680115884205</v>
      </c>
      <c r="E226" s="359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619" t="s">
        <v>352</v>
      </c>
      <c r="O226" s="358"/>
      <c r="P226" s="358"/>
      <c r="Q226" s="358"/>
      <c r="R226" s="359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54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6"/>
      <c r="N227" s="366" t="s">
        <v>66</v>
      </c>
      <c r="O227" s="367"/>
      <c r="P227" s="367"/>
      <c r="Q227" s="367"/>
      <c r="R227" s="367"/>
      <c r="S227" s="367"/>
      <c r="T227" s="368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5"/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6"/>
      <c r="N228" s="366" t="s">
        <v>66</v>
      </c>
      <c r="O228" s="367"/>
      <c r="P228" s="367"/>
      <c r="Q228" s="367"/>
      <c r="R228" s="367"/>
      <c r="S228" s="367"/>
      <c r="T228" s="368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0" t="s">
        <v>353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344"/>
      <c r="Z229" s="344"/>
    </row>
    <row r="230" spans="1:53" ht="14.25" customHeight="1" x14ac:dyDescent="0.25">
      <c r="A230" s="369" t="s">
        <v>108</v>
      </c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5"/>
      <c r="P230" s="355"/>
      <c r="Q230" s="355"/>
      <c r="R230" s="355"/>
      <c r="S230" s="355"/>
      <c r="T230" s="355"/>
      <c r="U230" s="355"/>
      <c r="V230" s="355"/>
      <c r="W230" s="355"/>
      <c r="X230" s="355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64">
        <v>4607091387445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64">
        <v>4607091386004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64">
        <v>4607091386004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4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48">
        <v>470</v>
      </c>
      <c r="W233" s="349">
        <f t="shared" si="13"/>
        <v>475.20000000000005</v>
      </c>
      <c r="X233" s="36">
        <f>IFERROR(IF(W233=0,"",ROUNDUP(W233/H233,0)*0.02175),"")</f>
        <v>0.95699999999999996</v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64">
        <v>4607091386073</v>
      </c>
      <c r="E234" s="359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64">
        <v>4607091387322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64">
        <v>4607091387322</v>
      </c>
      <c r="E236" s="359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6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64">
        <v>4607091387377</v>
      </c>
      <c r="E237" s="359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64">
        <v>4607091387353</v>
      </c>
      <c r="E238" s="359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8"/>
      <c r="P238" s="358"/>
      <c r="Q238" s="358"/>
      <c r="R238" s="359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64">
        <v>4607091386011</v>
      </c>
      <c r="E239" s="359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8"/>
      <c r="P239" s="358"/>
      <c r="Q239" s="358"/>
      <c r="R239" s="359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64">
        <v>4607091387308</v>
      </c>
      <c r="E240" s="359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64">
        <v>4607091387339</v>
      </c>
      <c r="E241" s="359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64">
        <v>4680115882638</v>
      </c>
      <c r="E242" s="359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8"/>
      <c r="P242" s="358"/>
      <c r="Q242" s="358"/>
      <c r="R242" s="359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64">
        <v>4680115881938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8"/>
      <c r="P243" s="358"/>
      <c r="Q243" s="358"/>
      <c r="R243" s="359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64">
        <v>4607091387346</v>
      </c>
      <c r="E244" s="359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6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8"/>
      <c r="P244" s="358"/>
      <c r="Q244" s="358"/>
      <c r="R244" s="359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64">
        <v>4607091389807</v>
      </c>
      <c r="E245" s="359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9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54"/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6"/>
      <c r="N246" s="366" t="s">
        <v>66</v>
      </c>
      <c r="O246" s="367"/>
      <c r="P246" s="367"/>
      <c r="Q246" s="367"/>
      <c r="R246" s="367"/>
      <c r="S246" s="367"/>
      <c r="T246" s="368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43.518518518518519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44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0.95699999999999996</v>
      </c>
      <c r="Y246" s="351"/>
      <c r="Z246" s="351"/>
    </row>
    <row r="247" spans="1:53" x14ac:dyDescent="0.2">
      <c r="A247" s="35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6"/>
      <c r="N247" s="366" t="s">
        <v>66</v>
      </c>
      <c r="O247" s="367"/>
      <c r="P247" s="367"/>
      <c r="Q247" s="367"/>
      <c r="R247" s="367"/>
      <c r="S247" s="367"/>
      <c r="T247" s="368"/>
      <c r="U247" s="37" t="s">
        <v>65</v>
      </c>
      <c r="V247" s="350">
        <f>IFERROR(SUM(V231:V245),"0")</f>
        <v>470</v>
      </c>
      <c r="W247" s="350">
        <f>IFERROR(SUM(W231:W245),"0")</f>
        <v>475.20000000000005</v>
      </c>
      <c r="X247" s="37"/>
      <c r="Y247" s="351"/>
      <c r="Z247" s="351"/>
    </row>
    <row r="248" spans="1:53" ht="14.25" customHeight="1" x14ac:dyDescent="0.25">
      <c r="A248" s="369" t="s">
        <v>100</v>
      </c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5"/>
      <c r="P248" s="355"/>
      <c r="Q248" s="355"/>
      <c r="R248" s="355"/>
      <c r="S248" s="355"/>
      <c r="T248" s="355"/>
      <c r="U248" s="355"/>
      <c r="V248" s="355"/>
      <c r="W248" s="355"/>
      <c r="X248" s="355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64">
        <v>4680115881914</v>
      </c>
      <c r="E249" s="359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3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9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54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6"/>
      <c r="N250" s="366" t="s">
        <v>66</v>
      </c>
      <c r="O250" s="367"/>
      <c r="P250" s="367"/>
      <c r="Q250" s="367"/>
      <c r="R250" s="367"/>
      <c r="S250" s="367"/>
      <c r="T250" s="368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6"/>
      <c r="N251" s="366" t="s">
        <v>66</v>
      </c>
      <c r="O251" s="367"/>
      <c r="P251" s="367"/>
      <c r="Q251" s="367"/>
      <c r="R251" s="367"/>
      <c r="S251" s="367"/>
      <c r="T251" s="368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69" t="s">
        <v>60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64">
        <v>4607091387193</v>
      </c>
      <c r="E253" s="359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9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64">
        <v>4607091387230</v>
      </c>
      <c r="E254" s="359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9"/>
      <c r="S254" s="34"/>
      <c r="T254" s="34"/>
      <c r="U254" s="35" t="s">
        <v>65</v>
      </c>
      <c r="V254" s="348">
        <v>25</v>
      </c>
      <c r="W254" s="349">
        <f>IFERROR(IF(V254="",0,CEILING((V254/$H254),1)*$H254),"")</f>
        <v>25.200000000000003</v>
      </c>
      <c r="X254" s="36">
        <f>IFERROR(IF(W254=0,"",ROUNDUP(W254/H254,0)*0.00753),"")</f>
        <v>4.5179999999999998E-2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64">
        <v>4607091387285</v>
      </c>
      <c r="E255" s="359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9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64">
        <v>4680115880481</v>
      </c>
      <c r="E256" s="359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4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9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54"/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6"/>
      <c r="N257" s="366" t="s">
        <v>66</v>
      </c>
      <c r="O257" s="367"/>
      <c r="P257" s="367"/>
      <c r="Q257" s="367"/>
      <c r="R257" s="367"/>
      <c r="S257" s="367"/>
      <c r="T257" s="368"/>
      <c r="U257" s="37" t="s">
        <v>67</v>
      </c>
      <c r="V257" s="350">
        <f>IFERROR(V253/H253,"0")+IFERROR(V254/H254,"0")+IFERROR(V255/H255,"0")+IFERROR(V256/H256,"0")</f>
        <v>5.9523809523809526</v>
      </c>
      <c r="W257" s="350">
        <f>IFERROR(W253/H253,"0")+IFERROR(W254/H254,"0")+IFERROR(W255/H255,"0")+IFERROR(W256/H256,"0")</f>
        <v>6</v>
      </c>
      <c r="X257" s="350">
        <f>IFERROR(IF(X253="",0,X253),"0")+IFERROR(IF(X254="",0,X254),"0")+IFERROR(IF(X255="",0,X255),"0")+IFERROR(IF(X256="",0,X256),"0")</f>
        <v>4.5179999999999998E-2</v>
      </c>
      <c r="Y257" s="351"/>
      <c r="Z257" s="351"/>
    </row>
    <row r="258" spans="1:53" x14ac:dyDescent="0.2">
      <c r="A258" s="355"/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6"/>
      <c r="N258" s="366" t="s">
        <v>66</v>
      </c>
      <c r="O258" s="367"/>
      <c r="P258" s="367"/>
      <c r="Q258" s="367"/>
      <c r="R258" s="367"/>
      <c r="S258" s="367"/>
      <c r="T258" s="368"/>
      <c r="U258" s="37" t="s">
        <v>65</v>
      </c>
      <c r="V258" s="350">
        <f>IFERROR(SUM(V253:V256),"0")</f>
        <v>25</v>
      </c>
      <c r="W258" s="350">
        <f>IFERROR(SUM(W253:W256),"0")</f>
        <v>25.200000000000003</v>
      </c>
      <c r="X258" s="37"/>
      <c r="Y258" s="351"/>
      <c r="Z258" s="351"/>
    </row>
    <row r="259" spans="1:53" ht="14.25" customHeight="1" x14ac:dyDescent="0.25">
      <c r="A259" s="369" t="s">
        <v>68</v>
      </c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5"/>
      <c r="P259" s="355"/>
      <c r="Q259" s="355"/>
      <c r="R259" s="355"/>
      <c r="S259" s="355"/>
      <c r="T259" s="355"/>
      <c r="U259" s="355"/>
      <c r="V259" s="355"/>
      <c r="W259" s="355"/>
      <c r="X259" s="355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64">
        <v>4607091387766</v>
      </c>
      <c r="E260" s="359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9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64">
        <v>4607091387957</v>
      </c>
      <c r="E261" s="359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4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64">
        <v>4607091387964</v>
      </c>
      <c r="E262" s="359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48">
        <v>30</v>
      </c>
      <c r="W262" s="349">
        <f t="shared" si="15"/>
        <v>32.4</v>
      </c>
      <c r="X262" s="36">
        <f>IFERROR(IF(W262=0,"",ROUNDUP(W262/H262,0)*0.02175),"")</f>
        <v>8.6999999999999994E-2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64">
        <v>4607091381672</v>
      </c>
      <c r="E263" s="359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8"/>
      <c r="P263" s="358"/>
      <c r="Q263" s="358"/>
      <c r="R263" s="359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64">
        <v>4607091387537</v>
      </c>
      <c r="E264" s="359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64">
        <v>4607091387513</v>
      </c>
      <c r="E265" s="359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8"/>
      <c r="P265" s="358"/>
      <c r="Q265" s="358"/>
      <c r="R265" s="359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64">
        <v>4680115880511</v>
      </c>
      <c r="E266" s="359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8"/>
      <c r="P266" s="358"/>
      <c r="Q266" s="358"/>
      <c r="R266" s="359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64">
        <v>4680115880412</v>
      </c>
      <c r="E267" s="359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7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8"/>
      <c r="P267" s="358"/>
      <c r="Q267" s="358"/>
      <c r="R267" s="359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5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6" t="s">
        <v>66</v>
      </c>
      <c r="O268" s="367"/>
      <c r="P268" s="367"/>
      <c r="Q268" s="367"/>
      <c r="R268" s="367"/>
      <c r="S268" s="367"/>
      <c r="T268" s="368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3.7037037037037037</v>
      </c>
      <c r="W268" s="350">
        <f>IFERROR(W260/H260,"0")+IFERROR(W261/H261,"0")+IFERROR(W262/H262,"0")+IFERROR(W263/H263,"0")+IFERROR(W264/H264,"0")+IFERROR(W265/H265,"0")+IFERROR(W266/H266,"0")+IFERROR(W267/H267,"0")</f>
        <v>4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8.6999999999999994E-2</v>
      </c>
      <c r="Y268" s="351"/>
      <c r="Z268" s="351"/>
    </row>
    <row r="269" spans="1:53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6"/>
      <c r="N269" s="366" t="s">
        <v>66</v>
      </c>
      <c r="O269" s="367"/>
      <c r="P269" s="367"/>
      <c r="Q269" s="367"/>
      <c r="R269" s="367"/>
      <c r="S269" s="367"/>
      <c r="T269" s="368"/>
      <c r="U269" s="37" t="s">
        <v>65</v>
      </c>
      <c r="V269" s="350">
        <f>IFERROR(SUM(V260:V267),"0")</f>
        <v>30</v>
      </c>
      <c r="W269" s="350">
        <f>IFERROR(SUM(W260:W267),"0")</f>
        <v>32.4</v>
      </c>
      <c r="X269" s="37"/>
      <c r="Y269" s="351"/>
      <c r="Z269" s="351"/>
    </row>
    <row r="270" spans="1:53" ht="14.25" customHeight="1" x14ac:dyDescent="0.25">
      <c r="A270" s="369" t="s">
        <v>205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64">
        <v>4607091380880</v>
      </c>
      <c r="E271" s="359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6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4">
        <v>4607091384482</v>
      </c>
      <c r="E272" s="359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65</v>
      </c>
      <c r="V272" s="348">
        <v>65</v>
      </c>
      <c r="W272" s="349">
        <f>IFERROR(IF(V272="",0,CEILING((V272/$H272),1)*$H272),"")</f>
        <v>70.2</v>
      </c>
      <c r="X272" s="36">
        <f>IFERROR(IF(W272=0,"",ROUNDUP(W272/H272,0)*0.02175),"")</f>
        <v>0.19574999999999998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4">
        <v>4607091380897</v>
      </c>
      <c r="E273" s="359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6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8"/>
      <c r="P273" s="358"/>
      <c r="Q273" s="358"/>
      <c r="R273" s="359"/>
      <c r="S273" s="34"/>
      <c r="T273" s="34"/>
      <c r="U273" s="35" t="s">
        <v>65</v>
      </c>
      <c r="V273" s="348">
        <v>55</v>
      </c>
      <c r="W273" s="349">
        <f>IFERROR(IF(V273="",0,CEILING((V273/$H273),1)*$H273),"")</f>
        <v>58.800000000000004</v>
      </c>
      <c r="X273" s="36">
        <f>IFERROR(IF(W273=0,"",ROUNDUP(W273/H273,0)*0.02175),"")</f>
        <v>0.15225</v>
      </c>
      <c r="Y273" s="56"/>
      <c r="Z273" s="57"/>
      <c r="AD273" s="58"/>
      <c r="BA273" s="217" t="s">
        <v>1</v>
      </c>
    </row>
    <row r="274" spans="1:53" x14ac:dyDescent="0.2">
      <c r="A274" s="354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6" t="s">
        <v>66</v>
      </c>
      <c r="O274" s="367"/>
      <c r="P274" s="367"/>
      <c r="Q274" s="367"/>
      <c r="R274" s="367"/>
      <c r="S274" s="367"/>
      <c r="T274" s="368"/>
      <c r="U274" s="37" t="s">
        <v>67</v>
      </c>
      <c r="V274" s="350">
        <f>IFERROR(V271/H271,"0")+IFERROR(V272/H272,"0")+IFERROR(V273/H273,"0")</f>
        <v>14.880952380952381</v>
      </c>
      <c r="W274" s="350">
        <f>IFERROR(W271/H271,"0")+IFERROR(W272/H272,"0")+IFERROR(W273/H273,"0")</f>
        <v>16</v>
      </c>
      <c r="X274" s="350">
        <f>IFERROR(IF(X271="",0,X271),"0")+IFERROR(IF(X272="",0,X272),"0")+IFERROR(IF(X273="",0,X273),"0")</f>
        <v>0.34799999999999998</v>
      </c>
      <c r="Y274" s="351"/>
      <c r="Z274" s="351"/>
    </row>
    <row r="275" spans="1:53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6"/>
      <c r="N275" s="366" t="s">
        <v>66</v>
      </c>
      <c r="O275" s="367"/>
      <c r="P275" s="367"/>
      <c r="Q275" s="367"/>
      <c r="R275" s="367"/>
      <c r="S275" s="367"/>
      <c r="T275" s="368"/>
      <c r="U275" s="37" t="s">
        <v>65</v>
      </c>
      <c r="V275" s="350">
        <f>IFERROR(SUM(V271:V273),"0")</f>
        <v>120</v>
      </c>
      <c r="W275" s="350">
        <f>IFERROR(SUM(W271:W273),"0")</f>
        <v>129</v>
      </c>
      <c r="X275" s="37"/>
      <c r="Y275" s="351"/>
      <c r="Z275" s="351"/>
    </row>
    <row r="276" spans="1:53" ht="14.25" customHeight="1" x14ac:dyDescent="0.25">
      <c r="A276" s="369" t="s">
        <v>86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64">
        <v>4607091388374</v>
      </c>
      <c r="E277" s="359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29" t="s">
        <v>416</v>
      </c>
      <c r="O277" s="358"/>
      <c r="P277" s="358"/>
      <c r="Q277" s="358"/>
      <c r="R277" s="359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64">
        <v>4607091388381</v>
      </c>
      <c r="E278" s="359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459" t="s">
        <v>419</v>
      </c>
      <c r="O278" s="358"/>
      <c r="P278" s="358"/>
      <c r="Q278" s="358"/>
      <c r="R278" s="359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64">
        <v>4607091388404</v>
      </c>
      <c r="E279" s="359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8"/>
      <c r="P279" s="358"/>
      <c r="Q279" s="358"/>
      <c r="R279" s="359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54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6" t="s">
        <v>66</v>
      </c>
      <c r="O280" s="367"/>
      <c r="P280" s="367"/>
      <c r="Q280" s="367"/>
      <c r="R280" s="367"/>
      <c r="S280" s="367"/>
      <c r="T280" s="368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6"/>
      <c r="N281" s="366" t="s">
        <v>66</v>
      </c>
      <c r="O281" s="367"/>
      <c r="P281" s="367"/>
      <c r="Q281" s="367"/>
      <c r="R281" s="367"/>
      <c r="S281" s="367"/>
      <c r="T281" s="368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69" t="s">
        <v>422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64">
        <v>4680115881808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64">
        <v>4680115881822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8"/>
      <c r="P284" s="358"/>
      <c r="Q284" s="358"/>
      <c r="R284" s="359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64">
        <v>4680115880016</v>
      </c>
      <c r="E285" s="359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8"/>
      <c r="P285" s="358"/>
      <c r="Q285" s="358"/>
      <c r="R285" s="359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54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6" t="s">
        <v>66</v>
      </c>
      <c r="O286" s="367"/>
      <c r="P286" s="367"/>
      <c r="Q286" s="367"/>
      <c r="R286" s="367"/>
      <c r="S286" s="367"/>
      <c r="T286" s="368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5"/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6"/>
      <c r="N287" s="366" t="s">
        <v>66</v>
      </c>
      <c r="O287" s="367"/>
      <c r="P287" s="367"/>
      <c r="Q287" s="367"/>
      <c r="R287" s="367"/>
      <c r="S287" s="367"/>
      <c r="T287" s="368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0" t="s">
        <v>431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14.25" customHeight="1" x14ac:dyDescent="0.25">
      <c r="A289" s="369" t="s">
        <v>108</v>
      </c>
      <c r="B289" s="355"/>
      <c r="C289" s="355"/>
      <c r="D289" s="355"/>
      <c r="E289" s="355"/>
      <c r="F289" s="355"/>
      <c r="G289" s="355"/>
      <c r="H289" s="355"/>
      <c r="I289" s="355"/>
      <c r="J289" s="355"/>
      <c r="K289" s="355"/>
      <c r="L289" s="355"/>
      <c r="M289" s="355"/>
      <c r="N289" s="355"/>
      <c r="O289" s="355"/>
      <c r="P289" s="355"/>
      <c r="Q289" s="355"/>
      <c r="R289" s="355"/>
      <c r="S289" s="355"/>
      <c r="T289" s="355"/>
      <c r="U289" s="355"/>
      <c r="V289" s="355"/>
      <c r="W289" s="355"/>
      <c r="X289" s="355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64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47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48">
        <v>130</v>
      </c>
      <c r="W290" s="349">
        <f t="shared" ref="W290:W297" si="16">IFERROR(IF(V290="",0,CEILING((V290/$H290),1)*$H290),"")</f>
        <v>140.4</v>
      </c>
      <c r="X290" s="36">
        <f>IFERROR(IF(W290=0,"",ROUNDUP(W290/H290,0)*0.02175),"")</f>
        <v>0.28275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64">
        <v>4607091387421</v>
      </c>
      <c r="E291" s="359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64">
        <v>4607091387452</v>
      </c>
      <c r="E292" s="359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6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48">
        <v>30</v>
      </c>
      <c r="W292" s="349">
        <f t="shared" si="16"/>
        <v>34.799999999999997</v>
      </c>
      <c r="X292" s="36">
        <f>IFERROR(IF(W292=0,"",ROUNDUP(W292/H292,0)*0.02175),"")</f>
        <v>6.5250000000000002E-2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64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42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64">
        <v>4607091387452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64">
        <v>4607091385984</v>
      </c>
      <c r="E295" s="359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64">
        <v>4607091387438</v>
      </c>
      <c r="E296" s="359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4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64">
        <v>4607091387469</v>
      </c>
      <c r="E297" s="359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8"/>
      <c r="P297" s="358"/>
      <c r="Q297" s="358"/>
      <c r="R297" s="359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54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6" t="s">
        <v>66</v>
      </c>
      <c r="O298" s="367"/>
      <c r="P298" s="367"/>
      <c r="Q298" s="367"/>
      <c r="R298" s="367"/>
      <c r="S298" s="367"/>
      <c r="T298" s="368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14.623243933588761</v>
      </c>
      <c r="W298" s="350">
        <f>IFERROR(W290/H290,"0")+IFERROR(W291/H291,"0")+IFERROR(W292/H292,"0")+IFERROR(W293/H293,"0")+IFERROR(W294/H294,"0")+IFERROR(W295/H295,"0")+IFERROR(W296/H296,"0")+IFERROR(W297/H297,"0")</f>
        <v>16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0.34799999999999998</v>
      </c>
      <c r="Y298" s="351"/>
      <c r="Z298" s="351"/>
    </row>
    <row r="299" spans="1:53" x14ac:dyDescent="0.2">
      <c r="A299" s="355"/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6"/>
      <c r="N299" s="366" t="s">
        <v>66</v>
      </c>
      <c r="O299" s="367"/>
      <c r="P299" s="367"/>
      <c r="Q299" s="367"/>
      <c r="R299" s="367"/>
      <c r="S299" s="367"/>
      <c r="T299" s="368"/>
      <c r="U299" s="37" t="s">
        <v>65</v>
      </c>
      <c r="V299" s="350">
        <f>IFERROR(SUM(V290:V297),"0")</f>
        <v>160</v>
      </c>
      <c r="W299" s="350">
        <f>IFERROR(SUM(W290:W297),"0")</f>
        <v>175.2</v>
      </c>
      <c r="X299" s="37"/>
      <c r="Y299" s="351"/>
      <c r="Z299" s="351"/>
    </row>
    <row r="300" spans="1:53" ht="14.25" customHeight="1" x14ac:dyDescent="0.25">
      <c r="A300" s="369" t="s">
        <v>60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64">
        <v>4607091387292</v>
      </c>
      <c r="E301" s="359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8"/>
      <c r="P301" s="358"/>
      <c r="Q301" s="358"/>
      <c r="R301" s="359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64">
        <v>4607091387315</v>
      </c>
      <c r="E302" s="359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8"/>
      <c r="P302" s="358"/>
      <c r="Q302" s="358"/>
      <c r="R302" s="359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54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6" t="s">
        <v>66</v>
      </c>
      <c r="O303" s="367"/>
      <c r="P303" s="367"/>
      <c r="Q303" s="367"/>
      <c r="R303" s="367"/>
      <c r="S303" s="367"/>
      <c r="T303" s="368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5"/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6"/>
      <c r="N304" s="366" t="s">
        <v>66</v>
      </c>
      <c r="O304" s="367"/>
      <c r="P304" s="367"/>
      <c r="Q304" s="367"/>
      <c r="R304" s="367"/>
      <c r="S304" s="367"/>
      <c r="T304" s="368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0" t="s">
        <v>449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14.25" customHeight="1" x14ac:dyDescent="0.25">
      <c r="A306" s="369" t="s">
        <v>60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64">
        <v>4607091383836</v>
      </c>
      <c r="E307" s="359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8"/>
      <c r="P307" s="358"/>
      <c r="Q307" s="358"/>
      <c r="R307" s="359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54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6" t="s">
        <v>66</v>
      </c>
      <c r="O308" s="367"/>
      <c r="P308" s="367"/>
      <c r="Q308" s="367"/>
      <c r="R308" s="367"/>
      <c r="S308" s="367"/>
      <c r="T308" s="368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5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66" t="s">
        <v>66</v>
      </c>
      <c r="O309" s="367"/>
      <c r="P309" s="367"/>
      <c r="Q309" s="367"/>
      <c r="R309" s="367"/>
      <c r="S309" s="367"/>
      <c r="T309" s="368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69" t="s">
        <v>68</v>
      </c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5"/>
      <c r="N310" s="355"/>
      <c r="O310" s="355"/>
      <c r="P310" s="355"/>
      <c r="Q310" s="355"/>
      <c r="R310" s="355"/>
      <c r="S310" s="355"/>
      <c r="T310" s="355"/>
      <c r="U310" s="355"/>
      <c r="V310" s="355"/>
      <c r="W310" s="355"/>
      <c r="X310" s="355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64">
        <v>4607091387919</v>
      </c>
      <c r="E311" s="359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8"/>
      <c r="P311" s="358"/>
      <c r="Q311" s="358"/>
      <c r="R311" s="359"/>
      <c r="S311" s="34"/>
      <c r="T311" s="34"/>
      <c r="U311" s="35" t="s">
        <v>65</v>
      </c>
      <c r="V311" s="348">
        <v>150</v>
      </c>
      <c r="W311" s="349">
        <f>IFERROR(IF(V311="",0,CEILING((V311/$H311),1)*$H311),"")</f>
        <v>153.9</v>
      </c>
      <c r="X311" s="36">
        <f>IFERROR(IF(W311=0,"",ROUNDUP(W311/H311,0)*0.02175),"")</f>
        <v>0.41324999999999995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4">
        <v>4680115883604</v>
      </c>
      <c r="E312" s="359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4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64">
        <v>4680115883567</v>
      </c>
      <c r="E313" s="359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8"/>
      <c r="P313" s="358"/>
      <c r="Q313" s="358"/>
      <c r="R313" s="359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54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6" t="s">
        <v>66</v>
      </c>
      <c r="O314" s="367"/>
      <c r="P314" s="367"/>
      <c r="Q314" s="367"/>
      <c r="R314" s="367"/>
      <c r="S314" s="367"/>
      <c r="T314" s="368"/>
      <c r="U314" s="37" t="s">
        <v>67</v>
      </c>
      <c r="V314" s="350">
        <f>IFERROR(V311/H311,"0")+IFERROR(V312/H312,"0")+IFERROR(V313/H313,"0")</f>
        <v>18.518518518518519</v>
      </c>
      <c r="W314" s="350">
        <f>IFERROR(W311/H311,"0")+IFERROR(W312/H312,"0")+IFERROR(W313/H313,"0")</f>
        <v>19</v>
      </c>
      <c r="X314" s="350">
        <f>IFERROR(IF(X311="",0,X311),"0")+IFERROR(IF(X312="",0,X312),"0")+IFERROR(IF(X313="",0,X313),"0")</f>
        <v>0.41324999999999995</v>
      </c>
      <c r="Y314" s="351"/>
      <c r="Z314" s="351"/>
    </row>
    <row r="315" spans="1:53" x14ac:dyDescent="0.2">
      <c r="A315" s="355"/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6"/>
      <c r="N315" s="366" t="s">
        <v>66</v>
      </c>
      <c r="O315" s="367"/>
      <c r="P315" s="367"/>
      <c r="Q315" s="367"/>
      <c r="R315" s="367"/>
      <c r="S315" s="367"/>
      <c r="T315" s="368"/>
      <c r="U315" s="37" t="s">
        <v>65</v>
      </c>
      <c r="V315" s="350">
        <f>IFERROR(SUM(V311:V313),"0")</f>
        <v>150</v>
      </c>
      <c r="W315" s="350">
        <f>IFERROR(SUM(W311:W313),"0")</f>
        <v>153.9</v>
      </c>
      <c r="X315" s="37"/>
      <c r="Y315" s="351"/>
      <c r="Z315" s="351"/>
    </row>
    <row r="316" spans="1:53" ht="14.25" customHeight="1" x14ac:dyDescent="0.25">
      <c r="A316" s="369" t="s">
        <v>205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64">
        <v>4607091388831</v>
      </c>
      <c r="E317" s="359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54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6" t="s">
        <v>66</v>
      </c>
      <c r="O318" s="367"/>
      <c r="P318" s="367"/>
      <c r="Q318" s="367"/>
      <c r="R318" s="367"/>
      <c r="S318" s="367"/>
      <c r="T318" s="368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5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66" t="s">
        <v>66</v>
      </c>
      <c r="O319" s="367"/>
      <c r="P319" s="367"/>
      <c r="Q319" s="367"/>
      <c r="R319" s="367"/>
      <c r="S319" s="367"/>
      <c r="T319" s="368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69" t="s">
        <v>86</v>
      </c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5"/>
      <c r="N320" s="355"/>
      <c r="O320" s="355"/>
      <c r="P320" s="355"/>
      <c r="Q320" s="355"/>
      <c r="R320" s="355"/>
      <c r="S320" s="355"/>
      <c r="T320" s="355"/>
      <c r="U320" s="355"/>
      <c r="V320" s="355"/>
      <c r="W320" s="355"/>
      <c r="X320" s="355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64">
        <v>4607091383102</v>
      </c>
      <c r="E321" s="359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8"/>
      <c r="P321" s="358"/>
      <c r="Q321" s="358"/>
      <c r="R321" s="359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54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6" t="s">
        <v>66</v>
      </c>
      <c r="O322" s="367"/>
      <c r="P322" s="367"/>
      <c r="Q322" s="367"/>
      <c r="R322" s="367"/>
      <c r="S322" s="367"/>
      <c r="T322" s="368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5"/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6"/>
      <c r="N323" s="366" t="s">
        <v>66</v>
      </c>
      <c r="O323" s="367"/>
      <c r="P323" s="367"/>
      <c r="Q323" s="367"/>
      <c r="R323" s="367"/>
      <c r="S323" s="367"/>
      <c r="T323" s="368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375" t="s">
        <v>462</v>
      </c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6"/>
      <c r="O324" s="376"/>
      <c r="P324" s="376"/>
      <c r="Q324" s="376"/>
      <c r="R324" s="376"/>
      <c r="S324" s="376"/>
      <c r="T324" s="376"/>
      <c r="U324" s="376"/>
      <c r="V324" s="376"/>
      <c r="W324" s="376"/>
      <c r="X324" s="376"/>
      <c r="Y324" s="48"/>
      <c r="Z324" s="48"/>
    </row>
    <row r="325" spans="1:53" ht="16.5" customHeight="1" x14ac:dyDescent="0.25">
      <c r="A325" s="370" t="s">
        <v>463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14.25" customHeight="1" x14ac:dyDescent="0.25">
      <c r="A326" s="369" t="s">
        <v>68</v>
      </c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55"/>
      <c r="N326" s="355"/>
      <c r="O326" s="355"/>
      <c r="P326" s="355"/>
      <c r="Q326" s="355"/>
      <c r="R326" s="355"/>
      <c r="S326" s="355"/>
      <c r="T326" s="355"/>
      <c r="U326" s="355"/>
      <c r="V326" s="355"/>
      <c r="W326" s="355"/>
      <c r="X326" s="355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64">
        <v>4607091383928</v>
      </c>
      <c r="E327" s="359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39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8"/>
      <c r="P327" s="358"/>
      <c r="Q327" s="358"/>
      <c r="R327" s="359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54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6"/>
      <c r="N328" s="366" t="s">
        <v>66</v>
      </c>
      <c r="O328" s="367"/>
      <c r="P328" s="367"/>
      <c r="Q328" s="367"/>
      <c r="R328" s="367"/>
      <c r="S328" s="367"/>
      <c r="T328" s="368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5"/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6"/>
      <c r="N329" s="366" t="s">
        <v>66</v>
      </c>
      <c r="O329" s="367"/>
      <c r="P329" s="367"/>
      <c r="Q329" s="367"/>
      <c r="R329" s="367"/>
      <c r="S329" s="367"/>
      <c r="T329" s="368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375" t="s">
        <v>466</v>
      </c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6"/>
      <c r="P330" s="376"/>
      <c r="Q330" s="376"/>
      <c r="R330" s="376"/>
      <c r="S330" s="376"/>
      <c r="T330" s="376"/>
      <c r="U330" s="376"/>
      <c r="V330" s="376"/>
      <c r="W330" s="376"/>
      <c r="X330" s="376"/>
      <c r="Y330" s="48"/>
      <c r="Z330" s="48"/>
    </row>
    <row r="331" spans="1:53" ht="16.5" customHeight="1" x14ac:dyDescent="0.25">
      <c r="A331" s="370" t="s">
        <v>467</v>
      </c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355"/>
      <c r="P331" s="355"/>
      <c r="Q331" s="355"/>
      <c r="R331" s="355"/>
      <c r="S331" s="355"/>
      <c r="T331" s="355"/>
      <c r="U331" s="355"/>
      <c r="V331" s="355"/>
      <c r="W331" s="355"/>
      <c r="X331" s="355"/>
      <c r="Y331" s="344"/>
      <c r="Z331" s="344"/>
    </row>
    <row r="332" spans="1:53" ht="14.25" customHeight="1" x14ac:dyDescent="0.25">
      <c r="A332" s="369" t="s">
        <v>108</v>
      </c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355"/>
      <c r="P332" s="355"/>
      <c r="Q332" s="355"/>
      <c r="R332" s="355"/>
      <c r="S332" s="355"/>
      <c r="T332" s="355"/>
      <c r="U332" s="355"/>
      <c r="V332" s="355"/>
      <c r="W332" s="355"/>
      <c r="X332" s="355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64">
        <v>4607091383997</v>
      </c>
      <c r="E333" s="359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7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8"/>
      <c r="P333" s="358"/>
      <c r="Q333" s="358"/>
      <c r="R333" s="359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64">
        <v>4607091383997</v>
      </c>
      <c r="E334" s="359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8"/>
      <c r="P334" s="358"/>
      <c r="Q334" s="358"/>
      <c r="R334" s="359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64">
        <v>4607091384130</v>
      </c>
      <c r="E335" s="359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4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8"/>
      <c r="P335" s="358"/>
      <c r="Q335" s="358"/>
      <c r="R335" s="359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64">
        <v>4607091384130</v>
      </c>
      <c r="E336" s="359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6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64">
        <v>4607091384147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64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8"/>
      <c r="P337" s="358"/>
      <c r="Q337" s="358"/>
      <c r="R337" s="359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64">
        <v>4607091384147</v>
      </c>
      <c r="E338" s="359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3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8"/>
      <c r="P338" s="358"/>
      <c r="Q338" s="358"/>
      <c r="R338" s="359"/>
      <c r="S338" s="34"/>
      <c r="T338" s="34"/>
      <c r="U338" s="35" t="s">
        <v>65</v>
      </c>
      <c r="V338" s="348">
        <v>380</v>
      </c>
      <c r="W338" s="349">
        <f t="shared" si="17"/>
        <v>390</v>
      </c>
      <c r="X338" s="36">
        <f>IFERROR(IF(W338=0,"",ROUNDUP(W338/H338,0)*0.02175),"")</f>
        <v>0.5655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64">
        <v>4607091384154</v>
      </c>
      <c r="E339" s="359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8"/>
      <c r="P339" s="358"/>
      <c r="Q339" s="358"/>
      <c r="R339" s="359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64">
        <v>4607091384161</v>
      </c>
      <c r="E340" s="359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3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8"/>
      <c r="P340" s="358"/>
      <c r="Q340" s="358"/>
      <c r="R340" s="359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54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6" t="s">
        <v>66</v>
      </c>
      <c r="O341" s="367"/>
      <c r="P341" s="367"/>
      <c r="Q341" s="367"/>
      <c r="R341" s="367"/>
      <c r="S341" s="367"/>
      <c r="T341" s="368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25.333333333333332</v>
      </c>
      <c r="W341" s="350">
        <f>IFERROR(W333/H333,"0")+IFERROR(W334/H334,"0")+IFERROR(W335/H335,"0")+IFERROR(W336/H336,"0")+IFERROR(W337/H337,"0")+IFERROR(W338/H338,"0")+IFERROR(W339/H339,"0")+IFERROR(W340/H340,"0")</f>
        <v>26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0.5655</v>
      </c>
      <c r="Y341" s="351"/>
      <c r="Z341" s="351"/>
    </row>
    <row r="342" spans="1:53" x14ac:dyDescent="0.2">
      <c r="A342" s="355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6"/>
      <c r="N342" s="366" t="s">
        <v>66</v>
      </c>
      <c r="O342" s="367"/>
      <c r="P342" s="367"/>
      <c r="Q342" s="367"/>
      <c r="R342" s="367"/>
      <c r="S342" s="367"/>
      <c r="T342" s="368"/>
      <c r="U342" s="37" t="s">
        <v>65</v>
      </c>
      <c r="V342" s="350">
        <f>IFERROR(SUM(V333:V340),"0")</f>
        <v>380</v>
      </c>
      <c r="W342" s="350">
        <f>IFERROR(SUM(W333:W340),"0")</f>
        <v>390</v>
      </c>
      <c r="X342" s="37"/>
      <c r="Y342" s="351"/>
      <c r="Z342" s="351"/>
    </row>
    <row r="343" spans="1:53" ht="14.25" customHeight="1" x14ac:dyDescent="0.25">
      <c r="A343" s="369" t="s">
        <v>100</v>
      </c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5"/>
      <c r="N343" s="355"/>
      <c r="O343" s="355"/>
      <c r="P343" s="355"/>
      <c r="Q343" s="355"/>
      <c r="R343" s="355"/>
      <c r="S343" s="355"/>
      <c r="T343" s="355"/>
      <c r="U343" s="355"/>
      <c r="V343" s="355"/>
      <c r="W343" s="355"/>
      <c r="X343" s="355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64">
        <v>4607091383980</v>
      </c>
      <c r="E344" s="359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4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8"/>
      <c r="P344" s="358"/>
      <c r="Q344" s="358"/>
      <c r="R344" s="359"/>
      <c r="S344" s="34"/>
      <c r="T344" s="34"/>
      <c r="U344" s="35" t="s">
        <v>65</v>
      </c>
      <c r="V344" s="348">
        <v>1450</v>
      </c>
      <c r="W344" s="349">
        <f>IFERROR(IF(V344="",0,CEILING((V344/$H344),1)*$H344),"")</f>
        <v>1455</v>
      </c>
      <c r="X344" s="36">
        <f>IFERROR(IF(W344=0,"",ROUNDUP(W344/H344,0)*0.02175),"")</f>
        <v>2.10975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64">
        <v>4680115883314</v>
      </c>
      <c r="E345" s="359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48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8"/>
      <c r="P345" s="358"/>
      <c r="Q345" s="358"/>
      <c r="R345" s="359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64">
        <v>4607091384178</v>
      </c>
      <c r="E346" s="359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8"/>
      <c r="P346" s="358"/>
      <c r="Q346" s="358"/>
      <c r="R346" s="359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66" t="s">
        <v>66</v>
      </c>
      <c r="O347" s="367"/>
      <c r="P347" s="367"/>
      <c r="Q347" s="367"/>
      <c r="R347" s="367"/>
      <c r="S347" s="367"/>
      <c r="T347" s="368"/>
      <c r="U347" s="37" t="s">
        <v>67</v>
      </c>
      <c r="V347" s="350">
        <f>IFERROR(V344/H344,"0")+IFERROR(V345/H345,"0")+IFERROR(V346/H346,"0")</f>
        <v>96.666666666666671</v>
      </c>
      <c r="W347" s="350">
        <f>IFERROR(W344/H344,"0")+IFERROR(W345/H345,"0")+IFERROR(W346/H346,"0")</f>
        <v>97</v>
      </c>
      <c r="X347" s="350">
        <f>IFERROR(IF(X344="",0,X344),"0")+IFERROR(IF(X345="",0,X345),"0")+IFERROR(IF(X346="",0,X346),"0")</f>
        <v>2.10975</v>
      </c>
      <c r="Y347" s="351"/>
      <c r="Z347" s="351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66" t="s">
        <v>66</v>
      </c>
      <c r="O348" s="367"/>
      <c r="P348" s="367"/>
      <c r="Q348" s="367"/>
      <c r="R348" s="367"/>
      <c r="S348" s="367"/>
      <c r="T348" s="368"/>
      <c r="U348" s="37" t="s">
        <v>65</v>
      </c>
      <c r="V348" s="350">
        <f>IFERROR(SUM(V344:V346),"0")</f>
        <v>1450</v>
      </c>
      <c r="W348" s="350">
        <f>IFERROR(SUM(W344:W346),"0")</f>
        <v>1455</v>
      </c>
      <c r="X348" s="37"/>
      <c r="Y348" s="351"/>
      <c r="Z348" s="351"/>
    </row>
    <row r="349" spans="1:53" ht="14.25" customHeight="1" x14ac:dyDescent="0.25">
      <c r="A349" s="369" t="s">
        <v>68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64">
        <v>4607091383928</v>
      </c>
      <c r="E350" s="359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621" t="s">
        <v>489</v>
      </c>
      <c r="O350" s="358"/>
      <c r="P350" s="358"/>
      <c r="Q350" s="358"/>
      <c r="R350" s="359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64">
        <v>4607091384260</v>
      </c>
      <c r="E351" s="359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8"/>
      <c r="P351" s="358"/>
      <c r="Q351" s="358"/>
      <c r="R351" s="359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54"/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6"/>
      <c r="N352" s="366" t="s">
        <v>66</v>
      </c>
      <c r="O352" s="367"/>
      <c r="P352" s="367"/>
      <c r="Q352" s="367"/>
      <c r="R352" s="367"/>
      <c r="S352" s="367"/>
      <c r="T352" s="368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5"/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6"/>
      <c r="N353" s="366" t="s">
        <v>66</v>
      </c>
      <c r="O353" s="367"/>
      <c r="P353" s="367"/>
      <c r="Q353" s="367"/>
      <c r="R353" s="367"/>
      <c r="S353" s="367"/>
      <c r="T353" s="368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69" t="s">
        <v>205</v>
      </c>
      <c r="B354" s="355"/>
      <c r="C354" s="355"/>
      <c r="D354" s="355"/>
      <c r="E354" s="355"/>
      <c r="F354" s="355"/>
      <c r="G354" s="355"/>
      <c r="H354" s="355"/>
      <c r="I354" s="355"/>
      <c r="J354" s="355"/>
      <c r="K354" s="355"/>
      <c r="L354" s="355"/>
      <c r="M354" s="355"/>
      <c r="N354" s="355"/>
      <c r="O354" s="355"/>
      <c r="P354" s="355"/>
      <c r="Q354" s="355"/>
      <c r="R354" s="355"/>
      <c r="S354" s="355"/>
      <c r="T354" s="355"/>
      <c r="U354" s="355"/>
      <c r="V354" s="355"/>
      <c r="W354" s="355"/>
      <c r="X354" s="355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64">
        <v>4607091384673</v>
      </c>
      <c r="E355" s="359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8"/>
      <c r="P355" s="358"/>
      <c r="Q355" s="358"/>
      <c r="R355" s="359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66" t="s">
        <v>66</v>
      </c>
      <c r="O356" s="367"/>
      <c r="P356" s="367"/>
      <c r="Q356" s="367"/>
      <c r="R356" s="367"/>
      <c r="S356" s="367"/>
      <c r="T356" s="368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66" t="s">
        <v>66</v>
      </c>
      <c r="O357" s="367"/>
      <c r="P357" s="367"/>
      <c r="Q357" s="367"/>
      <c r="R357" s="367"/>
      <c r="S357" s="367"/>
      <c r="T357" s="368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0" t="s">
        <v>494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44"/>
      <c r="Z358" s="344"/>
    </row>
    <row r="359" spans="1:53" ht="14.25" customHeight="1" x14ac:dyDescent="0.25">
      <c r="A359" s="369" t="s">
        <v>108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64">
        <v>4607091384185</v>
      </c>
      <c r="E360" s="359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8"/>
      <c r="P360" s="358"/>
      <c r="Q360" s="358"/>
      <c r="R360" s="359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64">
        <v>4607091384192</v>
      </c>
      <c r="E361" s="359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8"/>
      <c r="P361" s="358"/>
      <c r="Q361" s="358"/>
      <c r="R361" s="359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64">
        <v>4680115881907</v>
      </c>
      <c r="E362" s="359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6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8"/>
      <c r="P362" s="358"/>
      <c r="Q362" s="358"/>
      <c r="R362" s="359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64">
        <v>4680115883925</v>
      </c>
      <c r="E363" s="359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6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8"/>
      <c r="P363" s="358"/>
      <c r="Q363" s="358"/>
      <c r="R363" s="359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64">
        <v>4607091384680</v>
      </c>
      <c r="E364" s="359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6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8"/>
      <c r="P364" s="358"/>
      <c r="Q364" s="358"/>
      <c r="R364" s="359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54"/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6"/>
      <c r="N365" s="366" t="s">
        <v>66</v>
      </c>
      <c r="O365" s="367"/>
      <c r="P365" s="367"/>
      <c r="Q365" s="367"/>
      <c r="R365" s="367"/>
      <c r="S365" s="367"/>
      <c r="T365" s="368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356"/>
      <c r="N366" s="366" t="s">
        <v>66</v>
      </c>
      <c r="O366" s="367"/>
      <c r="P366" s="367"/>
      <c r="Q366" s="367"/>
      <c r="R366" s="367"/>
      <c r="S366" s="367"/>
      <c r="T366" s="368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69" t="s">
        <v>60</v>
      </c>
      <c r="B367" s="355"/>
      <c r="C367" s="355"/>
      <c r="D367" s="355"/>
      <c r="E367" s="355"/>
      <c r="F367" s="355"/>
      <c r="G367" s="355"/>
      <c r="H367" s="355"/>
      <c r="I367" s="355"/>
      <c r="J367" s="355"/>
      <c r="K367" s="355"/>
      <c r="L367" s="355"/>
      <c r="M367" s="355"/>
      <c r="N367" s="355"/>
      <c r="O367" s="355"/>
      <c r="P367" s="355"/>
      <c r="Q367" s="355"/>
      <c r="R367" s="355"/>
      <c r="S367" s="355"/>
      <c r="T367" s="355"/>
      <c r="U367" s="355"/>
      <c r="V367" s="355"/>
      <c r="W367" s="355"/>
      <c r="X367" s="355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64">
        <v>4607091384802</v>
      </c>
      <c r="E368" s="359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8"/>
      <c r="P368" s="358"/>
      <c r="Q368" s="358"/>
      <c r="R368" s="359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64">
        <v>4607091384826</v>
      </c>
      <c r="E369" s="359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44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8"/>
      <c r="P369" s="358"/>
      <c r="Q369" s="358"/>
      <c r="R369" s="359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6" t="s">
        <v>66</v>
      </c>
      <c r="O370" s="367"/>
      <c r="P370" s="367"/>
      <c r="Q370" s="367"/>
      <c r="R370" s="367"/>
      <c r="S370" s="367"/>
      <c r="T370" s="368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6" t="s">
        <v>66</v>
      </c>
      <c r="O371" s="367"/>
      <c r="P371" s="367"/>
      <c r="Q371" s="367"/>
      <c r="R371" s="367"/>
      <c r="S371" s="367"/>
      <c r="T371" s="368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69" t="s">
        <v>68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64">
        <v>4607091384246</v>
      </c>
      <c r="E373" s="359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8"/>
      <c r="P373" s="358"/>
      <c r="Q373" s="358"/>
      <c r="R373" s="359"/>
      <c r="S373" s="34"/>
      <c r="T373" s="34"/>
      <c r="U373" s="35" t="s">
        <v>65</v>
      </c>
      <c r="V373" s="348">
        <v>50</v>
      </c>
      <c r="W373" s="349">
        <f>IFERROR(IF(V373="",0,CEILING((V373/$H373),1)*$H373),"")</f>
        <v>54.6</v>
      </c>
      <c r="X373" s="36">
        <f>IFERROR(IF(W373=0,"",ROUNDUP(W373/H373,0)*0.02175),"")</f>
        <v>0.15225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64">
        <v>4680115881976</v>
      </c>
      <c r="E374" s="359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8"/>
      <c r="P374" s="358"/>
      <c r="Q374" s="358"/>
      <c r="R374" s="359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64">
        <v>4607091384253</v>
      </c>
      <c r="E375" s="359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4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8"/>
      <c r="P375" s="358"/>
      <c r="Q375" s="358"/>
      <c r="R375" s="359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64">
        <v>4680115881969</v>
      </c>
      <c r="E376" s="359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6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8"/>
      <c r="P376" s="358"/>
      <c r="Q376" s="358"/>
      <c r="R376" s="359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54"/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6"/>
      <c r="N377" s="366" t="s">
        <v>66</v>
      </c>
      <c r="O377" s="367"/>
      <c r="P377" s="367"/>
      <c r="Q377" s="367"/>
      <c r="R377" s="367"/>
      <c r="S377" s="367"/>
      <c r="T377" s="368"/>
      <c r="U377" s="37" t="s">
        <v>67</v>
      </c>
      <c r="V377" s="350">
        <f>IFERROR(V373/H373,"0")+IFERROR(V374/H374,"0")+IFERROR(V375/H375,"0")+IFERROR(V376/H376,"0")</f>
        <v>6.4102564102564106</v>
      </c>
      <c r="W377" s="350">
        <f>IFERROR(W373/H373,"0")+IFERROR(W374/H374,"0")+IFERROR(W375/H375,"0")+IFERROR(W376/H376,"0")</f>
        <v>7</v>
      </c>
      <c r="X377" s="350">
        <f>IFERROR(IF(X373="",0,X373),"0")+IFERROR(IF(X374="",0,X374),"0")+IFERROR(IF(X375="",0,X375),"0")+IFERROR(IF(X376="",0,X376),"0")</f>
        <v>0.15225</v>
      </c>
      <c r="Y377" s="351"/>
      <c r="Z377" s="351"/>
    </row>
    <row r="378" spans="1:53" x14ac:dyDescent="0.2">
      <c r="A378" s="355"/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6"/>
      <c r="N378" s="366" t="s">
        <v>66</v>
      </c>
      <c r="O378" s="367"/>
      <c r="P378" s="367"/>
      <c r="Q378" s="367"/>
      <c r="R378" s="367"/>
      <c r="S378" s="367"/>
      <c r="T378" s="368"/>
      <c r="U378" s="37" t="s">
        <v>65</v>
      </c>
      <c r="V378" s="350">
        <f>IFERROR(SUM(V373:V376),"0")</f>
        <v>50</v>
      </c>
      <c r="W378" s="350">
        <f>IFERROR(SUM(W373:W376),"0")</f>
        <v>54.6</v>
      </c>
      <c r="X378" s="37"/>
      <c r="Y378" s="351"/>
      <c r="Z378" s="351"/>
    </row>
    <row r="379" spans="1:53" ht="14.25" customHeight="1" x14ac:dyDescent="0.25">
      <c r="A379" s="369" t="s">
        <v>205</v>
      </c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5"/>
      <c r="N379" s="355"/>
      <c r="O379" s="355"/>
      <c r="P379" s="355"/>
      <c r="Q379" s="355"/>
      <c r="R379" s="355"/>
      <c r="S379" s="355"/>
      <c r="T379" s="355"/>
      <c r="U379" s="355"/>
      <c r="V379" s="355"/>
      <c r="W379" s="355"/>
      <c r="X379" s="355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64">
        <v>4607091389357</v>
      </c>
      <c r="E380" s="359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8"/>
      <c r="P380" s="358"/>
      <c r="Q380" s="358"/>
      <c r="R380" s="359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6" t="s">
        <v>66</v>
      </c>
      <c r="O381" s="367"/>
      <c r="P381" s="367"/>
      <c r="Q381" s="367"/>
      <c r="R381" s="367"/>
      <c r="S381" s="367"/>
      <c r="T381" s="368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6" t="s">
        <v>66</v>
      </c>
      <c r="O382" s="367"/>
      <c r="P382" s="367"/>
      <c r="Q382" s="367"/>
      <c r="R382" s="367"/>
      <c r="S382" s="367"/>
      <c r="T382" s="368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375" t="s">
        <v>519</v>
      </c>
      <c r="B383" s="376"/>
      <c r="C383" s="376"/>
      <c r="D383" s="376"/>
      <c r="E383" s="376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  <c r="X383" s="376"/>
      <c r="Y383" s="48"/>
      <c r="Z383" s="48"/>
    </row>
    <row r="384" spans="1:53" ht="16.5" customHeight="1" x14ac:dyDescent="0.25">
      <c r="A384" s="370" t="s">
        <v>520</v>
      </c>
      <c r="B384" s="355"/>
      <c r="C384" s="355"/>
      <c r="D384" s="355"/>
      <c r="E384" s="355"/>
      <c r="F384" s="355"/>
      <c r="G384" s="355"/>
      <c r="H384" s="355"/>
      <c r="I384" s="355"/>
      <c r="J384" s="355"/>
      <c r="K384" s="355"/>
      <c r="L384" s="355"/>
      <c r="M384" s="355"/>
      <c r="N384" s="355"/>
      <c r="O384" s="355"/>
      <c r="P384" s="355"/>
      <c r="Q384" s="355"/>
      <c r="R384" s="355"/>
      <c r="S384" s="355"/>
      <c r="T384" s="355"/>
      <c r="U384" s="355"/>
      <c r="V384" s="355"/>
      <c r="W384" s="355"/>
      <c r="X384" s="355"/>
      <c r="Y384" s="344"/>
      <c r="Z384" s="344"/>
    </row>
    <row r="385" spans="1:53" ht="14.25" customHeight="1" x14ac:dyDescent="0.25">
      <c r="A385" s="369" t="s">
        <v>108</v>
      </c>
      <c r="B385" s="355"/>
      <c r="C385" s="355"/>
      <c r="D385" s="355"/>
      <c r="E385" s="355"/>
      <c r="F385" s="355"/>
      <c r="G385" s="355"/>
      <c r="H385" s="355"/>
      <c r="I385" s="355"/>
      <c r="J385" s="355"/>
      <c r="K385" s="355"/>
      <c r="L385" s="355"/>
      <c r="M385" s="355"/>
      <c r="N385" s="355"/>
      <c r="O385" s="355"/>
      <c r="P385" s="355"/>
      <c r="Q385" s="355"/>
      <c r="R385" s="355"/>
      <c r="S385" s="355"/>
      <c r="T385" s="355"/>
      <c r="U385" s="355"/>
      <c r="V385" s="355"/>
      <c r="W385" s="355"/>
      <c r="X385" s="355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64">
        <v>4607091389708</v>
      </c>
      <c r="E386" s="359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64">
        <v>4607091389692</v>
      </c>
      <c r="E387" s="359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8"/>
      <c r="P387" s="358"/>
      <c r="Q387" s="358"/>
      <c r="R387" s="359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54"/>
      <c r="B388" s="355"/>
      <c r="C388" s="355"/>
      <c r="D388" s="355"/>
      <c r="E388" s="355"/>
      <c r="F388" s="355"/>
      <c r="G388" s="355"/>
      <c r="H388" s="355"/>
      <c r="I388" s="355"/>
      <c r="J388" s="355"/>
      <c r="K388" s="355"/>
      <c r="L388" s="355"/>
      <c r="M388" s="356"/>
      <c r="N388" s="366" t="s">
        <v>66</v>
      </c>
      <c r="O388" s="367"/>
      <c r="P388" s="367"/>
      <c r="Q388" s="367"/>
      <c r="R388" s="367"/>
      <c r="S388" s="367"/>
      <c r="T388" s="368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5"/>
      <c r="B389" s="355"/>
      <c r="C389" s="355"/>
      <c r="D389" s="355"/>
      <c r="E389" s="355"/>
      <c r="F389" s="355"/>
      <c r="G389" s="355"/>
      <c r="H389" s="355"/>
      <c r="I389" s="355"/>
      <c r="J389" s="355"/>
      <c r="K389" s="355"/>
      <c r="L389" s="355"/>
      <c r="M389" s="356"/>
      <c r="N389" s="366" t="s">
        <v>66</v>
      </c>
      <c r="O389" s="367"/>
      <c r="P389" s="367"/>
      <c r="Q389" s="367"/>
      <c r="R389" s="367"/>
      <c r="S389" s="367"/>
      <c r="T389" s="368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69" t="s">
        <v>60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64">
        <v>4607091389753</v>
      </c>
      <c r="E391" s="359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8"/>
      <c r="P391" s="358"/>
      <c r="Q391" s="358"/>
      <c r="R391" s="359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64">
        <v>4607091389760</v>
      </c>
      <c r="E392" s="359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64">
        <v>4607091389746</v>
      </c>
      <c r="E393" s="359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64">
        <v>4680115882928</v>
      </c>
      <c r="E394" s="359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6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8"/>
      <c r="P394" s="358"/>
      <c r="Q394" s="358"/>
      <c r="R394" s="359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64">
        <v>4680115883147</v>
      </c>
      <c r="E395" s="359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8"/>
      <c r="P395" s="358"/>
      <c r="Q395" s="358"/>
      <c r="R395" s="359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64">
        <v>4607091384338</v>
      </c>
      <c r="E396" s="359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4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8"/>
      <c r="P396" s="358"/>
      <c r="Q396" s="358"/>
      <c r="R396" s="359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64">
        <v>4680115883154</v>
      </c>
      <c r="E397" s="359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8"/>
      <c r="P397" s="358"/>
      <c r="Q397" s="358"/>
      <c r="R397" s="359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64">
        <v>4607091389524</v>
      </c>
      <c r="E398" s="359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4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64">
        <v>4680115883161</v>
      </c>
      <c r="E399" s="359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6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8"/>
      <c r="P399" s="358"/>
      <c r="Q399" s="358"/>
      <c r="R399" s="359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64">
        <v>4607091384345</v>
      </c>
      <c r="E400" s="359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64">
        <v>4680115883178</v>
      </c>
      <c r="E401" s="359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8"/>
      <c r="P401" s="358"/>
      <c r="Q401" s="358"/>
      <c r="R401" s="359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64">
        <v>4607091389531</v>
      </c>
      <c r="E402" s="359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6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8"/>
      <c r="P402" s="358"/>
      <c r="Q402" s="358"/>
      <c r="R402" s="359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64">
        <v>4680115883185</v>
      </c>
      <c r="E403" s="359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8"/>
      <c r="P403" s="358"/>
      <c r="Q403" s="358"/>
      <c r="R403" s="359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6" t="s">
        <v>66</v>
      </c>
      <c r="O404" s="367"/>
      <c r="P404" s="367"/>
      <c r="Q404" s="367"/>
      <c r="R404" s="367"/>
      <c r="S404" s="367"/>
      <c r="T404" s="368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6" t="s">
        <v>66</v>
      </c>
      <c r="O405" s="367"/>
      <c r="P405" s="367"/>
      <c r="Q405" s="367"/>
      <c r="R405" s="367"/>
      <c r="S405" s="367"/>
      <c r="T405" s="368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69" t="s">
        <v>68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64">
        <v>4607091389685</v>
      </c>
      <c r="E407" s="359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6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8"/>
      <c r="P407" s="358"/>
      <c r="Q407" s="358"/>
      <c r="R407" s="359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64">
        <v>4607091389654</v>
      </c>
      <c r="E408" s="359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8"/>
      <c r="P408" s="358"/>
      <c r="Q408" s="358"/>
      <c r="R408" s="359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64">
        <v>4607091384352</v>
      </c>
      <c r="E409" s="359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6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8"/>
      <c r="P409" s="358"/>
      <c r="Q409" s="358"/>
      <c r="R409" s="359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64">
        <v>4607091389661</v>
      </c>
      <c r="E410" s="359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50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8"/>
      <c r="P410" s="358"/>
      <c r="Q410" s="358"/>
      <c r="R410" s="359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54"/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6"/>
      <c r="N411" s="366" t="s">
        <v>66</v>
      </c>
      <c r="O411" s="367"/>
      <c r="P411" s="367"/>
      <c r="Q411" s="367"/>
      <c r="R411" s="367"/>
      <c r="S411" s="367"/>
      <c r="T411" s="368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5"/>
      <c r="B412" s="355"/>
      <c r="C412" s="355"/>
      <c r="D412" s="355"/>
      <c r="E412" s="355"/>
      <c r="F412" s="355"/>
      <c r="G412" s="355"/>
      <c r="H412" s="355"/>
      <c r="I412" s="355"/>
      <c r="J412" s="355"/>
      <c r="K412" s="355"/>
      <c r="L412" s="355"/>
      <c r="M412" s="356"/>
      <c r="N412" s="366" t="s">
        <v>66</v>
      </c>
      <c r="O412" s="367"/>
      <c r="P412" s="367"/>
      <c r="Q412" s="367"/>
      <c r="R412" s="367"/>
      <c r="S412" s="367"/>
      <c r="T412" s="368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69" t="s">
        <v>205</v>
      </c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5"/>
      <c r="N413" s="355"/>
      <c r="O413" s="355"/>
      <c r="P413" s="355"/>
      <c r="Q413" s="355"/>
      <c r="R413" s="355"/>
      <c r="S413" s="355"/>
      <c r="T413" s="355"/>
      <c r="U413" s="355"/>
      <c r="V413" s="355"/>
      <c r="W413" s="355"/>
      <c r="X413" s="355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64">
        <v>4680115881648</v>
      </c>
      <c r="E414" s="359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49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8"/>
      <c r="P414" s="358"/>
      <c r="Q414" s="358"/>
      <c r="R414" s="359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54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6" t="s">
        <v>66</v>
      </c>
      <c r="O415" s="367"/>
      <c r="P415" s="367"/>
      <c r="Q415" s="367"/>
      <c r="R415" s="367"/>
      <c r="S415" s="367"/>
      <c r="T415" s="368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5"/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6"/>
      <c r="N416" s="366" t="s">
        <v>66</v>
      </c>
      <c r="O416" s="367"/>
      <c r="P416" s="367"/>
      <c r="Q416" s="367"/>
      <c r="R416" s="367"/>
      <c r="S416" s="367"/>
      <c r="T416" s="368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69" t="s">
        <v>86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64">
        <v>4680115884335</v>
      </c>
      <c r="E418" s="359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4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8"/>
      <c r="P418" s="358"/>
      <c r="Q418" s="358"/>
      <c r="R418" s="359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64">
        <v>4680115884342</v>
      </c>
      <c r="E419" s="359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4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8"/>
      <c r="P419" s="358"/>
      <c r="Q419" s="358"/>
      <c r="R419" s="359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64">
        <v>4680115884113</v>
      </c>
      <c r="E420" s="359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8"/>
      <c r="P420" s="358"/>
      <c r="Q420" s="358"/>
      <c r="R420" s="359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54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6" t="s">
        <v>66</v>
      </c>
      <c r="O421" s="367"/>
      <c r="P421" s="367"/>
      <c r="Q421" s="367"/>
      <c r="R421" s="367"/>
      <c r="S421" s="367"/>
      <c r="T421" s="368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5"/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6"/>
      <c r="N422" s="366" t="s">
        <v>66</v>
      </c>
      <c r="O422" s="367"/>
      <c r="P422" s="367"/>
      <c r="Q422" s="367"/>
      <c r="R422" s="367"/>
      <c r="S422" s="367"/>
      <c r="T422" s="368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0" t="s">
        <v>569</v>
      </c>
      <c r="B423" s="355"/>
      <c r="C423" s="355"/>
      <c r="D423" s="355"/>
      <c r="E423" s="355"/>
      <c r="F423" s="355"/>
      <c r="G423" s="355"/>
      <c r="H423" s="355"/>
      <c r="I423" s="355"/>
      <c r="J423" s="355"/>
      <c r="K423" s="355"/>
      <c r="L423" s="355"/>
      <c r="M423" s="355"/>
      <c r="N423" s="355"/>
      <c r="O423" s="355"/>
      <c r="P423" s="355"/>
      <c r="Q423" s="355"/>
      <c r="R423" s="355"/>
      <c r="S423" s="355"/>
      <c r="T423" s="355"/>
      <c r="U423" s="355"/>
      <c r="V423" s="355"/>
      <c r="W423" s="355"/>
      <c r="X423" s="355"/>
      <c r="Y423" s="344"/>
      <c r="Z423" s="344"/>
    </row>
    <row r="424" spans="1:53" ht="14.25" customHeight="1" x14ac:dyDescent="0.25">
      <c r="A424" s="369" t="s">
        <v>100</v>
      </c>
      <c r="B424" s="355"/>
      <c r="C424" s="355"/>
      <c r="D424" s="355"/>
      <c r="E424" s="355"/>
      <c r="F424" s="355"/>
      <c r="G424" s="355"/>
      <c r="H424" s="355"/>
      <c r="I424" s="355"/>
      <c r="J424" s="355"/>
      <c r="K424" s="355"/>
      <c r="L424" s="355"/>
      <c r="M424" s="355"/>
      <c r="N424" s="355"/>
      <c r="O424" s="355"/>
      <c r="P424" s="355"/>
      <c r="Q424" s="355"/>
      <c r="R424" s="355"/>
      <c r="S424" s="355"/>
      <c r="T424" s="355"/>
      <c r="U424" s="355"/>
      <c r="V424" s="355"/>
      <c r="W424" s="355"/>
      <c r="X424" s="355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64">
        <v>4607091389388</v>
      </c>
      <c r="E425" s="359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64">
        <v>4607091389364</v>
      </c>
      <c r="E426" s="359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69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54"/>
      <c r="B427" s="355"/>
      <c r="C427" s="355"/>
      <c r="D427" s="355"/>
      <c r="E427" s="355"/>
      <c r="F427" s="355"/>
      <c r="G427" s="355"/>
      <c r="H427" s="355"/>
      <c r="I427" s="355"/>
      <c r="J427" s="355"/>
      <c r="K427" s="355"/>
      <c r="L427" s="355"/>
      <c r="M427" s="356"/>
      <c r="N427" s="366" t="s">
        <v>66</v>
      </c>
      <c r="O427" s="367"/>
      <c r="P427" s="367"/>
      <c r="Q427" s="367"/>
      <c r="R427" s="367"/>
      <c r="S427" s="367"/>
      <c r="T427" s="368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5"/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6"/>
      <c r="N428" s="366" t="s">
        <v>66</v>
      </c>
      <c r="O428" s="367"/>
      <c r="P428" s="367"/>
      <c r="Q428" s="367"/>
      <c r="R428" s="367"/>
      <c r="S428" s="367"/>
      <c r="T428" s="368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69" t="s">
        <v>60</v>
      </c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5"/>
      <c r="N429" s="355"/>
      <c r="O429" s="355"/>
      <c r="P429" s="355"/>
      <c r="Q429" s="355"/>
      <c r="R429" s="355"/>
      <c r="S429" s="355"/>
      <c r="T429" s="355"/>
      <c r="U429" s="355"/>
      <c r="V429" s="355"/>
      <c r="W429" s="355"/>
      <c r="X429" s="355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64">
        <v>4607091389739</v>
      </c>
      <c r="E430" s="359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8"/>
      <c r="P430" s="358"/>
      <c r="Q430" s="358"/>
      <c r="R430" s="359"/>
      <c r="S430" s="34"/>
      <c r="T430" s="34"/>
      <c r="U430" s="35" t="s">
        <v>65</v>
      </c>
      <c r="V430" s="348">
        <v>20</v>
      </c>
      <c r="W430" s="349">
        <f t="shared" ref="W430:W436" si="20">IFERROR(IF(V430="",0,CEILING((V430/$H430),1)*$H430),"")</f>
        <v>21</v>
      </c>
      <c r="X430" s="36">
        <f>IFERROR(IF(W430=0,"",ROUNDUP(W430/H430,0)*0.00753),"")</f>
        <v>3.7650000000000003E-2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64">
        <v>4680115883048</v>
      </c>
      <c r="E431" s="359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64">
        <v>4607091389425</v>
      </c>
      <c r="E432" s="359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8"/>
      <c r="P432" s="358"/>
      <c r="Q432" s="358"/>
      <c r="R432" s="359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64">
        <v>4680115882911</v>
      </c>
      <c r="E433" s="359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8"/>
      <c r="P433" s="358"/>
      <c r="Q433" s="358"/>
      <c r="R433" s="359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64">
        <v>4680115880771</v>
      </c>
      <c r="E434" s="359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8"/>
      <c r="P434" s="358"/>
      <c r="Q434" s="358"/>
      <c r="R434" s="359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64">
        <v>4607091389500</v>
      </c>
      <c r="E435" s="359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8"/>
      <c r="P435" s="358"/>
      <c r="Q435" s="358"/>
      <c r="R435" s="359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64">
        <v>4680115881983</v>
      </c>
      <c r="E436" s="359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8"/>
      <c r="P436" s="358"/>
      <c r="Q436" s="358"/>
      <c r="R436" s="359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66" t="s">
        <v>66</v>
      </c>
      <c r="O437" s="367"/>
      <c r="P437" s="367"/>
      <c r="Q437" s="367"/>
      <c r="R437" s="367"/>
      <c r="S437" s="367"/>
      <c r="T437" s="368"/>
      <c r="U437" s="37" t="s">
        <v>67</v>
      </c>
      <c r="V437" s="350">
        <f>IFERROR(V430/H430,"0")+IFERROR(V431/H431,"0")+IFERROR(V432/H432,"0")+IFERROR(V433/H433,"0")+IFERROR(V434/H434,"0")+IFERROR(V435/H435,"0")+IFERROR(V436/H436,"0")</f>
        <v>4.7619047619047619</v>
      </c>
      <c r="W437" s="350">
        <f>IFERROR(W430/H430,"0")+IFERROR(W431/H431,"0")+IFERROR(W432/H432,"0")+IFERROR(W433/H433,"0")+IFERROR(W434/H434,"0")+IFERROR(W435/H435,"0")+IFERROR(W436/H436,"0")</f>
        <v>5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3.7650000000000003E-2</v>
      </c>
      <c r="Y437" s="351"/>
      <c r="Z437" s="351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66" t="s">
        <v>66</v>
      </c>
      <c r="O438" s="367"/>
      <c r="P438" s="367"/>
      <c r="Q438" s="367"/>
      <c r="R438" s="367"/>
      <c r="S438" s="367"/>
      <c r="T438" s="368"/>
      <c r="U438" s="37" t="s">
        <v>65</v>
      </c>
      <c r="V438" s="350">
        <f>IFERROR(SUM(V430:V436),"0")</f>
        <v>20</v>
      </c>
      <c r="W438" s="350">
        <f>IFERROR(SUM(W430:W436),"0")</f>
        <v>21</v>
      </c>
      <c r="X438" s="37"/>
      <c r="Y438" s="351"/>
      <c r="Z438" s="351"/>
    </row>
    <row r="439" spans="1:53" ht="14.25" customHeight="1" x14ac:dyDescent="0.25">
      <c r="A439" s="369" t="s">
        <v>95</v>
      </c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5"/>
      <c r="N439" s="355"/>
      <c r="O439" s="355"/>
      <c r="P439" s="355"/>
      <c r="Q439" s="355"/>
      <c r="R439" s="355"/>
      <c r="S439" s="355"/>
      <c r="T439" s="355"/>
      <c r="U439" s="355"/>
      <c r="V439" s="355"/>
      <c r="W439" s="355"/>
      <c r="X439" s="355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64">
        <v>4680115884090</v>
      </c>
      <c r="E440" s="359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4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8"/>
      <c r="P440" s="358"/>
      <c r="Q440" s="358"/>
      <c r="R440" s="359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54"/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6"/>
      <c r="N441" s="366" t="s">
        <v>66</v>
      </c>
      <c r="O441" s="367"/>
      <c r="P441" s="367"/>
      <c r="Q441" s="367"/>
      <c r="R441" s="367"/>
      <c r="S441" s="367"/>
      <c r="T441" s="368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5"/>
      <c r="B442" s="355"/>
      <c r="C442" s="355"/>
      <c r="D442" s="355"/>
      <c r="E442" s="355"/>
      <c r="F442" s="355"/>
      <c r="G442" s="355"/>
      <c r="H442" s="355"/>
      <c r="I442" s="355"/>
      <c r="J442" s="355"/>
      <c r="K442" s="355"/>
      <c r="L442" s="355"/>
      <c r="M442" s="356"/>
      <c r="N442" s="366" t="s">
        <v>66</v>
      </c>
      <c r="O442" s="367"/>
      <c r="P442" s="367"/>
      <c r="Q442" s="367"/>
      <c r="R442" s="367"/>
      <c r="S442" s="367"/>
      <c r="T442" s="368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69" t="s">
        <v>590</v>
      </c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5"/>
      <c r="N443" s="355"/>
      <c r="O443" s="355"/>
      <c r="P443" s="355"/>
      <c r="Q443" s="355"/>
      <c r="R443" s="355"/>
      <c r="S443" s="355"/>
      <c r="T443" s="355"/>
      <c r="U443" s="355"/>
      <c r="V443" s="355"/>
      <c r="W443" s="355"/>
      <c r="X443" s="355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64">
        <v>4680115884564</v>
      </c>
      <c r="E444" s="359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6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8"/>
      <c r="P444" s="358"/>
      <c r="Q444" s="358"/>
      <c r="R444" s="359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54"/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6"/>
      <c r="N445" s="366" t="s">
        <v>66</v>
      </c>
      <c r="O445" s="367"/>
      <c r="P445" s="367"/>
      <c r="Q445" s="367"/>
      <c r="R445" s="367"/>
      <c r="S445" s="367"/>
      <c r="T445" s="368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5"/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6"/>
      <c r="N446" s="366" t="s">
        <v>66</v>
      </c>
      <c r="O446" s="367"/>
      <c r="P446" s="367"/>
      <c r="Q446" s="367"/>
      <c r="R446" s="367"/>
      <c r="S446" s="367"/>
      <c r="T446" s="368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375" t="s">
        <v>593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48"/>
      <c r="Z447" s="48"/>
    </row>
    <row r="448" spans="1:53" ht="16.5" customHeight="1" x14ac:dyDescent="0.25">
      <c r="A448" s="370" t="s">
        <v>593</v>
      </c>
      <c r="B448" s="355"/>
      <c r="C448" s="355"/>
      <c r="D448" s="355"/>
      <c r="E448" s="355"/>
      <c r="F448" s="355"/>
      <c r="G448" s="355"/>
      <c r="H448" s="355"/>
      <c r="I448" s="355"/>
      <c r="J448" s="355"/>
      <c r="K448" s="355"/>
      <c r="L448" s="355"/>
      <c r="M448" s="355"/>
      <c r="N448" s="355"/>
      <c r="O448" s="355"/>
      <c r="P448" s="355"/>
      <c r="Q448" s="355"/>
      <c r="R448" s="355"/>
      <c r="S448" s="355"/>
      <c r="T448" s="355"/>
      <c r="U448" s="355"/>
      <c r="V448" s="355"/>
      <c r="W448" s="355"/>
      <c r="X448" s="355"/>
      <c r="Y448" s="344"/>
      <c r="Z448" s="344"/>
    </row>
    <row r="449" spans="1:53" ht="14.25" customHeight="1" x14ac:dyDescent="0.25">
      <c r="A449" s="369" t="s">
        <v>108</v>
      </c>
      <c r="B449" s="355"/>
      <c r="C449" s="355"/>
      <c r="D449" s="355"/>
      <c r="E449" s="355"/>
      <c r="F449" s="355"/>
      <c r="G449" s="355"/>
      <c r="H449" s="355"/>
      <c r="I449" s="355"/>
      <c r="J449" s="355"/>
      <c r="K449" s="355"/>
      <c r="L449" s="355"/>
      <c r="M449" s="355"/>
      <c r="N449" s="355"/>
      <c r="O449" s="355"/>
      <c r="P449" s="355"/>
      <c r="Q449" s="355"/>
      <c r="R449" s="355"/>
      <c r="S449" s="355"/>
      <c r="T449" s="355"/>
      <c r="U449" s="355"/>
      <c r="V449" s="355"/>
      <c r="W449" s="355"/>
      <c r="X449" s="355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64">
        <v>4607091389067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84" t="s">
        <v>596</v>
      </c>
      <c r="O450" s="358"/>
      <c r="P450" s="358"/>
      <c r="Q450" s="358"/>
      <c r="R450" s="359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64">
        <v>4607091383522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32" t="s">
        <v>599</v>
      </c>
      <c r="O451" s="358"/>
      <c r="P451" s="358"/>
      <c r="Q451" s="358"/>
      <c r="R451" s="359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64">
        <v>4607091383522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7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8"/>
      <c r="P452" s="358"/>
      <c r="Q452" s="358"/>
      <c r="R452" s="359"/>
      <c r="S452" s="34"/>
      <c r="T452" s="34"/>
      <c r="U452" s="35" t="s">
        <v>65</v>
      </c>
      <c r="V452" s="348">
        <v>120</v>
      </c>
      <c r="W452" s="349">
        <f t="shared" si="21"/>
        <v>121.44000000000001</v>
      </c>
      <c r="X452" s="36">
        <f t="shared" si="22"/>
        <v>0.27507999999999999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64">
        <v>4607091384437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646" t="s">
        <v>603</v>
      </c>
      <c r="O453" s="358"/>
      <c r="P453" s="358"/>
      <c r="Q453" s="358"/>
      <c r="R453" s="359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64">
        <v>4680115884502</v>
      </c>
      <c r="E454" s="359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399" t="s">
        <v>606</v>
      </c>
      <c r="O454" s="358"/>
      <c r="P454" s="358"/>
      <c r="Q454" s="358"/>
      <c r="R454" s="359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64">
        <v>4607091389104</v>
      </c>
      <c r="E455" s="359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707" t="s">
        <v>609</v>
      </c>
      <c r="O455" s="358"/>
      <c r="P455" s="358"/>
      <c r="Q455" s="358"/>
      <c r="R455" s="359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64">
        <v>4680115884519</v>
      </c>
      <c r="E456" s="359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721" t="s">
        <v>612</v>
      </c>
      <c r="O456" s="358"/>
      <c r="P456" s="358"/>
      <c r="Q456" s="358"/>
      <c r="R456" s="359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64">
        <v>4680115880603</v>
      </c>
      <c r="E457" s="359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01" t="s">
        <v>615</v>
      </c>
      <c r="O457" s="358"/>
      <c r="P457" s="358"/>
      <c r="Q457" s="358"/>
      <c r="R457" s="359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64">
        <v>4607091389999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3" t="s">
        <v>618</v>
      </c>
      <c r="O458" s="358"/>
      <c r="P458" s="358"/>
      <c r="Q458" s="358"/>
      <c r="R458" s="359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64">
        <v>4607091389999</v>
      </c>
      <c r="E459" s="359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8"/>
      <c r="P459" s="358"/>
      <c r="Q459" s="358"/>
      <c r="R459" s="359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64">
        <v>4680115882782</v>
      </c>
      <c r="E460" s="359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710" t="s">
        <v>622</v>
      </c>
      <c r="O460" s="358"/>
      <c r="P460" s="358"/>
      <c r="Q460" s="358"/>
      <c r="R460" s="359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64">
        <v>4607091389098</v>
      </c>
      <c r="E461" s="359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8"/>
      <c r="P461" s="358"/>
      <c r="Q461" s="358"/>
      <c r="R461" s="359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64">
        <v>4607091389982</v>
      </c>
      <c r="E462" s="359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719" t="s">
        <v>627</v>
      </c>
      <c r="O462" s="358"/>
      <c r="P462" s="358"/>
      <c r="Q462" s="358"/>
      <c r="R462" s="359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54"/>
      <c r="B463" s="355"/>
      <c r="C463" s="355"/>
      <c r="D463" s="355"/>
      <c r="E463" s="355"/>
      <c r="F463" s="355"/>
      <c r="G463" s="355"/>
      <c r="H463" s="355"/>
      <c r="I463" s="355"/>
      <c r="J463" s="355"/>
      <c r="K463" s="355"/>
      <c r="L463" s="355"/>
      <c r="M463" s="356"/>
      <c r="N463" s="366" t="s">
        <v>66</v>
      </c>
      <c r="O463" s="367"/>
      <c r="P463" s="367"/>
      <c r="Q463" s="367"/>
      <c r="R463" s="367"/>
      <c r="S463" s="367"/>
      <c r="T463" s="368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22.727272727272727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23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0.27507999999999999</v>
      </c>
      <c r="Y463" s="351"/>
      <c r="Z463" s="351"/>
    </row>
    <row r="464" spans="1:53" x14ac:dyDescent="0.2">
      <c r="A464" s="355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6" t="s">
        <v>66</v>
      </c>
      <c r="O464" s="367"/>
      <c r="P464" s="367"/>
      <c r="Q464" s="367"/>
      <c r="R464" s="367"/>
      <c r="S464" s="367"/>
      <c r="T464" s="368"/>
      <c r="U464" s="37" t="s">
        <v>65</v>
      </c>
      <c r="V464" s="350">
        <f>IFERROR(SUM(V450:V462),"0")</f>
        <v>120</v>
      </c>
      <c r="W464" s="350">
        <f>IFERROR(SUM(W450:W462),"0")</f>
        <v>121.44000000000001</v>
      </c>
      <c r="X464" s="37"/>
      <c r="Y464" s="351"/>
      <c r="Z464" s="351"/>
    </row>
    <row r="465" spans="1:53" ht="14.25" customHeight="1" x14ac:dyDescent="0.25">
      <c r="A465" s="369" t="s">
        <v>100</v>
      </c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5"/>
      <c r="N465" s="355"/>
      <c r="O465" s="355"/>
      <c r="P465" s="355"/>
      <c r="Q465" s="355"/>
      <c r="R465" s="355"/>
      <c r="S465" s="355"/>
      <c r="T465" s="355"/>
      <c r="U465" s="355"/>
      <c r="V465" s="355"/>
      <c r="W465" s="355"/>
      <c r="X465" s="355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64">
        <v>4607091388930</v>
      </c>
      <c r="E466" s="359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6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8"/>
      <c r="P466" s="358"/>
      <c r="Q466" s="358"/>
      <c r="R466" s="359"/>
      <c r="S466" s="34"/>
      <c r="T466" s="34"/>
      <c r="U466" s="35" t="s">
        <v>65</v>
      </c>
      <c r="V466" s="348">
        <v>190</v>
      </c>
      <c r="W466" s="349">
        <f>IFERROR(IF(V466="",0,CEILING((V466/$H466),1)*$H466),"")</f>
        <v>190.08</v>
      </c>
      <c r="X466" s="36">
        <f>IFERROR(IF(W466=0,"",ROUNDUP(W466/H466,0)*0.01196),"")</f>
        <v>0.43056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64">
        <v>4680115880054</v>
      </c>
      <c r="E467" s="359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4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8"/>
      <c r="P467" s="358"/>
      <c r="Q467" s="358"/>
      <c r="R467" s="359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54"/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6"/>
      <c r="N468" s="366" t="s">
        <v>66</v>
      </c>
      <c r="O468" s="367"/>
      <c r="P468" s="367"/>
      <c r="Q468" s="367"/>
      <c r="R468" s="367"/>
      <c r="S468" s="367"/>
      <c r="T468" s="368"/>
      <c r="U468" s="37" t="s">
        <v>67</v>
      </c>
      <c r="V468" s="350">
        <f>IFERROR(V466/H466,"0")+IFERROR(V467/H467,"0")</f>
        <v>35.984848484848484</v>
      </c>
      <c r="W468" s="350">
        <f>IFERROR(W466/H466,"0")+IFERROR(W467/H467,"0")</f>
        <v>36</v>
      </c>
      <c r="X468" s="350">
        <f>IFERROR(IF(X466="",0,X466),"0")+IFERROR(IF(X467="",0,X467),"0")</f>
        <v>0.43056</v>
      </c>
      <c r="Y468" s="351"/>
      <c r="Z468" s="351"/>
    </row>
    <row r="469" spans="1:53" x14ac:dyDescent="0.2">
      <c r="A469" s="355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66" t="s">
        <v>66</v>
      </c>
      <c r="O469" s="367"/>
      <c r="P469" s="367"/>
      <c r="Q469" s="367"/>
      <c r="R469" s="367"/>
      <c r="S469" s="367"/>
      <c r="T469" s="368"/>
      <c r="U469" s="37" t="s">
        <v>65</v>
      </c>
      <c r="V469" s="350">
        <f>IFERROR(SUM(V466:V467),"0")</f>
        <v>190</v>
      </c>
      <c r="W469" s="350">
        <f>IFERROR(SUM(W466:W467),"0")</f>
        <v>190.08</v>
      </c>
      <c r="X469" s="37"/>
      <c r="Y469" s="351"/>
      <c r="Z469" s="351"/>
    </row>
    <row r="470" spans="1:53" ht="14.25" customHeight="1" x14ac:dyDescent="0.25">
      <c r="A470" s="369" t="s">
        <v>60</v>
      </c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5"/>
      <c r="N470" s="355"/>
      <c r="O470" s="355"/>
      <c r="P470" s="355"/>
      <c r="Q470" s="355"/>
      <c r="R470" s="355"/>
      <c r="S470" s="355"/>
      <c r="T470" s="355"/>
      <c r="U470" s="355"/>
      <c r="V470" s="355"/>
      <c r="W470" s="355"/>
      <c r="X470" s="355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64">
        <v>4680115883116</v>
      </c>
      <c r="E471" s="359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64">
        <v>4680115883093</v>
      </c>
      <c r="E472" s="359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48">
        <v>30</v>
      </c>
      <c r="W472" s="349">
        <f t="shared" si="23"/>
        <v>31.68</v>
      </c>
      <c r="X472" s="36">
        <f>IFERROR(IF(W472=0,"",ROUNDUP(W472/H472,0)*0.01196),"")</f>
        <v>7.1760000000000004E-2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64">
        <v>4680115883109</v>
      </c>
      <c r="E473" s="359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64">
        <v>4680115882072</v>
      </c>
      <c r="E474" s="359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8"/>
      <c r="P474" s="358"/>
      <c r="Q474" s="358"/>
      <c r="R474" s="359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64">
        <v>4680115882102</v>
      </c>
      <c r="E475" s="359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8"/>
      <c r="P475" s="358"/>
      <c r="Q475" s="358"/>
      <c r="R475" s="359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64">
        <v>4680115882096</v>
      </c>
      <c r="E476" s="359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8"/>
      <c r="P476" s="358"/>
      <c r="Q476" s="358"/>
      <c r="R476" s="359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54"/>
      <c r="B477" s="355"/>
      <c r="C477" s="355"/>
      <c r="D477" s="355"/>
      <c r="E477" s="355"/>
      <c r="F477" s="355"/>
      <c r="G477" s="355"/>
      <c r="H477" s="355"/>
      <c r="I477" s="355"/>
      <c r="J477" s="355"/>
      <c r="K477" s="355"/>
      <c r="L477" s="355"/>
      <c r="M477" s="356"/>
      <c r="N477" s="366" t="s">
        <v>66</v>
      </c>
      <c r="O477" s="367"/>
      <c r="P477" s="367"/>
      <c r="Q477" s="367"/>
      <c r="R477" s="367"/>
      <c r="S477" s="367"/>
      <c r="T477" s="368"/>
      <c r="U477" s="37" t="s">
        <v>67</v>
      </c>
      <c r="V477" s="350">
        <f>IFERROR(V471/H471,"0")+IFERROR(V472/H472,"0")+IFERROR(V473/H473,"0")+IFERROR(V474/H474,"0")+IFERROR(V475/H475,"0")+IFERROR(V476/H476,"0")</f>
        <v>5.6818181818181817</v>
      </c>
      <c r="W477" s="350">
        <f>IFERROR(W471/H471,"0")+IFERROR(W472/H472,"0")+IFERROR(W473/H473,"0")+IFERROR(W474/H474,"0")+IFERROR(W475/H475,"0")+IFERROR(W476/H476,"0")</f>
        <v>6</v>
      </c>
      <c r="X477" s="350">
        <f>IFERROR(IF(X471="",0,X471),"0")+IFERROR(IF(X472="",0,X472),"0")+IFERROR(IF(X473="",0,X473),"0")+IFERROR(IF(X474="",0,X474),"0")+IFERROR(IF(X475="",0,X475),"0")+IFERROR(IF(X476="",0,X476),"0")</f>
        <v>7.1760000000000004E-2</v>
      </c>
      <c r="Y477" s="351"/>
      <c r="Z477" s="351"/>
    </row>
    <row r="478" spans="1:53" x14ac:dyDescent="0.2">
      <c r="A478" s="355"/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6"/>
      <c r="N478" s="366" t="s">
        <v>66</v>
      </c>
      <c r="O478" s="367"/>
      <c r="P478" s="367"/>
      <c r="Q478" s="367"/>
      <c r="R478" s="367"/>
      <c r="S478" s="367"/>
      <c r="T478" s="368"/>
      <c r="U478" s="37" t="s">
        <v>65</v>
      </c>
      <c r="V478" s="350">
        <f>IFERROR(SUM(V471:V476),"0")</f>
        <v>30</v>
      </c>
      <c r="W478" s="350">
        <f>IFERROR(SUM(W471:W476),"0")</f>
        <v>31.68</v>
      </c>
      <c r="X478" s="37"/>
      <c r="Y478" s="351"/>
      <c r="Z478" s="351"/>
    </row>
    <row r="479" spans="1:53" ht="14.25" customHeight="1" x14ac:dyDescent="0.25">
      <c r="A479" s="369" t="s">
        <v>68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64">
        <v>4607091383409</v>
      </c>
      <c r="E480" s="359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8"/>
      <c r="P480" s="358"/>
      <c r="Q480" s="358"/>
      <c r="R480" s="359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64">
        <v>4607091383416</v>
      </c>
      <c r="E481" s="359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8"/>
      <c r="P481" s="358"/>
      <c r="Q481" s="358"/>
      <c r="R481" s="359"/>
      <c r="S481" s="34"/>
      <c r="T481" s="34"/>
      <c r="U481" s="35" t="s">
        <v>65</v>
      </c>
      <c r="V481" s="348">
        <v>30</v>
      </c>
      <c r="W481" s="349">
        <f>IFERROR(IF(V481="",0,CEILING((V481/$H481),1)*$H481),"")</f>
        <v>31.2</v>
      </c>
      <c r="X481" s="36">
        <f>IFERROR(IF(W481=0,"",ROUNDUP(W481/H481,0)*0.02175),"")</f>
        <v>8.6999999999999994E-2</v>
      </c>
      <c r="Y481" s="56"/>
      <c r="Z481" s="57"/>
      <c r="AD481" s="58"/>
      <c r="BA481" s="323" t="s">
        <v>1</v>
      </c>
    </row>
    <row r="482" spans="1:53" x14ac:dyDescent="0.2">
      <c r="A482" s="354"/>
      <c r="B482" s="355"/>
      <c r="C482" s="355"/>
      <c r="D482" s="355"/>
      <c r="E482" s="355"/>
      <c r="F482" s="355"/>
      <c r="G482" s="355"/>
      <c r="H482" s="355"/>
      <c r="I482" s="355"/>
      <c r="J482" s="355"/>
      <c r="K482" s="355"/>
      <c r="L482" s="355"/>
      <c r="M482" s="356"/>
      <c r="N482" s="366" t="s">
        <v>66</v>
      </c>
      <c r="O482" s="367"/>
      <c r="P482" s="367"/>
      <c r="Q482" s="367"/>
      <c r="R482" s="367"/>
      <c r="S482" s="367"/>
      <c r="T482" s="368"/>
      <c r="U482" s="37" t="s">
        <v>67</v>
      </c>
      <c r="V482" s="350">
        <f>IFERROR(V480/H480,"0")+IFERROR(V481/H481,"0")</f>
        <v>3.8461538461538463</v>
      </c>
      <c r="W482" s="350">
        <f>IFERROR(W480/H480,"0")+IFERROR(W481/H481,"0")</f>
        <v>4</v>
      </c>
      <c r="X482" s="350">
        <f>IFERROR(IF(X480="",0,X480),"0")+IFERROR(IF(X481="",0,X481),"0")</f>
        <v>8.6999999999999994E-2</v>
      </c>
      <c r="Y482" s="351"/>
      <c r="Z482" s="351"/>
    </row>
    <row r="483" spans="1:53" x14ac:dyDescent="0.2">
      <c r="A483" s="355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6" t="s">
        <v>66</v>
      </c>
      <c r="O483" s="367"/>
      <c r="P483" s="367"/>
      <c r="Q483" s="367"/>
      <c r="R483" s="367"/>
      <c r="S483" s="367"/>
      <c r="T483" s="368"/>
      <c r="U483" s="37" t="s">
        <v>65</v>
      </c>
      <c r="V483" s="350">
        <f>IFERROR(SUM(V480:V481),"0")</f>
        <v>30</v>
      </c>
      <c r="W483" s="350">
        <f>IFERROR(SUM(W480:W481),"0")</f>
        <v>31.2</v>
      </c>
      <c r="X483" s="37"/>
      <c r="Y483" s="351"/>
      <c r="Z483" s="351"/>
    </row>
    <row r="484" spans="1:53" ht="27.75" customHeight="1" x14ac:dyDescent="0.2">
      <c r="A484" s="375" t="s">
        <v>648</v>
      </c>
      <c r="B484" s="376"/>
      <c r="C484" s="376"/>
      <c r="D484" s="376"/>
      <c r="E484" s="376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  <c r="X484" s="376"/>
      <c r="Y484" s="48"/>
      <c r="Z484" s="48"/>
    </row>
    <row r="485" spans="1:53" ht="16.5" customHeight="1" x14ac:dyDescent="0.25">
      <c r="A485" s="370" t="s">
        <v>649</v>
      </c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5"/>
      <c r="N485" s="355"/>
      <c r="O485" s="355"/>
      <c r="P485" s="355"/>
      <c r="Q485" s="355"/>
      <c r="R485" s="355"/>
      <c r="S485" s="355"/>
      <c r="T485" s="355"/>
      <c r="U485" s="355"/>
      <c r="V485" s="355"/>
      <c r="W485" s="355"/>
      <c r="X485" s="355"/>
      <c r="Y485" s="344"/>
      <c r="Z485" s="344"/>
    </row>
    <row r="486" spans="1:53" ht="14.25" customHeight="1" x14ac:dyDescent="0.25">
      <c r="A486" s="369" t="s">
        <v>108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64">
        <v>4640242181011</v>
      </c>
      <c r="E487" s="359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492" t="s">
        <v>652</v>
      </c>
      <c r="O487" s="358"/>
      <c r="P487" s="358"/>
      <c r="Q487" s="358"/>
      <c r="R487" s="359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64">
        <v>4640242180441</v>
      </c>
      <c r="E488" s="359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474" t="s">
        <v>655</v>
      </c>
      <c r="O488" s="358"/>
      <c r="P488" s="358"/>
      <c r="Q488" s="358"/>
      <c r="R488" s="359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64">
        <v>4640242180564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703" t="s">
        <v>658</v>
      </c>
      <c r="O489" s="358"/>
      <c r="P489" s="358"/>
      <c r="Q489" s="358"/>
      <c r="R489" s="359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64">
        <v>4640242180922</v>
      </c>
      <c r="E490" s="359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15" t="s">
        <v>661</v>
      </c>
      <c r="O490" s="358"/>
      <c r="P490" s="358"/>
      <c r="Q490" s="358"/>
      <c r="R490" s="359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64">
        <v>4640242180038</v>
      </c>
      <c r="E491" s="359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694" t="s">
        <v>664</v>
      </c>
      <c r="O491" s="358"/>
      <c r="P491" s="358"/>
      <c r="Q491" s="358"/>
      <c r="R491" s="359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54"/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6"/>
      <c r="N492" s="366" t="s">
        <v>66</v>
      </c>
      <c r="O492" s="367"/>
      <c r="P492" s="367"/>
      <c r="Q492" s="367"/>
      <c r="R492" s="367"/>
      <c r="S492" s="367"/>
      <c r="T492" s="368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5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6" t="s">
        <v>66</v>
      </c>
      <c r="O493" s="367"/>
      <c r="P493" s="367"/>
      <c r="Q493" s="367"/>
      <c r="R493" s="367"/>
      <c r="S493" s="367"/>
      <c r="T493" s="368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69" t="s">
        <v>100</v>
      </c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5"/>
      <c r="N494" s="355"/>
      <c r="O494" s="355"/>
      <c r="P494" s="355"/>
      <c r="Q494" s="355"/>
      <c r="R494" s="355"/>
      <c r="S494" s="355"/>
      <c r="T494" s="355"/>
      <c r="U494" s="355"/>
      <c r="V494" s="355"/>
      <c r="W494" s="355"/>
      <c r="X494" s="355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64">
        <v>4640242180526</v>
      </c>
      <c r="E495" s="359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11" t="s">
        <v>667</v>
      </c>
      <c r="O495" s="358"/>
      <c r="P495" s="358"/>
      <c r="Q495" s="358"/>
      <c r="R495" s="359"/>
      <c r="S495" s="34"/>
      <c r="T495" s="34"/>
      <c r="U495" s="35" t="s">
        <v>65</v>
      </c>
      <c r="V495" s="348">
        <v>30</v>
      </c>
      <c r="W495" s="349">
        <f>IFERROR(IF(V495="",0,CEILING((V495/$H495),1)*$H495),"")</f>
        <v>32.400000000000006</v>
      </c>
      <c r="X495" s="36">
        <f>IFERROR(IF(W495=0,"",ROUNDUP(W495/H495,0)*0.02175),"")</f>
        <v>6.5250000000000002E-2</v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64">
        <v>4640242180519</v>
      </c>
      <c r="E496" s="359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488" t="s">
        <v>670</v>
      </c>
      <c r="O496" s="358"/>
      <c r="P496" s="358"/>
      <c r="Q496" s="358"/>
      <c r="R496" s="359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64">
        <v>4640242180090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630" t="s">
        <v>673</v>
      </c>
      <c r="O497" s="358"/>
      <c r="P497" s="358"/>
      <c r="Q497" s="358"/>
      <c r="R497" s="359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54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66" t="s">
        <v>66</v>
      </c>
      <c r="O498" s="367"/>
      <c r="P498" s="367"/>
      <c r="Q498" s="367"/>
      <c r="R498" s="367"/>
      <c r="S498" s="367"/>
      <c r="T498" s="368"/>
      <c r="U498" s="37" t="s">
        <v>67</v>
      </c>
      <c r="V498" s="350">
        <f>IFERROR(V495/H495,"0")+IFERROR(V496/H496,"0")+IFERROR(V497/H497,"0")</f>
        <v>2.7777777777777777</v>
      </c>
      <c r="W498" s="350">
        <f>IFERROR(W495/H495,"0")+IFERROR(W496/H496,"0")+IFERROR(W497/H497,"0")</f>
        <v>3.0000000000000004</v>
      </c>
      <c r="X498" s="350">
        <f>IFERROR(IF(X495="",0,X495),"0")+IFERROR(IF(X496="",0,X496),"0")+IFERROR(IF(X497="",0,X497),"0")</f>
        <v>6.5250000000000002E-2</v>
      </c>
      <c r="Y498" s="351"/>
      <c r="Z498" s="351"/>
    </row>
    <row r="499" spans="1:53" x14ac:dyDescent="0.2">
      <c r="A499" s="355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6" t="s">
        <v>66</v>
      </c>
      <c r="O499" s="367"/>
      <c r="P499" s="367"/>
      <c r="Q499" s="367"/>
      <c r="R499" s="367"/>
      <c r="S499" s="367"/>
      <c r="T499" s="368"/>
      <c r="U499" s="37" t="s">
        <v>65</v>
      </c>
      <c r="V499" s="350">
        <f>IFERROR(SUM(V495:V497),"0")</f>
        <v>30</v>
      </c>
      <c r="W499" s="350">
        <f>IFERROR(SUM(W495:W497),"0")</f>
        <v>32.400000000000006</v>
      </c>
      <c r="X499" s="37"/>
      <c r="Y499" s="351"/>
      <c r="Z499" s="351"/>
    </row>
    <row r="500" spans="1:53" ht="14.25" customHeight="1" x14ac:dyDescent="0.25">
      <c r="A500" s="369" t="s">
        <v>60</v>
      </c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5"/>
      <c r="N500" s="355"/>
      <c r="O500" s="355"/>
      <c r="P500" s="355"/>
      <c r="Q500" s="355"/>
      <c r="R500" s="355"/>
      <c r="S500" s="355"/>
      <c r="T500" s="355"/>
      <c r="U500" s="355"/>
      <c r="V500" s="355"/>
      <c r="W500" s="355"/>
      <c r="X500" s="355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64">
        <v>4640242180816</v>
      </c>
      <c r="E501" s="359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19" t="s">
        <v>676</v>
      </c>
      <c r="O501" s="358"/>
      <c r="P501" s="358"/>
      <c r="Q501" s="358"/>
      <c r="R501" s="359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64">
        <v>4640242180595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38" t="s">
        <v>679</v>
      </c>
      <c r="O502" s="358"/>
      <c r="P502" s="358"/>
      <c r="Q502" s="358"/>
      <c r="R502" s="359"/>
      <c r="S502" s="34"/>
      <c r="T502" s="34"/>
      <c r="U502" s="35" t="s">
        <v>65</v>
      </c>
      <c r="V502" s="348">
        <v>250</v>
      </c>
      <c r="W502" s="349">
        <f>IFERROR(IF(V502="",0,CEILING((V502/$H502),1)*$H502),"")</f>
        <v>252</v>
      </c>
      <c r="X502" s="36">
        <f>IFERROR(IF(W502=0,"",ROUNDUP(W502/H502,0)*0.00753),"")</f>
        <v>0.45180000000000003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64">
        <v>4640242180908</v>
      </c>
      <c r="E503" s="359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09" t="s">
        <v>682</v>
      </c>
      <c r="O503" s="358"/>
      <c r="P503" s="358"/>
      <c r="Q503" s="358"/>
      <c r="R503" s="359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64">
        <v>4640242180489</v>
      </c>
      <c r="E504" s="359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695" t="s">
        <v>685</v>
      </c>
      <c r="O504" s="358"/>
      <c r="P504" s="358"/>
      <c r="Q504" s="358"/>
      <c r="R504" s="359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66" t="s">
        <v>66</v>
      </c>
      <c r="O505" s="367"/>
      <c r="P505" s="367"/>
      <c r="Q505" s="367"/>
      <c r="R505" s="367"/>
      <c r="S505" s="367"/>
      <c r="T505" s="368"/>
      <c r="U505" s="37" t="s">
        <v>67</v>
      </c>
      <c r="V505" s="350">
        <f>IFERROR(V501/H501,"0")+IFERROR(V502/H502,"0")+IFERROR(V503/H503,"0")+IFERROR(V504/H504,"0")</f>
        <v>59.523809523809518</v>
      </c>
      <c r="W505" s="350">
        <f>IFERROR(W501/H501,"0")+IFERROR(W502/H502,"0")+IFERROR(W503/H503,"0")+IFERROR(W504/H504,"0")</f>
        <v>60</v>
      </c>
      <c r="X505" s="350">
        <f>IFERROR(IF(X501="",0,X501),"0")+IFERROR(IF(X502="",0,X502),"0")+IFERROR(IF(X503="",0,X503),"0")+IFERROR(IF(X504="",0,X504),"0")</f>
        <v>0.45180000000000003</v>
      </c>
      <c r="Y505" s="351"/>
      <c r="Z505" s="351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6" t="s">
        <v>66</v>
      </c>
      <c r="O506" s="367"/>
      <c r="P506" s="367"/>
      <c r="Q506" s="367"/>
      <c r="R506" s="367"/>
      <c r="S506" s="367"/>
      <c r="T506" s="368"/>
      <c r="U506" s="37" t="s">
        <v>65</v>
      </c>
      <c r="V506" s="350">
        <f>IFERROR(SUM(V501:V504),"0")</f>
        <v>250</v>
      </c>
      <c r="W506" s="350">
        <f>IFERROR(SUM(W501:W504),"0")</f>
        <v>252</v>
      </c>
      <c r="X506" s="37"/>
      <c r="Y506" s="351"/>
      <c r="Z506" s="351"/>
    </row>
    <row r="507" spans="1:53" ht="14.25" customHeight="1" x14ac:dyDescent="0.25">
      <c r="A507" s="369" t="s">
        <v>68</v>
      </c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5"/>
      <c r="N507" s="355"/>
      <c r="O507" s="355"/>
      <c r="P507" s="355"/>
      <c r="Q507" s="355"/>
      <c r="R507" s="355"/>
      <c r="S507" s="355"/>
      <c r="T507" s="355"/>
      <c r="U507" s="355"/>
      <c r="V507" s="355"/>
      <c r="W507" s="355"/>
      <c r="X507" s="355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64">
        <v>4680115880870</v>
      </c>
      <c r="E508" s="359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6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8"/>
      <c r="P508" s="358"/>
      <c r="Q508" s="358"/>
      <c r="R508" s="359"/>
      <c r="S508" s="34"/>
      <c r="T508" s="34"/>
      <c r="U508" s="35" t="s">
        <v>65</v>
      </c>
      <c r="V508" s="348">
        <v>50</v>
      </c>
      <c r="W508" s="349">
        <f>IFERROR(IF(V508="",0,CEILING((V508/$H508),1)*$H508),"")</f>
        <v>54.6</v>
      </c>
      <c r="X508" s="36">
        <f>IFERROR(IF(W508=0,"",ROUNDUP(W508/H508,0)*0.02175),"")</f>
        <v>0.15225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64">
        <v>4640242180540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495" t="s">
        <v>690</v>
      </c>
      <c r="O509" s="358"/>
      <c r="P509" s="358"/>
      <c r="Q509" s="358"/>
      <c r="R509" s="359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64">
        <v>4640242181233</v>
      </c>
      <c r="E510" s="359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52" t="s">
        <v>693</v>
      </c>
      <c r="O510" s="358"/>
      <c r="P510" s="358"/>
      <c r="Q510" s="358"/>
      <c r="R510" s="359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64">
        <v>4640242180557</v>
      </c>
      <c r="E511" s="359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496" t="s">
        <v>696</v>
      </c>
      <c r="O511" s="358"/>
      <c r="P511" s="358"/>
      <c r="Q511" s="358"/>
      <c r="R511" s="359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64">
        <v>4640242181226</v>
      </c>
      <c r="E512" s="359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57" t="s">
        <v>699</v>
      </c>
      <c r="O512" s="358"/>
      <c r="P512" s="358"/>
      <c r="Q512" s="358"/>
      <c r="R512" s="359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54"/>
      <c r="B513" s="355"/>
      <c r="C513" s="355"/>
      <c r="D513" s="355"/>
      <c r="E513" s="355"/>
      <c r="F513" s="355"/>
      <c r="G513" s="355"/>
      <c r="H513" s="355"/>
      <c r="I513" s="355"/>
      <c r="J513" s="355"/>
      <c r="K513" s="355"/>
      <c r="L513" s="355"/>
      <c r="M513" s="356"/>
      <c r="N513" s="366" t="s">
        <v>66</v>
      </c>
      <c r="O513" s="367"/>
      <c r="P513" s="367"/>
      <c r="Q513" s="367"/>
      <c r="R513" s="367"/>
      <c r="S513" s="367"/>
      <c r="T513" s="368"/>
      <c r="U513" s="37" t="s">
        <v>67</v>
      </c>
      <c r="V513" s="350">
        <f>IFERROR(V508/H508,"0")+IFERROR(V509/H509,"0")+IFERROR(V510/H510,"0")+IFERROR(V511/H511,"0")+IFERROR(V512/H512,"0")</f>
        <v>6.4102564102564106</v>
      </c>
      <c r="W513" s="350">
        <f>IFERROR(W508/H508,"0")+IFERROR(W509/H509,"0")+IFERROR(W510/H510,"0")+IFERROR(W511/H511,"0")+IFERROR(W512/H512,"0")</f>
        <v>7</v>
      </c>
      <c r="X513" s="350">
        <f>IFERROR(IF(X508="",0,X508),"0")+IFERROR(IF(X509="",0,X509),"0")+IFERROR(IF(X510="",0,X510),"0")+IFERROR(IF(X511="",0,X511),"0")+IFERROR(IF(X512="",0,X512),"0")</f>
        <v>0.15225</v>
      </c>
      <c r="Y513" s="351"/>
      <c r="Z513" s="351"/>
    </row>
    <row r="514" spans="1:29" x14ac:dyDescent="0.2">
      <c r="A514" s="355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6" t="s">
        <v>66</v>
      </c>
      <c r="O514" s="367"/>
      <c r="P514" s="367"/>
      <c r="Q514" s="367"/>
      <c r="R514" s="367"/>
      <c r="S514" s="367"/>
      <c r="T514" s="368"/>
      <c r="U514" s="37" t="s">
        <v>65</v>
      </c>
      <c r="V514" s="350">
        <f>IFERROR(SUM(V508:V512),"0")</f>
        <v>50</v>
      </c>
      <c r="W514" s="350">
        <f>IFERROR(SUM(W508:W512),"0")</f>
        <v>54.6</v>
      </c>
      <c r="X514" s="37"/>
      <c r="Y514" s="351"/>
      <c r="Z514" s="351"/>
    </row>
    <row r="515" spans="1:29" ht="15" customHeight="1" x14ac:dyDescent="0.2">
      <c r="A515" s="502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86"/>
      <c r="N515" s="390" t="s">
        <v>700</v>
      </c>
      <c r="O515" s="391"/>
      <c r="P515" s="391"/>
      <c r="Q515" s="391"/>
      <c r="R515" s="391"/>
      <c r="S515" s="391"/>
      <c r="T515" s="392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4595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4700.7</v>
      </c>
      <c r="X515" s="37"/>
      <c r="Y515" s="351"/>
      <c r="Z515" s="351"/>
    </row>
    <row r="516" spans="1:29" x14ac:dyDescent="0.2">
      <c r="A516" s="355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86"/>
      <c r="N516" s="390" t="s">
        <v>701</v>
      </c>
      <c r="O516" s="391"/>
      <c r="P516" s="391"/>
      <c r="Q516" s="391"/>
      <c r="R516" s="391"/>
      <c r="S516" s="391"/>
      <c r="T516" s="392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4807.1274587864245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4918.5520000000006</v>
      </c>
      <c r="X516" s="37"/>
      <c r="Y516" s="351"/>
      <c r="Z516" s="351"/>
    </row>
    <row r="517" spans="1:29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86"/>
      <c r="N517" s="390" t="s">
        <v>702</v>
      </c>
      <c r="O517" s="391"/>
      <c r="P517" s="391"/>
      <c r="Q517" s="391"/>
      <c r="R517" s="391"/>
      <c r="S517" s="391"/>
      <c r="T517" s="392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8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8</v>
      </c>
      <c r="X517" s="37"/>
      <c r="Y517" s="351"/>
      <c r="Z517" s="351"/>
    </row>
    <row r="518" spans="1:29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86"/>
      <c r="N518" s="390" t="s">
        <v>704</v>
      </c>
      <c r="O518" s="391"/>
      <c r="P518" s="391"/>
      <c r="Q518" s="391"/>
      <c r="R518" s="391"/>
      <c r="S518" s="391"/>
      <c r="T518" s="392"/>
      <c r="U518" s="37" t="s">
        <v>65</v>
      </c>
      <c r="V518" s="350">
        <f>GrossWeightTotal+PalletQtyTotal*25</f>
        <v>5007.1274587864245</v>
      </c>
      <c r="W518" s="350">
        <f>GrossWeightTotalR+PalletQtyTotalR*25</f>
        <v>5118.5520000000006</v>
      </c>
      <c r="X518" s="37"/>
      <c r="Y518" s="351"/>
      <c r="Z518" s="351"/>
    </row>
    <row r="519" spans="1:29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86"/>
      <c r="N519" s="390" t="s">
        <v>705</v>
      </c>
      <c r="O519" s="391"/>
      <c r="P519" s="391"/>
      <c r="Q519" s="391"/>
      <c r="R519" s="391"/>
      <c r="S519" s="391"/>
      <c r="T519" s="392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478.12035793070277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490</v>
      </c>
      <c r="X519" s="37"/>
      <c r="Y519" s="351"/>
      <c r="Z519" s="351"/>
    </row>
    <row r="520" spans="1:29" ht="14.25" customHeight="1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86"/>
      <c r="N520" s="390" t="s">
        <v>706</v>
      </c>
      <c r="O520" s="391"/>
      <c r="P520" s="391"/>
      <c r="Q520" s="391"/>
      <c r="R520" s="391"/>
      <c r="S520" s="391"/>
      <c r="T520" s="392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8.91249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393" t="s">
        <v>98</v>
      </c>
      <c r="D522" s="400"/>
      <c r="E522" s="400"/>
      <c r="F522" s="401"/>
      <c r="G522" s="393" t="s">
        <v>227</v>
      </c>
      <c r="H522" s="400"/>
      <c r="I522" s="400"/>
      <c r="J522" s="400"/>
      <c r="K522" s="400"/>
      <c r="L522" s="400"/>
      <c r="M522" s="400"/>
      <c r="N522" s="400"/>
      <c r="O522" s="401"/>
      <c r="P522" s="341" t="s">
        <v>462</v>
      </c>
      <c r="Q522" s="393" t="s">
        <v>466</v>
      </c>
      <c r="R522" s="401"/>
      <c r="S522" s="393" t="s">
        <v>519</v>
      </c>
      <c r="T522" s="401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674" t="s">
        <v>709</v>
      </c>
      <c r="B523" s="393" t="s">
        <v>59</v>
      </c>
      <c r="C523" s="393" t="s">
        <v>99</v>
      </c>
      <c r="D523" s="393" t="s">
        <v>107</v>
      </c>
      <c r="E523" s="393" t="s">
        <v>98</v>
      </c>
      <c r="F523" s="393" t="s">
        <v>219</v>
      </c>
      <c r="G523" s="393" t="s">
        <v>228</v>
      </c>
      <c r="H523" s="393" t="s">
        <v>235</v>
      </c>
      <c r="I523" s="393" t="s">
        <v>254</v>
      </c>
      <c r="J523" s="393" t="s">
        <v>313</v>
      </c>
      <c r="K523" s="342"/>
      <c r="L523" s="393" t="s">
        <v>334</v>
      </c>
      <c r="M523" s="393" t="s">
        <v>353</v>
      </c>
      <c r="N523" s="393" t="s">
        <v>431</v>
      </c>
      <c r="O523" s="393" t="s">
        <v>449</v>
      </c>
      <c r="P523" s="393" t="s">
        <v>463</v>
      </c>
      <c r="Q523" s="393" t="s">
        <v>467</v>
      </c>
      <c r="R523" s="393" t="s">
        <v>494</v>
      </c>
      <c r="S523" s="393" t="s">
        <v>520</v>
      </c>
      <c r="T523" s="393" t="s">
        <v>569</v>
      </c>
      <c r="U523" s="393" t="s">
        <v>593</v>
      </c>
      <c r="V523" s="393" t="s">
        <v>649</v>
      </c>
      <c r="Z523" s="52"/>
      <c r="AC523" s="342"/>
    </row>
    <row r="524" spans="1:29" ht="13.5" customHeight="1" thickBot="1" x14ac:dyDescent="0.25">
      <c r="A524" s="675"/>
      <c r="B524" s="394"/>
      <c r="C524" s="394"/>
      <c r="D524" s="394"/>
      <c r="E524" s="394"/>
      <c r="F524" s="394"/>
      <c r="G524" s="394"/>
      <c r="H524" s="394"/>
      <c r="I524" s="394"/>
      <c r="J524" s="394"/>
      <c r="K524" s="342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108</v>
      </c>
      <c r="D525" s="46">
        <f>IFERROR(W57*1,"0")+IFERROR(W58*1,"0")+IFERROR(W59*1,"0")+IFERROR(W60*1,"0")</f>
        <v>615.6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285</v>
      </c>
      <c r="F525" s="46">
        <f>IFERROR(W133*1,"0")+IFERROR(W134*1,"0")+IFERROR(W135*1,"0")+IFERROR(W136*1,"0")</f>
        <v>67.2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661.80000000000007</v>
      </c>
      <c r="N525" s="46">
        <f>IFERROR(W290*1,"0")+IFERROR(W291*1,"0")+IFERROR(W292*1,"0")+IFERROR(W293*1,"0")+IFERROR(W294*1,"0")+IFERROR(W295*1,"0")+IFERROR(W296*1,"0")+IFERROR(W297*1,"0")+IFERROR(W301*1,"0")+IFERROR(W302*1,"0")</f>
        <v>175.2</v>
      </c>
      <c r="O525" s="46">
        <f>IFERROR(W307*1,"0")+IFERROR(W311*1,"0")+IFERROR(W312*1,"0")+IFERROR(W313*1,"0")+IFERROR(W317*1,"0")+IFERROR(W321*1,"0")</f>
        <v>153.9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1845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54.6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21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374.40000000000003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339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S523:S524"/>
    <mergeCell ref="A485:X485"/>
    <mergeCell ref="N440:R440"/>
    <mergeCell ref="N513:T513"/>
    <mergeCell ref="E523:E524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2024-03-26T10:29:40Z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