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3,24 ПОКОМ КИ Сочи\машина\"/>
    </mc:Choice>
  </mc:AlternateContent>
  <xr:revisionPtr revIDLastSave="0" documentId="13_ncr:1_{B9375E8B-F446-4112-AB0A-98F053F75B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N312" i="1"/>
  <c r="X311" i="1"/>
  <c r="X314" i="1" s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4" i="1" s="1"/>
  <c r="V24" i="1"/>
  <c r="V515" i="1" s="1"/>
  <c r="V23" i="1"/>
  <c r="V519" i="1" s="1"/>
  <c r="W22" i="1"/>
  <c r="N22" i="1"/>
  <c r="H10" i="1"/>
  <c r="A9" i="1"/>
  <c r="F10" i="1" s="1"/>
  <c r="D7" i="1"/>
  <c r="O6" i="1"/>
  <c r="N2" i="1"/>
  <c r="X86" i="1" l="1"/>
  <c r="H9" i="1"/>
  <c r="A10" i="1"/>
  <c r="W517" i="1"/>
  <c r="W516" i="1"/>
  <c r="W24" i="1"/>
  <c r="F9" i="1"/>
  <c r="J9" i="1"/>
  <c r="X22" i="1"/>
  <c r="X23" i="1" s="1"/>
  <c r="W23" i="1"/>
  <c r="W35" i="1"/>
  <c r="W39" i="1"/>
  <c r="W43" i="1"/>
  <c r="W47" i="1"/>
  <c r="W53" i="1"/>
  <c r="W61" i="1"/>
  <c r="W86" i="1"/>
  <c r="W94" i="1"/>
  <c r="W105" i="1"/>
  <c r="X96" i="1"/>
  <c r="X104" i="1" s="1"/>
  <c r="W104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463" i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9" i="1" l="1"/>
  <c r="W515" i="1"/>
  <c r="X520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<sst xmlns="http://schemas.openxmlformats.org/spreadsheetml/2006/main" count="2224" uniqueCount="747">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</sst>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F50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50</v>
      </c>
      <c r="W51" s="349">
        <f>IFERROR(IF(V51="",0,CEILING((V51/$H51),1)*$H51),"")</f>
        <v>54</v>
      </c>
      <c r="X51" s="36">
        <f>IFERROR(IF(W51=0,"",ROUNDUP(W51/H51,0)*0.02175),"")</f>
        <v>0.10874999999999999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95</v>
      </c>
      <c r="W52" s="349">
        <f>IFERROR(IF(V52="",0,CEILING((V52/$H52),1)*$H52),"")</f>
        <v>97.2</v>
      </c>
      <c r="X52" s="36">
        <f>IFERROR(IF(W52=0,"",ROUNDUP(W52/H52,0)*0.00753),"")</f>
        <v>0.27107999999999999</v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39.81481481481481</v>
      </c>
      <c r="W53" s="350">
        <f>IFERROR(W51/H51,"0")+IFERROR(W52/H52,"0")</f>
        <v>41</v>
      </c>
      <c r="X53" s="350">
        <f>IFERROR(IF(X51="",0,X51),"0")+IFERROR(IF(X52="",0,X52),"0")</f>
        <v>0.37983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145</v>
      </c>
      <c r="W54" s="350">
        <f>IFERROR(SUM(W51:W52),"0")</f>
        <v>151.19999999999999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90</v>
      </c>
      <c r="W59" s="349">
        <f>IFERROR(IF(V59="",0,CEILING((V59/$H59),1)*$H59),"")</f>
        <v>90</v>
      </c>
      <c r="X59" s="36">
        <f>IFERROR(IF(W59=0,"",ROUNDUP(W59/H59,0)*0.00937),"")</f>
        <v>0.18740000000000001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20</v>
      </c>
      <c r="W61" s="350">
        <f>IFERROR(W57/H57,"0")+IFERROR(W58/H58,"0")+IFERROR(W59/H59,"0")+IFERROR(W60/H60,"0")</f>
        <v>20</v>
      </c>
      <c r="X61" s="350">
        <f>IFERROR(IF(X57="",0,X57),"0")+IFERROR(IF(X58="",0,X58),"0")+IFERROR(IF(X59="",0,X59),"0")+IFERROR(IF(X60="",0,X60),"0")</f>
        <v>0.18740000000000001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90</v>
      </c>
      <c r="W62" s="350">
        <f>IFERROR(SUM(W57:W60),"0")</f>
        <v>90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48</v>
      </c>
      <c r="W67" s="349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10</v>
      </c>
      <c r="W69" s="349">
        <f t="shared" si="2"/>
        <v>10.8</v>
      </c>
      <c r="X69" s="36">
        <f t="shared" si="3"/>
        <v>2.1749999999999999E-2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15</v>
      </c>
      <c r="W72" s="349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120</v>
      </c>
      <c r="W73" s="349">
        <f t="shared" si="2"/>
        <v>120</v>
      </c>
      <c r="X73" s="36">
        <f t="shared" ref="X73:X79" si="4">IFERROR(IF(W73=0,"",ROUNDUP(W73/H73,0)*0.00937),"")</f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126</v>
      </c>
      <c r="W75" s="349">
        <f t="shared" si="2"/>
        <v>128</v>
      </c>
      <c r="X75" s="36">
        <f t="shared" si="4"/>
        <v>0.29984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180</v>
      </c>
      <c r="W79" s="349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16</v>
      </c>
      <c r="W80" s="349">
        <f t="shared" si="2"/>
        <v>16</v>
      </c>
      <c r="X80" s="36">
        <f>IFERROR(IF(W80=0,"",ROUNDUP(W80/H80,0)*0.00753),"")</f>
        <v>3.7650000000000003E-2</v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163</v>
      </c>
      <c r="W84" s="349">
        <f t="shared" si="2"/>
        <v>166.5</v>
      </c>
      <c r="X84" s="36">
        <f>IFERROR(IF(W84=0,"",ROUNDUP(W84/H84,0)*0.00937),"")</f>
        <v>0.34669</v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152.93386243386243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155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1.50823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678</v>
      </c>
      <c r="W87" s="350">
        <f>IFERROR(SUM(W65:W85),"0")</f>
        <v>692.3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9</v>
      </c>
      <c r="W91" s="349">
        <f>IFERROR(IF(V91="",0,CEILING((V91/$H91),1)*$H91),"")</f>
        <v>9.6</v>
      </c>
      <c r="X91" s="36">
        <f>IFERROR(IF(W91=0,"",ROUNDUP(W91/H91,0)*0.00502),"")</f>
        <v>2.0080000000000001E-2</v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3.75</v>
      </c>
      <c r="W93" s="350">
        <f>IFERROR(W89/H89,"0")+IFERROR(W90/H90,"0")+IFERROR(W91/H91,"0")+IFERROR(W92/H92,"0")</f>
        <v>4</v>
      </c>
      <c r="X93" s="350">
        <f>IFERROR(IF(X89="",0,X89),"0")+IFERROR(IF(X90="",0,X90),"0")+IFERROR(IF(X91="",0,X91),"0")+IFERROR(IF(X92="",0,X92),"0")</f>
        <v>2.0080000000000001E-2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9</v>
      </c>
      <c r="W94" s="350">
        <f>IFERROR(SUM(W89:W92),"0")</f>
        <v>9.6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16</v>
      </c>
      <c r="W103" s="349">
        <f t="shared" si="5"/>
        <v>16.799999999999997</v>
      </c>
      <c r="X103" s="36">
        <f>IFERROR(IF(W103=0,"",ROUNDUP(W103/H103,0)*0.00753),"")</f>
        <v>4.5179999999999998E-2</v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5.7142857142857144</v>
      </c>
      <c r="W104" s="350">
        <f>IFERROR(W96/H96,"0")+IFERROR(W97/H97,"0")+IFERROR(W98/H98,"0")+IFERROR(W99/H99,"0")+IFERROR(W100/H100,"0")+IFERROR(W101/H101,"0")+IFERROR(W102/H102,"0")+IFERROR(W103/H103,"0")</f>
        <v>5.9999999999999991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4.5179999999999998E-2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16</v>
      </c>
      <c r="W105" s="350">
        <f>IFERROR(SUM(W96:W103),"0")</f>
        <v>16.799999999999997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10</v>
      </c>
      <c r="W107" s="349">
        <f t="shared" ref="W107:W118" si="6">IFERROR(IF(V107="",0,CEILING((V107/$H107),1)*$H107),"")</f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5</v>
      </c>
      <c r="W111" s="349">
        <f t="shared" si="6"/>
        <v>6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68</v>
      </c>
      <c r="W114" s="349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20</v>
      </c>
      <c r="W117" s="349">
        <f t="shared" si="6"/>
        <v>21</v>
      </c>
      <c r="X117" s="36">
        <f>IFERROR(IF(W117=0,"",ROUNDUP(W117/H117,0)*0.00753),"")</f>
        <v>5.271E-2</v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34.708994708994709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37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0.30704999999999999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103</v>
      </c>
      <c r="W120" s="350">
        <f>IFERROR(SUM(W107:W118),"0")</f>
        <v>114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98</v>
      </c>
      <c r="W136" s="349">
        <f>IFERROR(IF(V136="",0,CEILING((V136/$H136),1)*$H136),"")</f>
        <v>99.9</v>
      </c>
      <c r="X136" s="36">
        <f>IFERROR(IF(W136=0,"",ROUNDUP(W136/H136,0)*0.00753),"")</f>
        <v>0.27861000000000002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36.296296296296291</v>
      </c>
      <c r="W137" s="350">
        <f>IFERROR(W133/H133,"0")+IFERROR(W134/H134,"0")+IFERROR(W135/H135,"0")+IFERROR(W136/H136,"0")</f>
        <v>37</v>
      </c>
      <c r="X137" s="350">
        <f>IFERROR(IF(X133="",0,X133),"0")+IFERROR(IF(X134="",0,X134),"0")+IFERROR(IF(X135="",0,X135),"0")+IFERROR(IF(X136="",0,X136),"0")</f>
        <v>0.27861000000000002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98</v>
      </c>
      <c r="W138" s="350">
        <f>IFERROR(SUM(W133:W136),"0")</f>
        <v>99.9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17</v>
      </c>
      <c r="W152" s="349">
        <f t="shared" si="8"/>
        <v>18.900000000000002</v>
      </c>
      <c r="X152" s="36">
        <f>IFERROR(IF(W152=0,"",ROUNDUP(W152/H152,0)*0.00502),"")</f>
        <v>4.5179999999999998E-2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57</v>
      </c>
      <c r="W155" s="349">
        <f t="shared" si="8"/>
        <v>58.800000000000004</v>
      </c>
      <c r="X155" s="36">
        <f>IFERROR(IF(W155=0,"",ROUNDUP(W155/H155,0)*0.00502),"")</f>
        <v>0.14056000000000002</v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35.238095238095241</v>
      </c>
      <c r="W158" s="350">
        <f>IFERROR(W149/H149,"0")+IFERROR(W150/H150,"0")+IFERROR(W151/H151,"0")+IFERROR(W152/H152,"0")+IFERROR(W153/H153,"0")+IFERROR(W154/H154,"0")+IFERROR(W155/H155,"0")+IFERROR(W156/H156,"0")+IFERROR(W157/H157,"0")</f>
        <v>37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0.18574000000000002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74</v>
      </c>
      <c r="W159" s="350">
        <f>IFERROR(SUM(W149:W157),"0")</f>
        <v>77.7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10</v>
      </c>
      <c r="W172" s="349">
        <f>IFERROR(IF(V172="",0,CEILING((V172/$H172),1)*$H172),"")</f>
        <v>10.8</v>
      </c>
      <c r="X172" s="36">
        <f>IFERROR(IF(W172=0,"",ROUNDUP(W172/H172,0)*0.00937),"")</f>
        <v>1.874E-2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10</v>
      </c>
      <c r="W173" s="349">
        <f>IFERROR(IF(V173="",0,CEILING((V173/$H173),1)*$H173),"")</f>
        <v>10.8</v>
      </c>
      <c r="X173" s="36">
        <f>IFERROR(IF(W173=0,"",ROUNDUP(W173/H173,0)*0.00937),"")</f>
        <v>1.874E-2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3.7037037037037033</v>
      </c>
      <c r="W176" s="350">
        <f>IFERROR(W172/H172,"0")+IFERROR(W173/H173,"0")+IFERROR(W174/H174,"0")+IFERROR(W175/H175,"0")</f>
        <v>4</v>
      </c>
      <c r="X176" s="350">
        <f>IFERROR(IF(X172="",0,X172),"0")+IFERROR(IF(X173="",0,X173),"0")+IFERROR(IF(X174="",0,X174),"0")+IFERROR(IF(X175="",0,X175),"0")</f>
        <v>3.7479999999999999E-2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20</v>
      </c>
      <c r="W177" s="350">
        <f>IFERROR(SUM(W172:W175),"0")</f>
        <v>21.6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50</v>
      </c>
      <c r="W185" s="349">
        <f t="shared" si="9"/>
        <v>50.4</v>
      </c>
      <c r="X185" s="36">
        <f>IFERROR(IF(W185=0,"",ROUNDUP(W185/H185,0)*0.00753),"")</f>
        <v>0.15812999999999999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24</v>
      </c>
      <c r="W187" s="349">
        <f t="shared" si="9"/>
        <v>24</v>
      </c>
      <c r="X187" s="36">
        <f>IFERROR(IF(W187=0,"",ROUNDUP(W187/H187,0)*0.00753),"")</f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100</v>
      </c>
      <c r="W192" s="349">
        <f t="shared" si="9"/>
        <v>100.8</v>
      </c>
      <c r="X192" s="36">
        <f t="shared" si="10"/>
        <v>0.31625999999999999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114.16666666666667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115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0.86595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274</v>
      </c>
      <c r="W197" s="350">
        <f>IFERROR(SUM(W179:W195),"0")</f>
        <v>276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30</v>
      </c>
      <c r="W200" s="349">
        <f>IFERROR(IF(V200="",0,CEILING((V200/$H200),1)*$H200),"")</f>
        <v>32</v>
      </c>
      <c r="X200" s="36">
        <f>IFERROR(IF(W200=0,"",ROUNDUP(W200/H200,0)*0.00937),"")</f>
        <v>9.3700000000000006E-2</v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4</v>
      </c>
      <c r="W201" s="349">
        <f>IFERROR(IF(V201="",0,CEILING((V201/$H201),1)*$H201),"")</f>
        <v>4.8</v>
      </c>
      <c r="X201" s="36">
        <f>IFERROR(IF(W201=0,"",ROUNDUP(W201/H201,0)*0.00753),"")</f>
        <v>1.506E-2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4</v>
      </c>
      <c r="W202" s="349">
        <f>IFERROR(IF(V202="",0,CEILING((V202/$H202),1)*$H202),"")</f>
        <v>4.8</v>
      </c>
      <c r="X202" s="36">
        <f>IFERROR(IF(W202=0,"",ROUNDUP(W202/H202,0)*0.00753),"")</f>
        <v>1.506E-2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12.708333333333332</v>
      </c>
      <c r="W203" s="350">
        <f>IFERROR(W199/H199,"0")+IFERROR(W200/H200,"0")+IFERROR(W201/H201,"0")+IFERROR(W202/H202,"0")</f>
        <v>14</v>
      </c>
      <c r="X203" s="350">
        <f>IFERROR(IF(X199="",0,X199),"0")+IFERROR(IF(X200="",0,X200),"0")+IFERROR(IF(X201="",0,X201),"0")+IFERROR(IF(X202="",0,X202),"0")</f>
        <v>0.12382000000000001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38</v>
      </c>
      <c r="W204" s="350">
        <f>IFERROR(SUM(W199:W202),"0")</f>
        <v>41.599999999999994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50</v>
      </c>
      <c r="W209" s="349">
        <f t="shared" si="11"/>
        <v>58</v>
      </c>
      <c r="X209" s="36">
        <f>IFERROR(IF(W209=0,"",ROUNDUP(W209/H209,0)*0.02175),"")</f>
        <v>0.10874999999999999</v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4.3103448275862073</v>
      </c>
      <c r="W213" s="350">
        <f>IFERROR(W207/H207,"0")+IFERROR(W208/H208,"0")+IFERROR(W209/H209,"0")+IFERROR(W210/H210,"0")+IFERROR(W211/H211,"0")+IFERROR(W212/H212,"0")</f>
        <v>5</v>
      </c>
      <c r="X213" s="350">
        <f>IFERROR(IF(X207="",0,X207),"0")+IFERROR(IF(X208="",0,X208),"0")+IFERROR(IF(X209="",0,X209),"0")+IFERROR(IF(X210="",0,X210),"0")+IFERROR(IF(X211="",0,X211),"0")+IFERROR(IF(X212="",0,X212),"0")</f>
        <v>0.10874999999999999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50</v>
      </c>
      <c r="W214" s="350">
        <f>IFERROR(SUM(W207:W212),"0")</f>
        <v>58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35</v>
      </c>
      <c r="W216" s="349">
        <f>IFERROR(IF(V216="",0,CEILING((V216/$H216),1)*$H216),"")</f>
        <v>35.700000000000003</v>
      </c>
      <c r="X216" s="36">
        <f>IFERROR(IF(W216=0,"",ROUNDUP(W216/H216,0)*0.00502),"")</f>
        <v>8.5339999999999999E-2</v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16.666666666666664</v>
      </c>
      <c r="W217" s="350">
        <f>IFERROR(W216/H216,"0")</f>
        <v>17</v>
      </c>
      <c r="X217" s="350">
        <f>IFERROR(IF(X216="",0,X216),"0")</f>
        <v>8.5339999999999999E-2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35</v>
      </c>
      <c r="W218" s="350">
        <f>IFERROR(SUM(W216:W216),"0")</f>
        <v>35.700000000000003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10</v>
      </c>
      <c r="W222" s="349">
        <f t="shared" si="12"/>
        <v>11.6</v>
      </c>
      <c r="X222" s="36">
        <f>IFERROR(IF(W222=0,"",ROUNDUP(W222/H222,0)*0.02175),"")</f>
        <v>2.1749999999999999E-2</v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10</v>
      </c>
      <c r="W223" s="349">
        <f t="shared" si="12"/>
        <v>11.6</v>
      </c>
      <c r="X223" s="36">
        <f>IFERROR(IF(W223=0,"",ROUNDUP(W223/H223,0)*0.02175),"")</f>
        <v>2.1749999999999999E-2</v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12</v>
      </c>
      <c r="W224" s="349">
        <f t="shared" si="12"/>
        <v>12</v>
      </c>
      <c r="X224" s="36">
        <f>IFERROR(IF(W224=0,"",ROUNDUP(W224/H224,0)*0.00937),"")</f>
        <v>2.811E-2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11</v>
      </c>
      <c r="W225" s="349">
        <f t="shared" si="12"/>
        <v>11.100000000000001</v>
      </c>
      <c r="X225" s="36">
        <f>IFERROR(IF(W225=0,"",ROUNDUP(W225/H225,0)*0.00937),"")</f>
        <v>2.811E-2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12</v>
      </c>
      <c r="W226" s="349">
        <f t="shared" si="12"/>
        <v>12</v>
      </c>
      <c r="X226" s="36">
        <f>IFERROR(IF(W226=0,"",ROUNDUP(W226/H226,0)*0.00937),"")</f>
        <v>2.811E-2</v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10.697110904007456</v>
      </c>
      <c r="W227" s="350">
        <f>IFERROR(W221/H221,"0")+IFERROR(W222/H222,"0")+IFERROR(W223/H223,"0")+IFERROR(W224/H224,"0")+IFERROR(W225/H225,"0")+IFERROR(W226/H226,"0")</f>
        <v>11</v>
      </c>
      <c r="X227" s="350">
        <f>IFERROR(IF(X221="",0,X221),"0")+IFERROR(IF(X222="",0,X222),"0")+IFERROR(IF(X223="",0,X223),"0")+IFERROR(IF(X224="",0,X224),"0")+IFERROR(IF(X225="",0,X225),"0")+IFERROR(IF(X226="",0,X226),"0")</f>
        <v>0.12783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55</v>
      </c>
      <c r="W228" s="350">
        <f>IFERROR(SUM(W221:W226),"0")</f>
        <v>58.300000000000004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9</v>
      </c>
      <c r="W239" s="349">
        <f t="shared" si="13"/>
        <v>10</v>
      </c>
      <c r="X239" s="36">
        <f t="shared" ref="X239:X245" si="14">IFERROR(IF(W239=0,"",ROUNDUP(W239/H239,0)*0.00937),"")</f>
        <v>1.874E-2</v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1.8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1.874E-2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9</v>
      </c>
      <c r="W247" s="350">
        <f>IFERROR(SUM(W231:W245),"0")</f>
        <v>10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90</v>
      </c>
      <c r="W254" s="349">
        <f>IFERROR(IF(V254="",0,CEILING((V254/$H254),1)*$H254),"")</f>
        <v>92.4</v>
      </c>
      <c r="X254" s="36">
        <f>IFERROR(IF(W254=0,"",ROUNDUP(W254/H254,0)*0.00753),"")</f>
        <v>0.16566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53</v>
      </c>
      <c r="W255" s="349">
        <f>IFERROR(IF(V255="",0,CEILING((V255/$H255),1)*$H255),"")</f>
        <v>54.6</v>
      </c>
      <c r="X255" s="36">
        <f>IFERROR(IF(W255=0,"",ROUNDUP(W255/H255,0)*0.00502),"")</f>
        <v>0.13052</v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46.666666666666664</v>
      </c>
      <c r="W257" s="350">
        <f>IFERROR(W253/H253,"0")+IFERROR(W254/H254,"0")+IFERROR(W255/H255,"0")+IFERROR(W256/H256,"0")</f>
        <v>48</v>
      </c>
      <c r="X257" s="350">
        <f>IFERROR(IF(X253="",0,X253),"0")+IFERROR(IF(X254="",0,X254),"0")+IFERROR(IF(X255="",0,X255),"0")+IFERROR(IF(X256="",0,X256),"0")</f>
        <v>0.29618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143</v>
      </c>
      <c r="W258" s="350">
        <f>IFERROR(SUM(W253:W256),"0")</f>
        <v>147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527</v>
      </c>
      <c r="W260" s="349">
        <f t="shared" ref="W260:W267" si="15">IFERROR(IF(V260="",0,CEILING((V260/$H260),1)*$H260),"")</f>
        <v>530.4</v>
      </c>
      <c r="X260" s="36">
        <f>IFERROR(IF(W260=0,"",ROUNDUP(W260/H260,0)*0.02175),"")</f>
        <v>1.4789999999999999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149</v>
      </c>
      <c r="W263" s="349">
        <f t="shared" si="15"/>
        <v>151.20000000000002</v>
      </c>
      <c r="X263" s="36">
        <f>IFERROR(IF(W263=0,"",ROUNDUP(W263/H263,0)*0.00937),"")</f>
        <v>0.39354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108.95299145299145</v>
      </c>
      <c r="W268" s="350">
        <f>IFERROR(W260/H260,"0")+IFERROR(W261/H261,"0")+IFERROR(W262/H262,"0")+IFERROR(W263/H263,"0")+IFERROR(W264/H264,"0")+IFERROR(W265/H265,"0")+IFERROR(W266/H266,"0")+IFERROR(W267/H267,"0")</f>
        <v>110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1.8725399999999999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676</v>
      </c>
      <c r="W269" s="350">
        <f>IFERROR(SUM(W260:W267),"0")</f>
        <v>681.6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20</v>
      </c>
      <c r="W271" s="349">
        <f>IFERROR(IF(V271="",0,CEILING((V271/$H271),1)*$H271),"")</f>
        <v>25.200000000000003</v>
      </c>
      <c r="X271" s="36">
        <f>IFERROR(IF(W271=0,"",ROUNDUP(W271/H271,0)*0.02175),"")</f>
        <v>6.5250000000000002E-2</v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10</v>
      </c>
      <c r="W272" s="349">
        <f>IFERROR(IF(V272="",0,CEILING((V272/$H272),1)*$H272),"")</f>
        <v>15.6</v>
      </c>
      <c r="X272" s="36">
        <f>IFERROR(IF(W272=0,"",ROUNDUP(W272/H272,0)*0.02175),"")</f>
        <v>4.3499999999999997E-2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3.6630036630036633</v>
      </c>
      <c r="W274" s="350">
        <f>IFERROR(W271/H271,"0")+IFERROR(W272/H272,"0")+IFERROR(W273/H273,"0")</f>
        <v>5</v>
      </c>
      <c r="X274" s="350">
        <f>IFERROR(IF(X271="",0,X271),"0")+IFERROR(IF(X272="",0,X272),"0")+IFERROR(IF(X273="",0,X273),"0")</f>
        <v>0.10875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30</v>
      </c>
      <c r="W275" s="350">
        <f>IFERROR(SUM(W271:W273),"0")</f>
        <v>40.800000000000004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3.4</v>
      </c>
      <c r="W279" s="349">
        <f>IFERROR(IF(V279="",0,CEILING((V279/$H279),1)*$H279),"")</f>
        <v>5.0999999999999996</v>
      </c>
      <c r="X279" s="36">
        <f>IFERROR(IF(W279=0,"",ROUNDUP(W279/H279,0)*0.00753),"")</f>
        <v>1.506E-2</v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1.3333333333333335</v>
      </c>
      <c r="W280" s="350">
        <f>IFERROR(W277/H277,"0")+IFERROR(W278/H278,"0")+IFERROR(W279/H279,"0")</f>
        <v>2</v>
      </c>
      <c r="X280" s="350">
        <f>IFERROR(IF(X277="",0,X277),"0")+IFERROR(IF(X278="",0,X278),"0")+IFERROR(IF(X279="",0,X279),"0")</f>
        <v>1.506E-2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3.4</v>
      </c>
      <c r="W281" s="350">
        <f>IFERROR(SUM(W277:W279),"0")</f>
        <v>5.0999999999999996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7</v>
      </c>
      <c r="W283" s="349">
        <f>IFERROR(IF(V283="",0,CEILING((V283/$H283),1)*$H283),"")</f>
        <v>8</v>
      </c>
      <c r="X283" s="36">
        <f>IFERROR(IF(W283=0,"",ROUNDUP(W283/H283,0)*0.00474),"")</f>
        <v>1.8960000000000001E-2</v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18</v>
      </c>
      <c r="W285" s="349">
        <f>IFERROR(IF(V285="",0,CEILING((V285/$H285),1)*$H285),"")</f>
        <v>18</v>
      </c>
      <c r="X285" s="36">
        <f>IFERROR(IF(W285=0,"",ROUNDUP(W285/H285,0)*0.00474),"")</f>
        <v>4.2660000000000003E-2</v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12.5</v>
      </c>
      <c r="W286" s="350">
        <f>IFERROR(W283/H283,"0")+IFERROR(W284/H284,"0")+IFERROR(W285/H285,"0")</f>
        <v>13</v>
      </c>
      <c r="X286" s="350">
        <f>IFERROR(IF(X283="",0,X283),"0")+IFERROR(IF(X284="",0,X284),"0")+IFERROR(IF(X285="",0,X285),"0")</f>
        <v>6.1620000000000008E-2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25</v>
      </c>
      <c r="W287" s="350">
        <f>IFERROR(SUM(W283:W285),"0")</f>
        <v>26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3.6</v>
      </c>
      <c r="W307" s="349">
        <f>IFERROR(IF(V307="",0,CEILING((V307/$H307),1)*$H307),"")</f>
        <v>3.6</v>
      </c>
      <c r="X307" s="36">
        <f>IFERROR(IF(W307=0,"",ROUNDUP(W307/H307,0)*0.00753),"")</f>
        <v>1.506E-2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2</v>
      </c>
      <c r="W308" s="350">
        <f>IFERROR(W307/H307,"0")</f>
        <v>2</v>
      </c>
      <c r="X308" s="350">
        <f>IFERROR(IF(X307="",0,X307),"0")</f>
        <v>1.506E-2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3.6</v>
      </c>
      <c r="W309" s="350">
        <f>IFERROR(SUM(W307:W307),"0")</f>
        <v>3.6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8</v>
      </c>
      <c r="W311" s="349">
        <f>IFERROR(IF(V311="",0,CEILING((V311/$H311),1)*$H311),"")</f>
        <v>8.1</v>
      </c>
      <c r="X311" s="36">
        <f>IFERROR(IF(W311=0,"",ROUNDUP(W311/H311,0)*0.02175),"")</f>
        <v>2.1749999999999999E-2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70</v>
      </c>
      <c r="W312" s="349">
        <f>IFERROR(IF(V312="",0,CEILING((V312/$H312),1)*$H312),"")</f>
        <v>71.400000000000006</v>
      </c>
      <c r="X312" s="36">
        <f>IFERROR(IF(W312=0,"",ROUNDUP(W312/H312,0)*0.00753),"")</f>
        <v>0.25602000000000003</v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34.32098765432098</v>
      </c>
      <c r="W314" s="350">
        <f>IFERROR(W311/H311,"0")+IFERROR(W312/H312,"0")+IFERROR(W313/H313,"0")</f>
        <v>35</v>
      </c>
      <c r="X314" s="350">
        <f>IFERROR(IF(X311="",0,X311),"0")+IFERROR(IF(X312="",0,X312),"0")+IFERROR(IF(X313="",0,X313),"0")</f>
        <v>0.27777000000000002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78</v>
      </c>
      <c r="W315" s="350">
        <f>IFERROR(SUM(W311:W313),"0")</f>
        <v>79.5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11</v>
      </c>
      <c r="W317" s="349">
        <f>IFERROR(IF(V317="",0,CEILING((V317/$H317),1)*$H317),"")</f>
        <v>11.399999999999999</v>
      </c>
      <c r="X317" s="36">
        <f>IFERROR(IF(W317=0,"",ROUNDUP(W317/H317,0)*0.00753),"")</f>
        <v>3.7650000000000003E-2</v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4.8245614035087723</v>
      </c>
      <c r="W318" s="350">
        <f>IFERROR(W317/H317,"0")</f>
        <v>5</v>
      </c>
      <c r="X318" s="350">
        <f>IFERROR(IF(X317="",0,X317),"0")</f>
        <v>3.7650000000000003E-2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11</v>
      </c>
      <c r="W319" s="350">
        <f>IFERROR(SUM(W317:W317),"0")</f>
        <v>11.399999999999999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3</v>
      </c>
      <c r="W321" s="349">
        <f>IFERROR(IF(V321="",0,CEILING((V321/$H321),1)*$H321),"")</f>
        <v>5.0999999999999996</v>
      </c>
      <c r="X321" s="36">
        <f>IFERROR(IF(W321=0,"",ROUNDUP(W321/H321,0)*0.00753),"")</f>
        <v>1.506E-2</v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1.1764705882352942</v>
      </c>
      <c r="W322" s="350">
        <f>IFERROR(W321/H321,"0")</f>
        <v>2</v>
      </c>
      <c r="X322" s="350">
        <f>IFERROR(IF(X321="",0,X321),"0")</f>
        <v>1.506E-2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3</v>
      </c>
      <c r="W323" s="350">
        <f>IFERROR(SUM(W321:W321),"0")</f>
        <v>5.0999999999999996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300</v>
      </c>
      <c r="W334" s="349">
        <f t="shared" si="17"/>
        <v>300</v>
      </c>
      <c r="X334" s="36">
        <f>IFERROR(IF(W334=0,"",ROUNDUP(W334/H334,0)*0.02175),"")</f>
        <v>0.43499999999999994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30</v>
      </c>
      <c r="W336" s="349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28</v>
      </c>
      <c r="W338" s="349">
        <f t="shared" si="17"/>
        <v>30</v>
      </c>
      <c r="X338" s="36">
        <f>IFERROR(IF(W338=0,"",ROUNDUP(W338/H338,0)*0.02175),"")</f>
        <v>4.3499999999999997E-2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50</v>
      </c>
      <c r="W339" s="349">
        <f t="shared" si="17"/>
        <v>50</v>
      </c>
      <c r="X339" s="36">
        <f>IFERROR(IF(W339=0,"",ROUNDUP(W339/H339,0)*0.00937),"")</f>
        <v>9.3700000000000006E-2</v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10</v>
      </c>
      <c r="W340" s="349">
        <f t="shared" si="17"/>
        <v>10</v>
      </c>
      <c r="X340" s="36">
        <f>IFERROR(IF(W340=0,"",ROUNDUP(W340/H340,0)*0.00937),"")</f>
        <v>1.874E-2</v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35.866666666666667</v>
      </c>
      <c r="W341" s="350">
        <f>IFERROR(W333/H333,"0")+IFERROR(W334/H334,"0")+IFERROR(W335/H335,"0")+IFERROR(W336/H336,"0")+IFERROR(W337/H337,"0")+IFERROR(W338/H338,"0")+IFERROR(W339/H339,"0")+IFERROR(W340/H340,"0")</f>
        <v>36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0.63443999999999989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418</v>
      </c>
      <c r="W342" s="350">
        <f>IFERROR(SUM(W333:W340),"0")</f>
        <v>420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135</v>
      </c>
      <c r="W344" s="349">
        <f>IFERROR(IF(V344="",0,CEILING((V344/$H344),1)*$H344),"")</f>
        <v>135</v>
      </c>
      <c r="X344" s="36">
        <f>IFERROR(IF(W344=0,"",ROUNDUP(W344/H344,0)*0.02175),"")</f>
        <v>0.19574999999999998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6</v>
      </c>
      <c r="W346" s="349">
        <f>IFERROR(IF(V346="",0,CEILING((V346/$H346),1)*$H346),"")</f>
        <v>8</v>
      </c>
      <c r="X346" s="36">
        <f>IFERROR(IF(W346=0,"",ROUNDUP(W346/H346,0)*0.00937),"")</f>
        <v>1.874E-2</v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10.5</v>
      </c>
      <c r="W347" s="350">
        <f>IFERROR(W344/H344,"0")+IFERROR(W345/H345,"0")+IFERROR(W346/H346,"0")</f>
        <v>11</v>
      </c>
      <c r="X347" s="350">
        <f>IFERROR(IF(X344="",0,X344),"0")+IFERROR(IF(X345="",0,X345),"0")+IFERROR(IF(X346="",0,X346),"0")</f>
        <v>0.21448999999999999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141</v>
      </c>
      <c r="W348" s="350">
        <f>IFERROR(SUM(W344:W346),"0")</f>
        <v>143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8</v>
      </c>
      <c r="W364" s="349">
        <f>IFERROR(IF(V364="",0,CEILING((V364/$H364),1)*$H364),"")</f>
        <v>8</v>
      </c>
      <c r="X364" s="36">
        <f>IFERROR(IF(W364=0,"",ROUNDUP(W364/H364,0)*0.00937),"")</f>
        <v>1.874E-2</v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2</v>
      </c>
      <c r="W365" s="350">
        <f>IFERROR(W360/H360,"0")+IFERROR(W361/H361,"0")+IFERROR(W362/H362,"0")+IFERROR(W363/H363,"0")+IFERROR(W364/H364,"0")</f>
        <v>2</v>
      </c>
      <c r="X365" s="350">
        <f>IFERROR(IF(X360="",0,X360),"0")+IFERROR(IF(X361="",0,X361),"0")+IFERROR(IF(X362="",0,X362),"0")+IFERROR(IF(X363="",0,X363),"0")+IFERROR(IF(X364="",0,X364),"0")</f>
        <v>1.874E-2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8</v>
      </c>
      <c r="W366" s="350">
        <f>IFERROR(SUM(W360:W364),"0")</f>
        <v>8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4.8000000000000007</v>
      </c>
      <c r="W375" s="349">
        <f>IFERROR(IF(V375="",0,CEILING((V375/$H375),1)*$H375),"")</f>
        <v>4.8</v>
      </c>
      <c r="X375" s="36">
        <f>IFERROR(IF(W375=0,"",ROUNDUP(W375/H375,0)*0.00753),"")</f>
        <v>1.506E-2</v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2.0000000000000004</v>
      </c>
      <c r="W377" s="350">
        <f>IFERROR(W373/H373,"0")+IFERROR(W374/H374,"0")+IFERROR(W375/H375,"0")+IFERROR(W376/H376,"0")</f>
        <v>2</v>
      </c>
      <c r="X377" s="350">
        <f>IFERROR(IF(X373="",0,X373),"0")+IFERROR(IF(X374="",0,X374),"0")+IFERROR(IF(X375="",0,X375),"0")+IFERROR(IF(X376="",0,X376),"0")</f>
        <v>1.506E-2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4.8000000000000007</v>
      </c>
      <c r="W378" s="350">
        <f>IFERROR(SUM(W373:W376),"0")</f>
        <v>4.8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14</v>
      </c>
      <c r="W387" s="349">
        <f>IFERROR(IF(V387="",0,CEILING((V387/$H387),1)*$H387),"")</f>
        <v>16.200000000000003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5.1851851851851851</v>
      </c>
      <c r="W388" s="350">
        <f>IFERROR(W386/H386,"0")+IFERROR(W387/H387,"0")</f>
        <v>6.0000000000000009</v>
      </c>
      <c r="X388" s="350">
        <f>IFERROR(IF(X386="",0,X386),"0")+IFERROR(IF(X387="",0,X387),"0")</f>
        <v>4.5179999999999998E-2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14</v>
      </c>
      <c r="W389" s="350">
        <f>IFERROR(SUM(W386:W387),"0")</f>
        <v>16.200000000000003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8</v>
      </c>
      <c r="W394" s="349">
        <f t="shared" si="18"/>
        <v>8.4</v>
      </c>
      <c r="X394" s="36">
        <f>IFERROR(IF(W394=0,"",ROUNDUP(W394/H394,0)*0.00753),"")</f>
        <v>3.7650000000000003E-2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17</v>
      </c>
      <c r="W396" s="349">
        <f t="shared" si="18"/>
        <v>18.900000000000002</v>
      </c>
      <c r="X396" s="36">
        <f t="shared" si="19"/>
        <v>4.5179999999999998E-2</v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41</v>
      </c>
      <c r="W398" s="349">
        <f t="shared" si="18"/>
        <v>42</v>
      </c>
      <c r="X398" s="36">
        <f t="shared" si="19"/>
        <v>0.1004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21</v>
      </c>
      <c r="W402" s="349">
        <f t="shared" si="18"/>
        <v>21</v>
      </c>
      <c r="X402" s="36">
        <f t="shared" si="19"/>
        <v>5.0200000000000002E-2</v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42.38095238095238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44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0.23343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87</v>
      </c>
      <c r="W405" s="350">
        <f>IFERROR(SUM(W391:W403),"0")</f>
        <v>90.300000000000011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15</v>
      </c>
      <c r="W418" s="349">
        <f>IFERROR(IF(V418="",0,CEILING((V418/$H418),1)*$H418),"")</f>
        <v>15.6</v>
      </c>
      <c r="X418" s="36">
        <f>IFERROR(IF(W418=0,"",ROUNDUP(W418/H418,0)*0.00627),"")</f>
        <v>8.1509999999999999E-2</v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12</v>
      </c>
      <c r="W419" s="349">
        <f>IFERROR(IF(V419="",0,CEILING((V419/$H419),1)*$H419),"")</f>
        <v>12</v>
      </c>
      <c r="X419" s="36">
        <f>IFERROR(IF(W419=0,"",ROUNDUP(W419/H419,0)*0.00627),"")</f>
        <v>6.2700000000000006E-2</v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22.5</v>
      </c>
      <c r="W421" s="350">
        <f>IFERROR(W418/H418,"0")+IFERROR(W419/H419,"0")+IFERROR(W420/H420,"0")</f>
        <v>23</v>
      </c>
      <c r="X421" s="350">
        <f>IFERROR(IF(X418="",0,X418),"0")+IFERROR(IF(X419="",0,X419),"0")+IFERROR(IF(X420="",0,X420),"0")</f>
        <v>0.14421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27</v>
      </c>
      <c r="W422" s="350">
        <f>IFERROR(SUM(W418:W420),"0")</f>
        <v>27.6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15</v>
      </c>
      <c r="W444" s="349">
        <f>IFERROR(IF(V444="",0,CEILING((V444/$H444),1)*$H444),"")</f>
        <v>15</v>
      </c>
      <c r="X444" s="36">
        <f>IFERROR(IF(W444=0,"",ROUNDUP(W444/H444,0)*0.00627),"")</f>
        <v>3.1350000000000003E-2</v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5</v>
      </c>
      <c r="W445" s="350">
        <f>IFERROR(W444/H444,"0")</f>
        <v>5</v>
      </c>
      <c r="X445" s="350">
        <f>IFERROR(IF(X444="",0,X444),"0")</f>
        <v>3.1350000000000003E-2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15</v>
      </c>
      <c r="W446" s="350">
        <f>IFERROR(SUM(W444:W444),"0")</f>
        <v>15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23</v>
      </c>
      <c r="W459" s="349">
        <f t="shared" si="21"/>
        <v>25.2</v>
      </c>
      <c r="X459" s="36">
        <f>IFERROR(IF(W459=0,"",ROUNDUP(W459/H459,0)*0.00937),"")</f>
        <v>6.5589999999999996E-2</v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6.3888888888888884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7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6.5589999999999996E-2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23</v>
      </c>
      <c r="W464" s="350">
        <f>IFERROR(SUM(W450:W462),"0")</f>
        <v>25.2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29</v>
      </c>
      <c r="W474" s="349">
        <f t="shared" si="23"/>
        <v>32.4</v>
      </c>
      <c r="X474" s="36">
        <f>IFERROR(IF(W474=0,"",ROUNDUP(W474/H474,0)*0.00937),"")</f>
        <v>8.4330000000000002E-2</v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26</v>
      </c>
      <c r="W475" s="349">
        <f t="shared" si="23"/>
        <v>28.8</v>
      </c>
      <c r="X475" s="36">
        <f>IFERROR(IF(W475=0,"",ROUNDUP(W475/H475,0)*0.00937),"")</f>
        <v>7.4959999999999999E-2</v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15</v>
      </c>
      <c r="W476" s="349">
        <f t="shared" si="23"/>
        <v>18</v>
      </c>
      <c r="X476" s="36">
        <f>IFERROR(IF(W476=0,"",ROUNDUP(W476/H476,0)*0.00937),"")</f>
        <v>4.6850000000000003E-2</v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19.444444444444446</v>
      </c>
      <c r="W477" s="350">
        <f>IFERROR(W471/H471,"0")+IFERROR(W472/H472,"0")+IFERROR(W473/H473,"0")+IFERROR(W474/H474,"0")+IFERROR(W475/H475,"0")+IFERROR(W476/H476,"0")</f>
        <v>22</v>
      </c>
      <c r="X477" s="350">
        <f>IFERROR(IF(X471="",0,X471),"0")+IFERROR(IF(X472="",0,X472),"0")+IFERROR(IF(X473="",0,X473),"0")+IFERROR(IF(X474="",0,X474),"0")+IFERROR(IF(X475="",0,X475),"0")+IFERROR(IF(X476="",0,X476),"0")</f>
        <v>0.20613999999999999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70</v>
      </c>
      <c r="W478" s="350">
        <f>IFERROR(SUM(W471:W476),"0")</f>
        <v>79.2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50</v>
      </c>
      <c r="W502" s="349">
        <f>IFERROR(IF(V502="",0,CEILING((V502/$H502),1)*$H502),"")</f>
        <v>50.400000000000006</v>
      </c>
      <c r="X502" s="36">
        <f>IFERROR(IF(W502=0,"",ROUNDUP(W502/H502,0)*0.00753),"")</f>
        <v>9.0359999999999996E-2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11.904761904761905</v>
      </c>
      <c r="W505" s="350">
        <f>IFERROR(W501/H501,"0")+IFERROR(W502/H502,"0")+IFERROR(W503/H503,"0")+IFERROR(W504/H504,"0")</f>
        <v>12</v>
      </c>
      <c r="X505" s="350">
        <f>IFERROR(IF(X501="",0,X501),"0")+IFERROR(IF(X502="",0,X502),"0")+IFERROR(IF(X503="",0,X503),"0")+IFERROR(IF(X504="",0,X504),"0")</f>
        <v>9.0359999999999996E-2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50</v>
      </c>
      <c r="W506" s="350">
        <f>IFERROR(SUM(W501:W504),"0")</f>
        <v>50.400000000000006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11</v>
      </c>
      <c r="W508" s="349">
        <f>IFERROR(IF(V508="",0,CEILING((V508/$H508),1)*$H508),"")</f>
        <v>15.6</v>
      </c>
      <c r="X508" s="36">
        <f>IFERROR(IF(W508=0,"",ROUNDUP(W508/H508,0)*0.02175),"")</f>
        <v>4.3499999999999997E-2</v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1.4102564102564104</v>
      </c>
      <c r="W513" s="350">
        <f>IFERROR(W508/H508,"0")+IFERROR(W509/H509,"0")+IFERROR(W510/H510,"0")+IFERROR(W511/H511,"0")+IFERROR(W512/H512,"0")</f>
        <v>2</v>
      </c>
      <c r="X513" s="350">
        <f>IFERROR(IF(X508="",0,X508),"0")+IFERROR(IF(X509="",0,X509),"0")+IFERROR(IF(X510="",0,X510),"0")+IFERROR(IF(X511="",0,X511),"0")+IFERROR(IF(X512="",0,X512),"0")</f>
        <v>4.3499999999999997E-2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11</v>
      </c>
      <c r="W514" s="350">
        <f>IFERROR(SUM(W508:W512),"0")</f>
        <v>15.6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3535.8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3648.1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3784.9213690366796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3905.2600000000011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8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8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3984.9213690366796</v>
      </c>
      <c r="W518" s="350">
        <f>GrossWeightTotalR+PalletQtyTotalR*25</f>
        <v>4105.2600000000011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872.52834595152956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899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8.7222100000000005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151.19999999999999</v>
      </c>
      <c r="D525" s="46">
        <f>IFERROR(W57*1,"0")+IFERROR(W58*1,"0")+IFERROR(W59*1,"0")+IFERROR(W60*1,"0")</f>
        <v>90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832.69999999999993</v>
      </c>
      <c r="F525" s="46">
        <f>IFERROR(W133*1,"0")+IFERROR(W134*1,"0")+IFERROR(W135*1,"0")+IFERROR(W136*1,"0")</f>
        <v>99.9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77.7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339.20000000000005</v>
      </c>
      <c r="J525" s="46">
        <f>IFERROR(W207*1,"0")+IFERROR(W208*1,"0")+IFERROR(W209*1,"0")+IFERROR(W210*1,"0")+IFERROR(W211*1,"0")+IFERROR(W212*1,"0")+IFERROR(W216*1,"0")</f>
        <v>93.7</v>
      </c>
      <c r="K525" s="342"/>
      <c r="L525" s="46">
        <f>IFERROR(W221*1,"0")+IFERROR(W222*1,"0")+IFERROR(W223*1,"0")+IFERROR(W224*1,"0")+IFERROR(W225*1,"0")+IFERROR(W226*1,"0")</f>
        <v>58.300000000000004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910.50000000000011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99.6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563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12.8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134.1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104.39999999999999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66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2024-03-26T10:30:50Z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