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F9BAEA3-BF12-43B8-A824-F44F58253B50}" xr6:coauthVersionLast="47" xr6:coauthVersionMax="47" xr10:uidLastSave="{00000000-0000-0000-0000-000000000000}"/>
  <bookViews>
    <workbookView xWindow="1080" yWindow="108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X496" i="2"/>
  <c r="W496" i="2"/>
  <c r="W495" i="2"/>
  <c r="V493" i="2"/>
  <c r="V492" i="2"/>
  <c r="W491" i="2"/>
  <c r="X491" i="2" s="1"/>
  <c r="W490" i="2"/>
  <c r="X490" i="2" s="1"/>
  <c r="W489" i="2"/>
  <c r="W492" i="2" s="1"/>
  <c r="W488" i="2"/>
  <c r="W487" i="2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W468" i="2"/>
  <c r="V468" i="2"/>
  <c r="X467" i="2"/>
  <c r="W467" i="2"/>
  <c r="N467" i="2"/>
  <c r="X466" i="2"/>
  <c r="X468" i="2" s="1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W455" i="2"/>
  <c r="W454" i="2"/>
  <c r="X454" i="2" s="1"/>
  <c r="X453" i="2"/>
  <c r="W453" i="2"/>
  <c r="W452" i="2"/>
  <c r="X452" i="2" s="1"/>
  <c r="N452" i="2"/>
  <c r="X451" i="2"/>
  <c r="W451" i="2"/>
  <c r="W450" i="2"/>
  <c r="V446" i="2"/>
  <c r="V445" i="2"/>
  <c r="W444" i="2"/>
  <c r="W445" i="2" s="1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N431" i="2"/>
  <c r="X430" i="2"/>
  <c r="W430" i="2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X409" i="2"/>
  <c r="W409" i="2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W405" i="2" s="1"/>
  <c r="N392" i="2"/>
  <c r="W391" i="2"/>
  <c r="X391" i="2" s="1"/>
  <c r="N391" i="2"/>
  <c r="V389" i="2"/>
  <c r="V388" i="2"/>
  <c r="W387" i="2"/>
  <c r="X387" i="2" s="1"/>
  <c r="N387" i="2"/>
  <c r="W386" i="2"/>
  <c r="N386" i="2"/>
  <c r="V382" i="2"/>
  <c r="V381" i="2"/>
  <c r="X380" i="2"/>
  <c r="X381" i="2" s="1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X360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N333" i="2"/>
  <c r="V329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X313" i="2"/>
  <c r="W313" i="2"/>
  <c r="N313" i="2"/>
  <c r="X312" i="2"/>
  <c r="W312" i="2"/>
  <c r="N312" i="2"/>
  <c r="W311" i="2"/>
  <c r="N311" i="2"/>
  <c r="V309" i="2"/>
  <c r="W308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X291" i="2"/>
  <c r="W291" i="2"/>
  <c r="N291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W286" i="2" s="1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W268" i="2" s="1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X223" i="2"/>
  <c r="W223" i="2"/>
  <c r="W222" i="2"/>
  <c r="X222" i="2" s="1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X179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W149" i="2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W136" i="2"/>
  <c r="X136" i="2" s="1"/>
  <c r="N136" i="2"/>
  <c r="X135" i="2"/>
  <c r="W135" i="2"/>
  <c r="N135" i="2"/>
  <c r="W134" i="2"/>
  <c r="X134" i="2" s="1"/>
  <c r="N134" i="2"/>
  <c r="W133" i="2"/>
  <c r="N133" i="2"/>
  <c r="V130" i="2"/>
  <c r="V129" i="2"/>
  <c r="W128" i="2"/>
  <c r="X128" i="2" s="1"/>
  <c r="N128" i="2"/>
  <c r="X127" i="2"/>
  <c r="W127" i="2"/>
  <c r="N127" i="2"/>
  <c r="W126" i="2"/>
  <c r="X126" i="2" s="1"/>
  <c r="N126" i="2"/>
  <c r="W125" i="2"/>
  <c r="X125" i="2" s="1"/>
  <c r="N125" i="2"/>
  <c r="X124" i="2"/>
  <c r="W124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X92" i="2"/>
  <c r="W92" i="2"/>
  <c r="N92" i="2"/>
  <c r="W91" i="2"/>
  <c r="X91" i="2" s="1"/>
  <c r="N91" i="2"/>
  <c r="W90" i="2"/>
  <c r="N90" i="2"/>
  <c r="X89" i="2"/>
  <c r="W89" i="2"/>
  <c r="N89" i="2"/>
  <c r="V87" i="2"/>
  <c r="V86" i="2"/>
  <c r="X85" i="2"/>
  <c r="W85" i="2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N67" i="2"/>
  <c r="X66" i="2"/>
  <c r="W66" i="2"/>
  <c r="N66" i="2"/>
  <c r="X65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D525" i="2" s="1"/>
  <c r="N57" i="2"/>
  <c r="V54" i="2"/>
  <c r="V53" i="2"/>
  <c r="W52" i="2"/>
  <c r="X52" i="2" s="1"/>
  <c r="N52" i="2"/>
  <c r="W51" i="2"/>
  <c r="N51" i="2"/>
  <c r="V47" i="2"/>
  <c r="V46" i="2"/>
  <c r="W45" i="2"/>
  <c r="X45" i="2" s="1"/>
  <c r="X46" i="2" s="1"/>
  <c r="N45" i="2"/>
  <c r="V43" i="2"/>
  <c r="W42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W23" i="2"/>
  <c r="V23" i="2"/>
  <c r="W22" i="2"/>
  <c r="N22" i="2"/>
  <c r="H10" i="2"/>
  <c r="A9" i="2"/>
  <c r="A10" i="2" s="1"/>
  <c r="D7" i="2"/>
  <c r="O6" i="2"/>
  <c r="N2" i="2"/>
  <c r="W54" i="2" l="1"/>
  <c r="W463" i="2"/>
  <c r="W382" i="2"/>
  <c r="X455" i="2"/>
  <c r="X489" i="2"/>
  <c r="V525" i="2"/>
  <c r="W275" i="2"/>
  <c r="W61" i="2"/>
  <c r="W120" i="2"/>
  <c r="H525" i="2"/>
  <c r="W165" i="2"/>
  <c r="W177" i="2"/>
  <c r="X172" i="2"/>
  <c r="X176" i="2" s="1"/>
  <c r="J525" i="2"/>
  <c r="X207" i="2"/>
  <c r="X213" i="2" s="1"/>
  <c r="M525" i="2"/>
  <c r="X231" i="2"/>
  <c r="X246" i="2" s="1"/>
  <c r="X260" i="2"/>
  <c r="X268" i="2" s="1"/>
  <c r="X271" i="2"/>
  <c r="W315" i="2"/>
  <c r="W314" i="2"/>
  <c r="X311" i="2"/>
  <c r="X314" i="2" s="1"/>
  <c r="X86" i="2"/>
  <c r="W322" i="2"/>
  <c r="W323" i="2"/>
  <c r="X321" i="2"/>
  <c r="X322" i="2" s="1"/>
  <c r="V515" i="2"/>
  <c r="X57" i="2"/>
  <c r="X61" i="2" s="1"/>
  <c r="W87" i="2"/>
  <c r="X67" i="2"/>
  <c r="W299" i="2"/>
  <c r="X290" i="2"/>
  <c r="W517" i="2"/>
  <c r="W24" i="2"/>
  <c r="X22" i="2"/>
  <c r="X23" i="2" s="1"/>
  <c r="X41" i="2"/>
  <c r="X42" i="2" s="1"/>
  <c r="V519" i="2"/>
  <c r="W47" i="2"/>
  <c r="E525" i="2"/>
  <c r="W93" i="2"/>
  <c r="W104" i="2"/>
  <c r="X107" i="2"/>
  <c r="W130" i="2"/>
  <c r="X149" i="2"/>
  <c r="W197" i="2"/>
  <c r="W227" i="2"/>
  <c r="W257" i="2"/>
  <c r="X253" i="2"/>
  <c r="X257" i="2" s="1"/>
  <c r="W303" i="2"/>
  <c r="W377" i="2"/>
  <c r="X373" i="2"/>
  <c r="X377" i="2" s="1"/>
  <c r="W483" i="2"/>
  <c r="X480" i="2"/>
  <c r="X482" i="2" s="1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L525" i="2"/>
  <c r="W269" i="2"/>
  <c r="W274" i="2"/>
  <c r="W287" i="2"/>
  <c r="W348" i="2"/>
  <c r="W389" i="2"/>
  <c r="T525" i="2"/>
  <c r="W438" i="2"/>
  <c r="W482" i="2"/>
  <c r="F10" i="2"/>
  <c r="X513" i="2"/>
  <c r="X298" i="2"/>
  <c r="X34" i="2"/>
  <c r="X286" i="2"/>
  <c r="X505" i="2"/>
  <c r="X119" i="2"/>
  <c r="X158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274" i="2"/>
  <c r="X520" i="2" s="1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<sst xmlns="http://schemas.openxmlformats.org/spreadsheetml/2006/main" count="3425" uniqueCount="751">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</sst>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434" zoomScaleNormal="100" zoomScaleSheetLayoutView="100" workbookViewId="0">
      <selection activeCell="V501" sqref="V5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45369</v>
      </c>
      <c r="P5" s="700"/>
      <c r="R5" s="707" t="s">
        <v>3</v>
      </c>
      <c r="S5" s="708"/>
      <c r="T5" s="709" t="s">
        <v>715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728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69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70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71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72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3"/>
      <c r="Z19" s="53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3"/>
      <c r="Z20" s="63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5"/>
      <c r="N23" s="361" t="s">
        <v>43</v>
      </c>
      <c r="O23" s="362"/>
      <c r="P23" s="362"/>
      <c r="Q23" s="362"/>
      <c r="R23" s="362"/>
      <c r="S23" s="362"/>
      <c r="T23" s="36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5"/>
      <c r="N24" s="361" t="s">
        <v>43</v>
      </c>
      <c r="O24" s="362"/>
      <c r="P24" s="362"/>
      <c r="Q24" s="362"/>
      <c r="R24" s="362"/>
      <c r="S24" s="362"/>
      <c r="T24" s="36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647" t="s">
        <v>85</v>
      </c>
      <c r="O26" s="358"/>
      <c r="P26" s="358"/>
      <c r="Q26" s="358"/>
      <c r="R26" s="359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356">
        <v>4607091383881</v>
      </c>
      <c r="E27" s="35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6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356">
        <v>4607091388237</v>
      </c>
      <c r="E28" s="35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356">
        <v>4607091383935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356">
        <v>4680115881853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356">
        <v>4607091383911</v>
      </c>
      <c r="E31" s="356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44" t="s">
        <v>95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356">
        <v>4607091383911</v>
      </c>
      <c r="E32" s="35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6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356">
        <v>4607091388244</v>
      </c>
      <c r="E33" s="356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364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1" t="s">
        <v>43</v>
      </c>
      <c r="O34" s="362"/>
      <c r="P34" s="362"/>
      <c r="Q34" s="362"/>
      <c r="R34" s="362"/>
      <c r="S34" s="362"/>
      <c r="T34" s="363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5"/>
      <c r="N35" s="361" t="s">
        <v>43</v>
      </c>
      <c r="O35" s="362"/>
      <c r="P35" s="362"/>
      <c r="Q35" s="362"/>
      <c r="R35" s="362"/>
      <c r="S35" s="362"/>
      <c r="T35" s="363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370" t="s">
        <v>99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356">
        <v>4607091388503</v>
      </c>
      <c r="E37" s="356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5"/>
      <c r="N38" s="361" t="s">
        <v>43</v>
      </c>
      <c r="O38" s="362"/>
      <c r="P38" s="362"/>
      <c r="Q38" s="362"/>
      <c r="R38" s="362"/>
      <c r="S38" s="362"/>
      <c r="T38" s="363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5"/>
      <c r="N39" s="361" t="s">
        <v>43</v>
      </c>
      <c r="O39" s="362"/>
      <c r="P39" s="362"/>
      <c r="Q39" s="362"/>
      <c r="R39" s="362"/>
      <c r="S39" s="362"/>
      <c r="T39" s="363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370" t="s">
        <v>104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356">
        <v>4607091388282</v>
      </c>
      <c r="E41" s="356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5"/>
      <c r="N42" s="361" t="s">
        <v>43</v>
      </c>
      <c r="O42" s="362"/>
      <c r="P42" s="362"/>
      <c r="Q42" s="362"/>
      <c r="R42" s="362"/>
      <c r="S42" s="362"/>
      <c r="T42" s="363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5"/>
      <c r="N43" s="361" t="s">
        <v>43</v>
      </c>
      <c r="O43" s="362"/>
      <c r="P43" s="362"/>
      <c r="Q43" s="362"/>
      <c r="R43" s="362"/>
      <c r="S43" s="362"/>
      <c r="T43" s="363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370" t="s">
        <v>108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356">
        <v>4607091389111</v>
      </c>
      <c r="E45" s="356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6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5"/>
      <c r="N46" s="361" t="s">
        <v>43</v>
      </c>
      <c r="O46" s="362"/>
      <c r="P46" s="362"/>
      <c r="Q46" s="362"/>
      <c r="R46" s="362"/>
      <c r="S46" s="362"/>
      <c r="T46" s="363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364"/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5"/>
      <c r="N47" s="361" t="s">
        <v>43</v>
      </c>
      <c r="O47" s="362"/>
      <c r="P47" s="362"/>
      <c r="Q47" s="362"/>
      <c r="R47" s="362"/>
      <c r="S47" s="362"/>
      <c r="T47" s="363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384" t="s">
        <v>111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53"/>
      <c r="Z48" s="53"/>
    </row>
    <row r="49" spans="1:53" ht="16.5" customHeight="1" x14ac:dyDescent="0.25">
      <c r="A49" s="385" t="s">
        <v>112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63"/>
      <c r="Z49" s="63"/>
    </row>
    <row r="50" spans="1:53" ht="14.25" customHeight="1" x14ac:dyDescent="0.25">
      <c r="A50" s="370" t="s">
        <v>113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356">
        <v>4680115881440</v>
      </c>
      <c r="E51" s="356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356">
        <v>4680115881433</v>
      </c>
      <c r="E52" s="356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6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8" t="s">
        <v>48</v>
      </c>
      <c r="T52" s="38" t="s">
        <v>48</v>
      </c>
      <c r="U52" s="39" t="s">
        <v>0</v>
      </c>
      <c r="V52" s="57">
        <v>421</v>
      </c>
      <c r="W52" s="54">
        <f>IFERROR(IF(V52="",0,CEILING((V52/$H52),1)*$H52),"")</f>
        <v>421.20000000000005</v>
      </c>
      <c r="X52" s="40">
        <f>IFERROR(IF(W52=0,"",ROUNDUP(W52/H52,0)*0.00753),"")</f>
        <v>1.1746799999999999</v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5"/>
      <c r="N53" s="361" t="s">
        <v>43</v>
      </c>
      <c r="O53" s="362"/>
      <c r="P53" s="362"/>
      <c r="Q53" s="362"/>
      <c r="R53" s="362"/>
      <c r="S53" s="362"/>
      <c r="T53" s="363"/>
      <c r="U53" s="41" t="s">
        <v>42</v>
      </c>
      <c r="V53" s="42">
        <f>IFERROR(V51/H51,"0")+IFERROR(V52/H52,"0")</f>
        <v>155.92592592592592</v>
      </c>
      <c r="W53" s="42">
        <f>IFERROR(W51/H51,"0")+IFERROR(W52/H52,"0")</f>
        <v>156</v>
      </c>
      <c r="X53" s="42">
        <f>IFERROR(IF(X51="",0,X51),"0")+IFERROR(IF(X52="",0,X52),"0")</f>
        <v>1.1746799999999999</v>
      </c>
      <c r="Y53" s="65"/>
      <c r="Z53" s="65"/>
    </row>
    <row r="54" spans="1:53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361" t="s">
        <v>43</v>
      </c>
      <c r="O54" s="362"/>
      <c r="P54" s="362"/>
      <c r="Q54" s="362"/>
      <c r="R54" s="362"/>
      <c r="S54" s="362"/>
      <c r="T54" s="363"/>
      <c r="U54" s="41" t="s">
        <v>0</v>
      </c>
      <c r="V54" s="42">
        <f>IFERROR(SUM(V51:V52),"0")</f>
        <v>421</v>
      </c>
      <c r="W54" s="42">
        <f>IFERROR(SUM(W51:W52),"0")</f>
        <v>421.20000000000005</v>
      </c>
      <c r="X54" s="41"/>
      <c r="Y54" s="65"/>
      <c r="Z54" s="65"/>
    </row>
    <row r="55" spans="1:53" ht="16.5" customHeight="1" x14ac:dyDescent="0.25">
      <c r="A55" s="385" t="s">
        <v>120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63"/>
      <c r="Z55" s="63"/>
    </row>
    <row r="56" spans="1:53" ht="14.25" customHeight="1" x14ac:dyDescent="0.25">
      <c r="A56" s="370" t="s">
        <v>121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356">
        <v>4680115881426</v>
      </c>
      <c r="E57" s="356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6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130</v>
      </c>
      <c r="W57" s="54">
        <f>IFERROR(IF(V57="",0,CEILING((V57/$H57),1)*$H57),"")</f>
        <v>140.4</v>
      </c>
      <c r="X57" s="40">
        <f>IFERROR(IF(W57=0,"",ROUNDUP(W57/H57,0)*0.02175),"")</f>
        <v>0.28275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356">
        <v>4680115881426</v>
      </c>
      <c r="E58" s="356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6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356">
        <v>4680115881419</v>
      </c>
      <c r="E59" s="356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356">
        <v>4680115881525</v>
      </c>
      <c r="E60" s="356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638" t="s">
        <v>130</v>
      </c>
      <c r="O60" s="358"/>
      <c r="P60" s="358"/>
      <c r="Q60" s="358"/>
      <c r="R60" s="359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364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5"/>
      <c r="N61" s="361" t="s">
        <v>43</v>
      </c>
      <c r="O61" s="362"/>
      <c r="P61" s="362"/>
      <c r="Q61" s="362"/>
      <c r="R61" s="362"/>
      <c r="S61" s="362"/>
      <c r="T61" s="363"/>
      <c r="U61" s="41" t="s">
        <v>42</v>
      </c>
      <c r="V61" s="42">
        <f>IFERROR(V57/H57,"0")+IFERROR(V58/H58,"0")+IFERROR(V59/H59,"0")+IFERROR(V60/H60,"0")</f>
        <v>12.037037037037036</v>
      </c>
      <c r="W61" s="42">
        <f>IFERROR(W57/H57,"0")+IFERROR(W58/H58,"0")+IFERROR(W59/H59,"0")+IFERROR(W60/H60,"0")</f>
        <v>13</v>
      </c>
      <c r="X61" s="42">
        <f>IFERROR(IF(X57="",0,X57),"0")+IFERROR(IF(X58="",0,X58),"0")+IFERROR(IF(X59="",0,X59),"0")+IFERROR(IF(X60="",0,X60),"0")</f>
        <v>0.28275</v>
      </c>
      <c r="Y61" s="65"/>
      <c r="Z61" s="65"/>
    </row>
    <row r="62" spans="1:53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5"/>
      <c r="N62" s="361" t="s">
        <v>43</v>
      </c>
      <c r="O62" s="362"/>
      <c r="P62" s="362"/>
      <c r="Q62" s="362"/>
      <c r="R62" s="362"/>
      <c r="S62" s="362"/>
      <c r="T62" s="363"/>
      <c r="U62" s="41" t="s">
        <v>0</v>
      </c>
      <c r="V62" s="42">
        <f>IFERROR(SUM(V57:V60),"0")</f>
        <v>130</v>
      </c>
      <c r="W62" s="42">
        <f>IFERROR(SUM(W57:W60),"0")</f>
        <v>140.4</v>
      </c>
      <c r="X62" s="41"/>
      <c r="Y62" s="65"/>
      <c r="Z62" s="65"/>
    </row>
    <row r="63" spans="1:53" ht="16.5" customHeight="1" x14ac:dyDescent="0.25">
      <c r="A63" s="385" t="s">
        <v>111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63"/>
      <c r="Z63" s="63"/>
    </row>
    <row r="64" spans="1:53" ht="14.25" customHeight="1" x14ac:dyDescent="0.25">
      <c r="A64" s="370" t="s">
        <v>121</v>
      </c>
      <c r="B64" s="370"/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356">
        <v>4607091382945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356">
        <v>4607091385670</v>
      </c>
      <c r="E66" s="356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6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356">
        <v>4607091385670</v>
      </c>
      <c r="E67" s="356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356">
        <v>4680115883956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356">
        <v>4680115881327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356">
        <v>4680115882133</v>
      </c>
      <c r="E70" s="356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6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356">
        <v>4680115882133</v>
      </c>
      <c r="E71" s="356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6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356">
        <v>4607091382952</v>
      </c>
      <c r="E72" s="356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6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356">
        <v>4607091385687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6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356">
        <v>4680115882539</v>
      </c>
      <c r="E74" s="356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6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356">
        <v>4607091384604</v>
      </c>
      <c r="E75" s="356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6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356">
        <v>4680115880283</v>
      </c>
      <c r="E76" s="356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6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356">
        <v>4680115883949</v>
      </c>
      <c r="E77" s="356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356">
        <v>4680115881518</v>
      </c>
      <c r="E78" s="356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6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356">
        <v>4680115881303</v>
      </c>
      <c r="E79" s="356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356">
        <v>4680115882577</v>
      </c>
      <c r="E80" s="356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6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356">
        <v>4680115882577</v>
      </c>
      <c r="E81" s="356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6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356">
        <v>4680115882720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356">
        <v>4680115880269</v>
      </c>
      <c r="E83" s="356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6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356">
        <v>4680115880429</v>
      </c>
      <c r="E84" s="356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6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356">
        <v>4680115881457</v>
      </c>
      <c r="E85" s="356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5"/>
      <c r="N86" s="361" t="s">
        <v>43</v>
      </c>
      <c r="O86" s="362"/>
      <c r="P86" s="362"/>
      <c r="Q86" s="362"/>
      <c r="R86" s="362"/>
      <c r="S86" s="362"/>
      <c r="T86" s="363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5"/>
      <c r="N87" s="361" t="s">
        <v>43</v>
      </c>
      <c r="O87" s="362"/>
      <c r="P87" s="362"/>
      <c r="Q87" s="362"/>
      <c r="R87" s="362"/>
      <c r="S87" s="362"/>
      <c r="T87" s="363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customHeight="1" x14ac:dyDescent="0.25">
      <c r="A88" s="370" t="s">
        <v>113</v>
      </c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356">
        <v>4680115881488</v>
      </c>
      <c r="E89" s="356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6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356">
        <v>4680115882751</v>
      </c>
      <c r="E90" s="356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6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356">
        <v>4680115882775</v>
      </c>
      <c r="E91" s="356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356">
        <v>4680115880658</v>
      </c>
      <c r="E92" s="356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6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5"/>
      <c r="N93" s="361" t="s">
        <v>43</v>
      </c>
      <c r="O93" s="362"/>
      <c r="P93" s="362"/>
      <c r="Q93" s="362"/>
      <c r="R93" s="362"/>
      <c r="S93" s="362"/>
      <c r="T93" s="36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4"/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5"/>
      <c r="N94" s="361" t="s">
        <v>43</v>
      </c>
      <c r="O94" s="362"/>
      <c r="P94" s="362"/>
      <c r="Q94" s="362"/>
      <c r="R94" s="362"/>
      <c r="S94" s="362"/>
      <c r="T94" s="36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370" t="s">
        <v>76</v>
      </c>
      <c r="B95" s="370"/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356">
        <v>4607091387667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356">
        <v>4607091387636</v>
      </c>
      <c r="E97" s="356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356">
        <v>4607091382426</v>
      </c>
      <c r="E98" s="356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356">
        <v>4607091386547</v>
      </c>
      <c r="E99" s="356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356">
        <v>4607091384734</v>
      </c>
      <c r="E100" s="356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356">
        <v>4607091382464</v>
      </c>
      <c r="E101" s="356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356">
        <v>4680115883444</v>
      </c>
      <c r="E102" s="356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356">
        <v>4680115883444</v>
      </c>
      <c r="E103" s="356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5"/>
      <c r="N104" s="361" t="s">
        <v>43</v>
      </c>
      <c r="O104" s="362"/>
      <c r="P104" s="362"/>
      <c r="Q104" s="362"/>
      <c r="R104" s="362"/>
      <c r="S104" s="362"/>
      <c r="T104" s="36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364"/>
      <c r="B105" s="364"/>
      <c r="C105" s="364"/>
      <c r="D105" s="364"/>
      <c r="E105" s="364"/>
      <c r="F105" s="364"/>
      <c r="G105" s="364"/>
      <c r="H105" s="364"/>
      <c r="I105" s="364"/>
      <c r="J105" s="364"/>
      <c r="K105" s="364"/>
      <c r="L105" s="364"/>
      <c r="M105" s="365"/>
      <c r="N105" s="361" t="s">
        <v>43</v>
      </c>
      <c r="O105" s="362"/>
      <c r="P105" s="362"/>
      <c r="Q105" s="362"/>
      <c r="R105" s="362"/>
      <c r="S105" s="362"/>
      <c r="T105" s="363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370" t="s">
        <v>81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356">
        <v>4607091386967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5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356">
        <v>4607091386967</v>
      </c>
      <c r="E108" s="356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56">
        <v>4607091385304</v>
      </c>
      <c r="E109" s="356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356">
        <v>4607091386264</v>
      </c>
      <c r="E110" s="356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594" t="s">
        <v>203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356">
        <v>4607091386264</v>
      </c>
      <c r="E111" s="356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5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356">
        <v>4680115882584</v>
      </c>
      <c r="E112" s="356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5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356">
        <v>4680115882584</v>
      </c>
      <c r="E113" s="356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5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356">
        <v>4607091385731</v>
      </c>
      <c r="E114" s="356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356">
        <v>4680115880214</v>
      </c>
      <c r="E115" s="356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5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356">
        <v>4680115880894</v>
      </c>
      <c r="E116" s="35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5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356">
        <v>4607091385427</v>
      </c>
      <c r="E117" s="356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356">
        <v>4680115882645</v>
      </c>
      <c r="E118" s="356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364"/>
      <c r="B119" s="364"/>
      <c r="C119" s="364"/>
      <c r="D119" s="364"/>
      <c r="E119" s="364"/>
      <c r="F119" s="364"/>
      <c r="G119" s="364"/>
      <c r="H119" s="364"/>
      <c r="I119" s="364"/>
      <c r="J119" s="364"/>
      <c r="K119" s="364"/>
      <c r="L119" s="364"/>
      <c r="M119" s="365"/>
      <c r="N119" s="361" t="s">
        <v>43</v>
      </c>
      <c r="O119" s="362"/>
      <c r="P119" s="362"/>
      <c r="Q119" s="362"/>
      <c r="R119" s="362"/>
      <c r="S119" s="362"/>
      <c r="T119" s="36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5"/>
      <c r="Z119" s="65"/>
    </row>
    <row r="120" spans="1:53" x14ac:dyDescent="0.2">
      <c r="A120" s="364"/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5"/>
      <c r="N120" s="361" t="s">
        <v>43</v>
      </c>
      <c r="O120" s="362"/>
      <c r="P120" s="362"/>
      <c r="Q120" s="362"/>
      <c r="R120" s="362"/>
      <c r="S120" s="362"/>
      <c r="T120" s="363"/>
      <c r="U120" s="41" t="s">
        <v>0</v>
      </c>
      <c r="V120" s="42">
        <f>IFERROR(SUM(V107:V118),"0")</f>
        <v>0</v>
      </c>
      <c r="W120" s="42">
        <f>IFERROR(SUM(W107:W118),"0")</f>
        <v>0</v>
      </c>
      <c r="X120" s="41"/>
      <c r="Y120" s="65"/>
      <c r="Z120" s="65"/>
    </row>
    <row r="121" spans="1:53" ht="14.25" customHeight="1" x14ac:dyDescent="0.25">
      <c r="A121" s="370" t="s">
        <v>218</v>
      </c>
      <c r="B121" s="370"/>
      <c r="C121" s="370"/>
      <c r="D121" s="370"/>
      <c r="E121" s="370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  <c r="X121" s="370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356">
        <v>4607091383065</v>
      </c>
      <c r="E122" s="356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356">
        <v>4680115881532</v>
      </c>
      <c r="E123" s="356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23.4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356">
        <v>4680115881532</v>
      </c>
      <c r="E124" s="356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588" t="s">
        <v>224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356">
        <v>4680115881532</v>
      </c>
      <c r="E125" s="356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356">
        <v>4680115882652</v>
      </c>
      <c r="E126" s="356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5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356">
        <v>4680115880238</v>
      </c>
      <c r="E127" s="356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5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356">
        <v>4680115881464</v>
      </c>
      <c r="E128" s="356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5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364"/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5"/>
      <c r="N129" s="361" t="s">
        <v>43</v>
      </c>
      <c r="O129" s="362"/>
      <c r="P129" s="362"/>
      <c r="Q129" s="362"/>
      <c r="R129" s="362"/>
      <c r="S129" s="362"/>
      <c r="T129" s="363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2.5641025641025643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364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5"/>
      <c r="N130" s="361" t="s">
        <v>43</v>
      </c>
      <c r="O130" s="362"/>
      <c r="P130" s="362"/>
      <c r="Q130" s="362"/>
      <c r="R130" s="362"/>
      <c r="S130" s="362"/>
      <c r="T130" s="363"/>
      <c r="U130" s="41" t="s">
        <v>0</v>
      </c>
      <c r="V130" s="42">
        <f>IFERROR(SUM(V122:V128),"0")</f>
        <v>20</v>
      </c>
      <c r="W130" s="42">
        <f>IFERROR(SUM(W122:W128),"0")</f>
        <v>23.4</v>
      </c>
      <c r="X130" s="41"/>
      <c r="Y130" s="65"/>
      <c r="Z130" s="65"/>
    </row>
    <row r="131" spans="1:53" ht="16.5" customHeight="1" x14ac:dyDescent="0.25">
      <c r="A131" s="385" t="s">
        <v>232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63"/>
      <c r="Z131" s="63"/>
    </row>
    <row r="132" spans="1:53" ht="14.25" customHeight="1" x14ac:dyDescent="0.25">
      <c r="A132" s="370" t="s">
        <v>81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356">
        <v>4607091385168</v>
      </c>
      <c r="E133" s="356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356">
        <v>4607091385168</v>
      </c>
      <c r="E134" s="356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8" t="s">
        <v>48</v>
      </c>
      <c r="T134" s="38" t="s">
        <v>48</v>
      </c>
      <c r="U134" s="39" t="s">
        <v>0</v>
      </c>
      <c r="V134" s="57">
        <v>15</v>
      </c>
      <c r="W134" s="54">
        <f>IFERROR(IF(V134="",0,CEILING((V134/$H134),1)*$H134),"")</f>
        <v>16.2</v>
      </c>
      <c r="X134" s="40">
        <f>IFERROR(IF(W134=0,"",ROUNDUP(W134/H134,0)*0.02175),"")</f>
        <v>4.3499999999999997E-2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356">
        <v>4607091383256</v>
      </c>
      <c r="E135" s="356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356">
        <v>4607091385748</v>
      </c>
      <c r="E136" s="356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5"/>
      <c r="N137" s="361" t="s">
        <v>43</v>
      </c>
      <c r="O137" s="362"/>
      <c r="P137" s="362"/>
      <c r="Q137" s="362"/>
      <c r="R137" s="362"/>
      <c r="S137" s="362"/>
      <c r="T137" s="363"/>
      <c r="U137" s="41" t="s">
        <v>42</v>
      </c>
      <c r="V137" s="42">
        <f>IFERROR(V133/H133,"0")+IFERROR(V134/H134,"0")+IFERROR(V135/H135,"0")+IFERROR(V136/H136,"0")</f>
        <v>1.8518518518518519</v>
      </c>
      <c r="W137" s="42">
        <f>IFERROR(W133/H133,"0")+IFERROR(W134/H134,"0")+IFERROR(W135/H135,"0")+IFERROR(W136/H136,"0")</f>
        <v>2</v>
      </c>
      <c r="X137" s="42">
        <f>IFERROR(IF(X133="",0,X133),"0")+IFERROR(IF(X134="",0,X134),"0")+IFERROR(IF(X135="",0,X135),"0")+IFERROR(IF(X136="",0,X136),"0")</f>
        <v>4.3499999999999997E-2</v>
      </c>
      <c r="Y137" s="65"/>
      <c r="Z137" s="65"/>
    </row>
    <row r="138" spans="1:53" x14ac:dyDescent="0.2">
      <c r="A138" s="364"/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5"/>
      <c r="N138" s="361" t="s">
        <v>43</v>
      </c>
      <c r="O138" s="362"/>
      <c r="P138" s="362"/>
      <c r="Q138" s="362"/>
      <c r="R138" s="362"/>
      <c r="S138" s="362"/>
      <c r="T138" s="363"/>
      <c r="U138" s="41" t="s">
        <v>0</v>
      </c>
      <c r="V138" s="42">
        <f>IFERROR(SUM(V133:V136),"0")</f>
        <v>15</v>
      </c>
      <c r="W138" s="42">
        <f>IFERROR(SUM(W133:W136),"0")</f>
        <v>16.2</v>
      </c>
      <c r="X138" s="41"/>
      <c r="Y138" s="65"/>
      <c r="Z138" s="65"/>
    </row>
    <row r="139" spans="1:53" ht="27.75" customHeight="1" x14ac:dyDescent="0.2">
      <c r="A139" s="384" t="s">
        <v>240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53"/>
      <c r="Z139" s="53"/>
    </row>
    <row r="140" spans="1:53" ht="16.5" customHeight="1" x14ac:dyDescent="0.25">
      <c r="A140" s="385" t="s">
        <v>241</v>
      </c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85"/>
      <c r="O140" s="385"/>
      <c r="P140" s="385"/>
      <c r="Q140" s="385"/>
      <c r="R140" s="385"/>
      <c r="S140" s="385"/>
      <c r="T140" s="385"/>
      <c r="U140" s="385"/>
      <c r="V140" s="385"/>
      <c r="W140" s="385"/>
      <c r="X140" s="385"/>
      <c r="Y140" s="63"/>
      <c r="Z140" s="63"/>
    </row>
    <row r="141" spans="1:53" ht="14.25" customHeight="1" x14ac:dyDescent="0.25">
      <c r="A141" s="370" t="s">
        <v>121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356">
        <v>4607091383423</v>
      </c>
      <c r="E142" s="356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356">
        <v>4607091381405</v>
      </c>
      <c r="E143" s="356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5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356">
        <v>4607091386516</v>
      </c>
      <c r="E144" s="356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5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364"/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5"/>
      <c r="N145" s="361" t="s">
        <v>43</v>
      </c>
      <c r="O145" s="362"/>
      <c r="P145" s="362"/>
      <c r="Q145" s="362"/>
      <c r="R145" s="362"/>
      <c r="S145" s="362"/>
      <c r="T145" s="363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364"/>
      <c r="B146" s="364"/>
      <c r="C146" s="364"/>
      <c r="D146" s="364"/>
      <c r="E146" s="364"/>
      <c r="F146" s="364"/>
      <c r="G146" s="364"/>
      <c r="H146" s="364"/>
      <c r="I146" s="364"/>
      <c r="J146" s="364"/>
      <c r="K146" s="364"/>
      <c r="L146" s="364"/>
      <c r="M146" s="365"/>
      <c r="N146" s="361" t="s">
        <v>43</v>
      </c>
      <c r="O146" s="362"/>
      <c r="P146" s="362"/>
      <c r="Q146" s="362"/>
      <c r="R146" s="362"/>
      <c r="S146" s="362"/>
      <c r="T146" s="363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385" t="s">
        <v>248</v>
      </c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85"/>
      <c r="O147" s="385"/>
      <c r="P147" s="385"/>
      <c r="Q147" s="385"/>
      <c r="R147" s="385"/>
      <c r="S147" s="385"/>
      <c r="T147" s="385"/>
      <c r="U147" s="385"/>
      <c r="V147" s="385"/>
      <c r="W147" s="385"/>
      <c r="X147" s="385"/>
      <c r="Y147" s="63"/>
      <c r="Z147" s="63"/>
    </row>
    <row r="148" spans="1:53" ht="14.25" customHeight="1" x14ac:dyDescent="0.25">
      <c r="A148" s="370" t="s">
        <v>76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356">
        <v>4680115880993</v>
      </c>
      <c r="E149" s="356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30</v>
      </c>
      <c r="W149" s="54">
        <f t="shared" ref="W149:W157" si="8">IFERROR(IF(V149="",0,CEILING((V149/$H149),1)*$H149),"")</f>
        <v>33.6</v>
      </c>
      <c r="X149" s="40">
        <f>IFERROR(IF(W149=0,"",ROUNDUP(W149/H149,0)*0.00753),"")</f>
        <v>6.0240000000000002E-2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356">
        <v>4680115881761</v>
      </c>
      <c r="E150" s="356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356">
        <v>4680115881563</v>
      </c>
      <c r="E151" s="356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356">
        <v>4680115880986</v>
      </c>
      <c r="E152" s="356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356">
        <v>4680115880207</v>
      </c>
      <c r="E153" s="356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356">
        <v>4680115881785</v>
      </c>
      <c r="E154" s="356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356">
        <v>4680115881679</v>
      </c>
      <c r="E155" s="356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356">
        <v>4680115880191</v>
      </c>
      <c r="E156" s="356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356">
        <v>4680115883963</v>
      </c>
      <c r="E157" s="356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364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5"/>
      <c r="N158" s="361" t="s">
        <v>43</v>
      </c>
      <c r="O158" s="362"/>
      <c r="P158" s="362"/>
      <c r="Q158" s="362"/>
      <c r="R158" s="362"/>
      <c r="S158" s="362"/>
      <c r="T158" s="363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16.666666666666664</v>
      </c>
      <c r="W158" s="42">
        <f>IFERROR(W149/H149,"0")+IFERROR(W150/H150,"0")+IFERROR(W151/H151,"0")+IFERROR(W152/H152,"0")+IFERROR(W153/H153,"0")+IFERROR(W154/H154,"0")+IFERROR(W155/H155,"0")+IFERROR(W156/H156,"0")+IFERROR(W157/H157,"0")</f>
        <v>18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0.13553999999999999</v>
      </c>
      <c r="Y158" s="65"/>
      <c r="Z158" s="65"/>
    </row>
    <row r="159" spans="1:53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5"/>
      <c r="N159" s="361" t="s">
        <v>43</v>
      </c>
      <c r="O159" s="362"/>
      <c r="P159" s="362"/>
      <c r="Q159" s="362"/>
      <c r="R159" s="362"/>
      <c r="S159" s="362"/>
      <c r="T159" s="363"/>
      <c r="U159" s="41" t="s">
        <v>0</v>
      </c>
      <c r="V159" s="42">
        <f>IFERROR(SUM(V149:V157),"0")</f>
        <v>70</v>
      </c>
      <c r="W159" s="42">
        <f>IFERROR(SUM(W149:W157),"0")</f>
        <v>75.599999999999994</v>
      </c>
      <c r="X159" s="41"/>
      <c r="Y159" s="65"/>
      <c r="Z159" s="65"/>
    </row>
    <row r="160" spans="1:53" ht="16.5" customHeight="1" x14ac:dyDescent="0.25">
      <c r="A160" s="385" t="s">
        <v>267</v>
      </c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85"/>
      <c r="O160" s="385"/>
      <c r="P160" s="385"/>
      <c r="Q160" s="385"/>
      <c r="R160" s="385"/>
      <c r="S160" s="385"/>
      <c r="T160" s="385"/>
      <c r="U160" s="385"/>
      <c r="V160" s="385"/>
      <c r="W160" s="385"/>
      <c r="X160" s="385"/>
      <c r="Y160" s="63"/>
      <c r="Z160" s="63"/>
    </row>
    <row r="161" spans="1:53" ht="14.25" customHeight="1" x14ac:dyDescent="0.25">
      <c r="A161" s="370" t="s">
        <v>121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356">
        <v>4680115881402</v>
      </c>
      <c r="E162" s="356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356">
        <v>4680115881396</v>
      </c>
      <c r="E163" s="356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5"/>
      <c r="N164" s="361" t="s">
        <v>43</v>
      </c>
      <c r="O164" s="362"/>
      <c r="P164" s="362"/>
      <c r="Q164" s="362"/>
      <c r="R164" s="362"/>
      <c r="S164" s="362"/>
      <c r="T164" s="363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364"/>
      <c r="B165" s="364"/>
      <c r="C165" s="364"/>
      <c r="D165" s="364"/>
      <c r="E165" s="364"/>
      <c r="F165" s="364"/>
      <c r="G165" s="364"/>
      <c r="H165" s="364"/>
      <c r="I165" s="364"/>
      <c r="J165" s="364"/>
      <c r="K165" s="364"/>
      <c r="L165" s="364"/>
      <c r="M165" s="365"/>
      <c r="N165" s="361" t="s">
        <v>43</v>
      </c>
      <c r="O165" s="362"/>
      <c r="P165" s="362"/>
      <c r="Q165" s="362"/>
      <c r="R165" s="362"/>
      <c r="S165" s="362"/>
      <c r="T165" s="363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370" t="s">
        <v>113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356">
        <v>4680115882935</v>
      </c>
      <c r="E167" s="356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356">
        <v>4680115880764</v>
      </c>
      <c r="E168" s="356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364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5"/>
      <c r="N169" s="361" t="s">
        <v>43</v>
      </c>
      <c r="O169" s="362"/>
      <c r="P169" s="362"/>
      <c r="Q169" s="362"/>
      <c r="R169" s="362"/>
      <c r="S169" s="362"/>
      <c r="T169" s="363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5"/>
      <c r="N170" s="361" t="s">
        <v>43</v>
      </c>
      <c r="O170" s="362"/>
      <c r="P170" s="362"/>
      <c r="Q170" s="362"/>
      <c r="R170" s="362"/>
      <c r="S170" s="362"/>
      <c r="T170" s="363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370" t="s">
        <v>76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356">
        <v>4680115882683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300</v>
      </c>
      <c r="W172" s="54">
        <f>IFERROR(IF(V172="",0,CEILING((V172/$H172),1)*$H172),"")</f>
        <v>302.40000000000003</v>
      </c>
      <c r="X172" s="40">
        <f>IFERROR(IF(W172=0,"",ROUNDUP(W172/H172,0)*0.00937),"")</f>
        <v>0.52471999999999996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356">
        <v>4680115882690</v>
      </c>
      <c r="E173" s="356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8" t="s">
        <v>48</v>
      </c>
      <c r="T173" s="38" t="s">
        <v>48</v>
      </c>
      <c r="U173" s="39" t="s">
        <v>0</v>
      </c>
      <c r="V173" s="57">
        <v>150</v>
      </c>
      <c r="W173" s="54">
        <f>IFERROR(IF(V173="",0,CEILING((V173/$H173),1)*$H173),"")</f>
        <v>151.20000000000002</v>
      </c>
      <c r="X173" s="40">
        <f>IFERROR(IF(W173=0,"",ROUNDUP(W173/H173,0)*0.00937),"")</f>
        <v>0.26235999999999998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356">
        <v>4680115882669</v>
      </c>
      <c r="E174" s="356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8" t="s">
        <v>48</v>
      </c>
      <c r="T174" s="38" t="s">
        <v>48</v>
      </c>
      <c r="U174" s="39" t="s">
        <v>0</v>
      </c>
      <c r="V174" s="57">
        <v>150</v>
      </c>
      <c r="W174" s="54">
        <f>IFERROR(IF(V174="",0,CEILING((V174/$H174),1)*$H174),"")</f>
        <v>151.20000000000002</v>
      </c>
      <c r="X174" s="40">
        <f>IFERROR(IF(W174=0,"",ROUNDUP(W174/H174,0)*0.00937),"")</f>
        <v>0.26235999999999998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356">
        <v>4680115882676</v>
      </c>
      <c r="E175" s="356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8" t="s">
        <v>48</v>
      </c>
      <c r="T175" s="38" t="s">
        <v>48</v>
      </c>
      <c r="U175" s="39" t="s">
        <v>0</v>
      </c>
      <c r="V175" s="57">
        <v>150</v>
      </c>
      <c r="W175" s="54">
        <f>IFERROR(IF(V175="",0,CEILING((V175/$H175),1)*$H175),"")</f>
        <v>151.20000000000002</v>
      </c>
      <c r="X175" s="40">
        <f>IFERROR(IF(W175=0,"",ROUNDUP(W175/H175,0)*0.00937),"")</f>
        <v>0.26235999999999998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364"/>
      <c r="B176" s="364"/>
      <c r="C176" s="364"/>
      <c r="D176" s="364"/>
      <c r="E176" s="364"/>
      <c r="F176" s="364"/>
      <c r="G176" s="364"/>
      <c r="H176" s="364"/>
      <c r="I176" s="364"/>
      <c r="J176" s="364"/>
      <c r="K176" s="364"/>
      <c r="L176" s="364"/>
      <c r="M176" s="365"/>
      <c r="N176" s="361" t="s">
        <v>43</v>
      </c>
      <c r="O176" s="362"/>
      <c r="P176" s="362"/>
      <c r="Q176" s="362"/>
      <c r="R176" s="362"/>
      <c r="S176" s="362"/>
      <c r="T176" s="363"/>
      <c r="U176" s="41" t="s">
        <v>42</v>
      </c>
      <c r="V176" s="42">
        <f>IFERROR(V172/H172,"0")+IFERROR(V173/H173,"0")+IFERROR(V174/H174,"0")+IFERROR(V175/H175,"0")</f>
        <v>138.88888888888889</v>
      </c>
      <c r="W176" s="42">
        <f>IFERROR(W172/H172,"0")+IFERROR(W173/H173,"0")+IFERROR(W174/H174,"0")+IFERROR(W175/H175,"0")</f>
        <v>140</v>
      </c>
      <c r="X176" s="42">
        <f>IFERROR(IF(X172="",0,X172),"0")+IFERROR(IF(X173="",0,X173),"0")+IFERROR(IF(X174="",0,X174),"0")+IFERROR(IF(X175="",0,X175),"0")</f>
        <v>1.3117999999999999</v>
      </c>
      <c r="Y176" s="65"/>
      <c r="Z176" s="65"/>
    </row>
    <row r="177" spans="1:53" x14ac:dyDescent="0.2">
      <c r="A177" s="364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5"/>
      <c r="N177" s="361" t="s">
        <v>43</v>
      </c>
      <c r="O177" s="362"/>
      <c r="P177" s="362"/>
      <c r="Q177" s="362"/>
      <c r="R177" s="362"/>
      <c r="S177" s="362"/>
      <c r="T177" s="363"/>
      <c r="U177" s="41" t="s">
        <v>0</v>
      </c>
      <c r="V177" s="42">
        <f>IFERROR(SUM(V172:V175),"0")</f>
        <v>750</v>
      </c>
      <c r="W177" s="42">
        <f>IFERROR(SUM(W172:W175),"0")</f>
        <v>756.00000000000011</v>
      </c>
      <c r="X177" s="41"/>
      <c r="Y177" s="65"/>
      <c r="Z177" s="65"/>
    </row>
    <row r="178" spans="1:53" ht="14.25" customHeight="1" x14ac:dyDescent="0.25">
      <c r="A178" s="370" t="s">
        <v>81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356">
        <v>4680115881556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356">
        <v>4680115880573</v>
      </c>
      <c r="E180" s="356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5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356">
        <v>4680115881594</v>
      </c>
      <c r="E181" s="356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30</v>
      </c>
      <c r="W181" s="54">
        <f t="shared" si="9"/>
        <v>32.4</v>
      </c>
      <c r="X181" s="40">
        <f>IFERROR(IF(W181=0,"",ROUNDUP(W181/H181,0)*0.02175),"")</f>
        <v>8.6999999999999994E-2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356">
        <v>4680115881587</v>
      </c>
      <c r="E182" s="356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5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356">
        <v>4680115880962</v>
      </c>
      <c r="E183" s="356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60</v>
      </c>
      <c r="W183" s="54">
        <f t="shared" si="9"/>
        <v>62.4</v>
      </c>
      <c r="X183" s="40">
        <f>IFERROR(IF(W183=0,"",ROUNDUP(W183/H183,0)*0.02175),"")</f>
        <v>0.17399999999999999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356">
        <v>4680115881617</v>
      </c>
      <c r="E184" s="356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40</v>
      </c>
      <c r="W184" s="54">
        <f t="shared" si="9"/>
        <v>40.5</v>
      </c>
      <c r="X184" s="40">
        <f>IFERROR(IF(W184=0,"",ROUNDUP(W184/H184,0)*0.02175),"")</f>
        <v>0.10874999999999999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356">
        <v>4680115881228</v>
      </c>
      <c r="E185" s="356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16</v>
      </c>
      <c r="W185" s="54">
        <f t="shared" si="9"/>
        <v>16.8</v>
      </c>
      <c r="X185" s="40">
        <f>IFERROR(IF(W185=0,"",ROUNDUP(W185/H185,0)*0.00753),"")</f>
        <v>5.271E-2</v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356">
        <v>4680115881037</v>
      </c>
      <c r="E186" s="356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356">
        <v>4680115881211</v>
      </c>
      <c r="E187" s="356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2</v>
      </c>
      <c r="W187" s="54">
        <f t="shared" si="9"/>
        <v>2.4</v>
      </c>
      <c r="X187" s="40">
        <f>IFERROR(IF(W187=0,"",ROUNDUP(W187/H187,0)*0.00753),"")</f>
        <v>7.5300000000000002E-3</v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356">
        <v>4680115881020</v>
      </c>
      <c r="E188" s="356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356">
        <v>4680115882195</v>
      </c>
      <c r="E189" s="356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25</v>
      </c>
      <c r="W189" s="54">
        <f t="shared" si="9"/>
        <v>26.4</v>
      </c>
      <c r="X189" s="40">
        <f t="shared" ref="X189:X195" si="10">IFERROR(IF(W189=0,"",ROUNDUP(W189/H189,0)*0.00753),"")</f>
        <v>8.2830000000000001E-2</v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356">
        <v>4680115882607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356">
        <v>4680115880092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19</v>
      </c>
      <c r="W191" s="54">
        <f t="shared" si="9"/>
        <v>19.2</v>
      </c>
      <c r="X191" s="40">
        <f t="shared" si="10"/>
        <v>6.0240000000000002E-2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356">
        <v>4680115880221</v>
      </c>
      <c r="E192" s="356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19</v>
      </c>
      <c r="W192" s="54">
        <f t="shared" si="9"/>
        <v>19.2</v>
      </c>
      <c r="X192" s="40">
        <f t="shared" si="10"/>
        <v>6.0240000000000002E-2</v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356">
        <v>4680115882942</v>
      </c>
      <c r="E193" s="356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356">
        <v>4680115880504</v>
      </c>
      <c r="E194" s="356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8" t="s">
        <v>48</v>
      </c>
      <c r="T194" s="38" t="s">
        <v>48</v>
      </c>
      <c r="U194" s="39" t="s">
        <v>0</v>
      </c>
      <c r="V194" s="57">
        <v>19</v>
      </c>
      <c r="W194" s="54">
        <f t="shared" si="9"/>
        <v>19.2</v>
      </c>
      <c r="X194" s="40">
        <f t="shared" si="10"/>
        <v>6.0240000000000002E-2</v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356">
        <v>4680115882164</v>
      </c>
      <c r="E195" s="356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8" t="s">
        <v>48</v>
      </c>
      <c r="T195" s="38" t="s">
        <v>48</v>
      </c>
      <c r="U195" s="39" t="s">
        <v>0</v>
      </c>
      <c r="V195" s="57">
        <v>33</v>
      </c>
      <c r="W195" s="54">
        <f t="shared" si="9"/>
        <v>33.6</v>
      </c>
      <c r="X195" s="40">
        <f t="shared" si="10"/>
        <v>0.10542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364"/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5"/>
      <c r="N196" s="361" t="s">
        <v>43</v>
      </c>
      <c r="O196" s="362"/>
      <c r="P196" s="362"/>
      <c r="Q196" s="362"/>
      <c r="R196" s="362"/>
      <c r="S196" s="362"/>
      <c r="T196" s="363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71.750949667616339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0.79895999999999978</v>
      </c>
      <c r="Y196" s="65"/>
      <c r="Z196" s="65"/>
    </row>
    <row r="197" spans="1:53" x14ac:dyDescent="0.2">
      <c r="A197" s="364"/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5"/>
      <c r="N197" s="361" t="s">
        <v>43</v>
      </c>
      <c r="O197" s="362"/>
      <c r="P197" s="362"/>
      <c r="Q197" s="362"/>
      <c r="R197" s="362"/>
      <c r="S197" s="362"/>
      <c r="T197" s="363"/>
      <c r="U197" s="41" t="s">
        <v>0</v>
      </c>
      <c r="V197" s="42">
        <f>IFERROR(SUM(V179:V195),"0")</f>
        <v>263</v>
      </c>
      <c r="W197" s="42">
        <f>IFERROR(SUM(W179:W195),"0")</f>
        <v>272.10000000000002</v>
      </c>
      <c r="X197" s="41"/>
      <c r="Y197" s="65"/>
      <c r="Z197" s="65"/>
    </row>
    <row r="198" spans="1:53" ht="14.25" customHeight="1" x14ac:dyDescent="0.25">
      <c r="A198" s="370" t="s">
        <v>218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356">
        <v>4680115882874</v>
      </c>
      <c r="E199" s="356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356">
        <v>4680115884434</v>
      </c>
      <c r="E200" s="356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356">
        <v>4680115880801</v>
      </c>
      <c r="E201" s="356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356">
        <v>4680115880818</v>
      </c>
      <c r="E202" s="356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364"/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5"/>
      <c r="N203" s="361" t="s">
        <v>43</v>
      </c>
      <c r="O203" s="362"/>
      <c r="P203" s="362"/>
      <c r="Q203" s="362"/>
      <c r="R203" s="362"/>
      <c r="S203" s="362"/>
      <c r="T203" s="363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364"/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5"/>
      <c r="N204" s="361" t="s">
        <v>43</v>
      </c>
      <c r="O204" s="362"/>
      <c r="P204" s="362"/>
      <c r="Q204" s="362"/>
      <c r="R204" s="362"/>
      <c r="S204" s="362"/>
      <c r="T204" s="363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385" t="s">
        <v>326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3"/>
      <c r="Z205" s="63"/>
    </row>
    <row r="206" spans="1:53" ht="14.25" customHeight="1" x14ac:dyDescent="0.25">
      <c r="A206" s="370" t="s">
        <v>121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356">
        <v>4680115884274</v>
      </c>
      <c r="E207" s="356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356">
        <v>4680115884298</v>
      </c>
      <c r="E208" s="356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356">
        <v>4680115884250</v>
      </c>
      <c r="E209" s="356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2" t="s">
        <v>335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356">
        <v>4680115884281</v>
      </c>
      <c r="E210" s="356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3" t="s">
        <v>338</v>
      </c>
      <c r="O210" s="358"/>
      <c r="P210" s="358"/>
      <c r="Q210" s="358"/>
      <c r="R210" s="359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356">
        <v>4680115884199</v>
      </c>
      <c r="E211" s="356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34" t="s">
        <v>341</v>
      </c>
      <c r="O211" s="358"/>
      <c r="P211" s="358"/>
      <c r="Q211" s="358"/>
      <c r="R211" s="359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356">
        <v>4680115884267</v>
      </c>
      <c r="E212" s="356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35" t="s">
        <v>344</v>
      </c>
      <c r="O212" s="358"/>
      <c r="P212" s="358"/>
      <c r="Q212" s="358"/>
      <c r="R212" s="359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364"/>
      <c r="B213" s="364"/>
      <c r="C213" s="364"/>
      <c r="D213" s="364"/>
      <c r="E213" s="364"/>
      <c r="F213" s="364"/>
      <c r="G213" s="364"/>
      <c r="H213" s="364"/>
      <c r="I213" s="364"/>
      <c r="J213" s="364"/>
      <c r="K213" s="364"/>
      <c r="L213" s="364"/>
      <c r="M213" s="365"/>
      <c r="N213" s="361" t="s">
        <v>43</v>
      </c>
      <c r="O213" s="362"/>
      <c r="P213" s="362"/>
      <c r="Q213" s="362"/>
      <c r="R213" s="362"/>
      <c r="S213" s="362"/>
      <c r="T213" s="363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5"/>
      <c r="N214" s="361" t="s">
        <v>43</v>
      </c>
      <c r="O214" s="362"/>
      <c r="P214" s="362"/>
      <c r="Q214" s="362"/>
      <c r="R214" s="362"/>
      <c r="S214" s="362"/>
      <c r="T214" s="363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370" t="s">
        <v>76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356">
        <v>4607091389845</v>
      </c>
      <c r="E216" s="356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364"/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5"/>
      <c r="N217" s="361" t="s">
        <v>43</v>
      </c>
      <c r="O217" s="362"/>
      <c r="P217" s="362"/>
      <c r="Q217" s="362"/>
      <c r="R217" s="362"/>
      <c r="S217" s="362"/>
      <c r="T217" s="363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364"/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5"/>
      <c r="N218" s="361" t="s">
        <v>43</v>
      </c>
      <c r="O218" s="362"/>
      <c r="P218" s="362"/>
      <c r="Q218" s="362"/>
      <c r="R218" s="362"/>
      <c r="S218" s="362"/>
      <c r="T218" s="363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385" t="s">
        <v>347</v>
      </c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5"/>
      <c r="P219" s="385"/>
      <c r="Q219" s="385"/>
      <c r="R219" s="385"/>
      <c r="S219" s="385"/>
      <c r="T219" s="385"/>
      <c r="U219" s="385"/>
      <c r="V219" s="385"/>
      <c r="W219" s="385"/>
      <c r="X219" s="385"/>
      <c r="Y219" s="63"/>
      <c r="Z219" s="63"/>
    </row>
    <row r="220" spans="1:53" ht="14.25" customHeight="1" x14ac:dyDescent="0.25">
      <c r="A220" s="370" t="s">
        <v>121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356">
        <v>4680115884137</v>
      </c>
      <c r="E221" s="356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31" t="s">
        <v>350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356">
        <v>4680115884236</v>
      </c>
      <c r="E222" s="356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25" t="s">
        <v>353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356">
        <v>4680115884175</v>
      </c>
      <c r="E223" s="356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26" t="s">
        <v>356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356">
        <v>4680115884144</v>
      </c>
      <c r="E224" s="356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27" t="s">
        <v>359</v>
      </c>
      <c r="O224" s="358"/>
      <c r="P224" s="358"/>
      <c r="Q224" s="358"/>
      <c r="R224" s="359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356">
        <v>4680115884182</v>
      </c>
      <c r="E225" s="356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28" t="s">
        <v>362</v>
      </c>
      <c r="O225" s="358"/>
      <c r="P225" s="358"/>
      <c r="Q225" s="358"/>
      <c r="R225" s="359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356">
        <v>4680115884205</v>
      </c>
      <c r="E226" s="356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29" t="s">
        <v>365</v>
      </c>
      <c r="O226" s="358"/>
      <c r="P226" s="358"/>
      <c r="Q226" s="358"/>
      <c r="R226" s="359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364"/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5"/>
      <c r="N227" s="361" t="s">
        <v>43</v>
      </c>
      <c r="O227" s="362"/>
      <c r="P227" s="362"/>
      <c r="Q227" s="362"/>
      <c r="R227" s="362"/>
      <c r="S227" s="362"/>
      <c r="T227" s="363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364"/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5"/>
      <c r="N228" s="361" t="s">
        <v>43</v>
      </c>
      <c r="O228" s="362"/>
      <c r="P228" s="362"/>
      <c r="Q228" s="362"/>
      <c r="R228" s="362"/>
      <c r="S228" s="362"/>
      <c r="T228" s="363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385" t="s">
        <v>366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63"/>
      <c r="Z229" s="63"/>
    </row>
    <row r="230" spans="1:53" ht="14.25" customHeight="1" x14ac:dyDescent="0.25">
      <c r="A230" s="370" t="s">
        <v>121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356">
        <v>4607091387445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356">
        <v>4607091386004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356">
        <v>4607091386004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356">
        <v>4607091386073</v>
      </c>
      <c r="E234" s="356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356">
        <v>4607091387322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356">
        <v>4607091387322</v>
      </c>
      <c r="E236" s="356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2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356">
        <v>4607091387377</v>
      </c>
      <c r="E237" s="356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356">
        <v>4607091387353</v>
      </c>
      <c r="E238" s="356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356">
        <v>4607091386011</v>
      </c>
      <c r="E239" s="356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356">
        <v>4607091387308</v>
      </c>
      <c r="E240" s="356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356">
        <v>4607091387339</v>
      </c>
      <c r="E241" s="356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356">
        <v>4680115882638</v>
      </c>
      <c r="E242" s="356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356">
        <v>4680115881938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356">
        <v>4607091387346</v>
      </c>
      <c r="E244" s="356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356">
        <v>4607091389807</v>
      </c>
      <c r="E245" s="356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5"/>
      <c r="N246" s="361" t="s">
        <v>43</v>
      </c>
      <c r="O246" s="362"/>
      <c r="P246" s="362"/>
      <c r="Q246" s="362"/>
      <c r="R246" s="362"/>
      <c r="S246" s="362"/>
      <c r="T246" s="363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x14ac:dyDescent="0.2">
      <c r="A247" s="364"/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361" t="s">
        <v>43</v>
      </c>
      <c r="O247" s="362"/>
      <c r="P247" s="362"/>
      <c r="Q247" s="362"/>
      <c r="R247" s="362"/>
      <c r="S247" s="362"/>
      <c r="T247" s="363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customHeight="1" x14ac:dyDescent="0.25">
      <c r="A248" s="370" t="s">
        <v>113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356">
        <v>4680115881914</v>
      </c>
      <c r="E249" s="35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364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5"/>
      <c r="N250" s="361" t="s">
        <v>43</v>
      </c>
      <c r="O250" s="362"/>
      <c r="P250" s="362"/>
      <c r="Q250" s="362"/>
      <c r="R250" s="362"/>
      <c r="S250" s="362"/>
      <c r="T250" s="363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5"/>
      <c r="N251" s="361" t="s">
        <v>43</v>
      </c>
      <c r="O251" s="362"/>
      <c r="P251" s="362"/>
      <c r="Q251" s="362"/>
      <c r="R251" s="362"/>
      <c r="S251" s="362"/>
      <c r="T251" s="363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370" t="s">
        <v>76</v>
      </c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0"/>
      <c r="O252" s="370"/>
      <c r="P252" s="370"/>
      <c r="Q252" s="370"/>
      <c r="R252" s="370"/>
      <c r="S252" s="370"/>
      <c r="T252" s="370"/>
      <c r="U252" s="370"/>
      <c r="V252" s="370"/>
      <c r="W252" s="370"/>
      <c r="X252" s="370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356">
        <v>4607091387193</v>
      </c>
      <c r="E253" s="356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356">
        <v>4607091387230</v>
      </c>
      <c r="E254" s="356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20</v>
      </c>
      <c r="W254" s="54">
        <f>IFERROR(IF(V254="",0,CEILING((V254/$H254),1)*$H254),"")</f>
        <v>21</v>
      </c>
      <c r="X254" s="40">
        <f>IFERROR(IF(W254=0,"",ROUNDUP(W254/H254,0)*0.00753),"")</f>
        <v>3.7650000000000003E-2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356">
        <v>4607091387285</v>
      </c>
      <c r="E255" s="356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356">
        <v>4680115880481</v>
      </c>
      <c r="E256" s="356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5"/>
      <c r="N257" s="361" t="s">
        <v>43</v>
      </c>
      <c r="O257" s="362"/>
      <c r="P257" s="362"/>
      <c r="Q257" s="362"/>
      <c r="R257" s="362"/>
      <c r="S257" s="362"/>
      <c r="T257" s="363"/>
      <c r="U257" s="41" t="s">
        <v>42</v>
      </c>
      <c r="V257" s="42">
        <f>IFERROR(V253/H253,"0")+IFERROR(V254/H254,"0")+IFERROR(V255/H255,"0")+IFERROR(V256/H256,"0")</f>
        <v>4.7619047619047619</v>
      </c>
      <c r="W257" s="42">
        <f>IFERROR(W253/H253,"0")+IFERROR(W254/H254,"0")+IFERROR(W255/H255,"0")+IFERROR(W256/H256,"0")</f>
        <v>5</v>
      </c>
      <c r="X257" s="42">
        <f>IFERROR(IF(X253="",0,X253),"0")+IFERROR(IF(X254="",0,X254),"0")+IFERROR(IF(X255="",0,X255),"0")+IFERROR(IF(X256="",0,X256),"0")</f>
        <v>3.7650000000000003E-2</v>
      </c>
      <c r="Y257" s="65"/>
      <c r="Z257" s="65"/>
    </row>
    <row r="258" spans="1:53" x14ac:dyDescent="0.2">
      <c r="A258" s="364"/>
      <c r="B258" s="364"/>
      <c r="C258" s="364"/>
      <c r="D258" s="364"/>
      <c r="E258" s="364"/>
      <c r="F258" s="364"/>
      <c r="G258" s="364"/>
      <c r="H258" s="364"/>
      <c r="I258" s="364"/>
      <c r="J258" s="364"/>
      <c r="K258" s="364"/>
      <c r="L258" s="364"/>
      <c r="M258" s="365"/>
      <c r="N258" s="361" t="s">
        <v>43</v>
      </c>
      <c r="O258" s="362"/>
      <c r="P258" s="362"/>
      <c r="Q258" s="362"/>
      <c r="R258" s="362"/>
      <c r="S258" s="362"/>
      <c r="T258" s="363"/>
      <c r="U258" s="41" t="s">
        <v>0</v>
      </c>
      <c r="V258" s="42">
        <f>IFERROR(SUM(V253:V256),"0")</f>
        <v>20</v>
      </c>
      <c r="W258" s="42">
        <f>IFERROR(SUM(W253:W256),"0")</f>
        <v>21</v>
      </c>
      <c r="X258" s="41"/>
      <c r="Y258" s="65"/>
      <c r="Z258" s="65"/>
    </row>
    <row r="259" spans="1:53" ht="14.25" customHeight="1" x14ac:dyDescent="0.25">
      <c r="A259" s="370" t="s">
        <v>81</v>
      </c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0"/>
      <c r="O259" s="370"/>
      <c r="P259" s="370"/>
      <c r="Q259" s="370"/>
      <c r="R259" s="370"/>
      <c r="S259" s="370"/>
      <c r="T259" s="370"/>
      <c r="U259" s="370"/>
      <c r="V259" s="370"/>
      <c r="W259" s="370"/>
      <c r="X259" s="370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356">
        <v>4607091387766</v>
      </c>
      <c r="E260" s="356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30</v>
      </c>
      <c r="W260" s="54">
        <f t="shared" ref="W260:W267" si="15">IFERROR(IF(V260="",0,CEILING((V260/$H260),1)*$H260),"")</f>
        <v>31.2</v>
      </c>
      <c r="X260" s="40">
        <f>IFERROR(IF(W260=0,"",ROUNDUP(W260/H260,0)*0.02175),"")</f>
        <v>8.6999999999999994E-2</v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356">
        <v>4607091387957</v>
      </c>
      <c r="E261" s="356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356">
        <v>4607091387964</v>
      </c>
      <c r="E262" s="356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56">
        <v>4607091381672</v>
      </c>
      <c r="E263" s="356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356">
        <v>4607091387537</v>
      </c>
      <c r="E264" s="356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4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356">
        <v>4607091387513</v>
      </c>
      <c r="E265" s="356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4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356">
        <v>4680115880511</v>
      </c>
      <c r="E266" s="356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4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356">
        <v>4680115880412</v>
      </c>
      <c r="E267" s="356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0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4"/>
      <c r="B268" s="364"/>
      <c r="C268" s="364"/>
      <c r="D268" s="364"/>
      <c r="E268" s="364"/>
      <c r="F268" s="364"/>
      <c r="G268" s="364"/>
      <c r="H268" s="364"/>
      <c r="I268" s="364"/>
      <c r="J268" s="364"/>
      <c r="K268" s="364"/>
      <c r="L268" s="364"/>
      <c r="M268" s="365"/>
      <c r="N268" s="361" t="s">
        <v>43</v>
      </c>
      <c r="O268" s="362"/>
      <c r="P268" s="362"/>
      <c r="Q268" s="362"/>
      <c r="R268" s="362"/>
      <c r="S268" s="362"/>
      <c r="T268" s="363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3.8461538461538463</v>
      </c>
      <c r="W268" s="42">
        <f>IFERROR(W260/H260,"0")+IFERROR(W261/H261,"0")+IFERROR(W262/H262,"0")+IFERROR(W263/H263,"0")+IFERROR(W264/H264,"0")+IFERROR(W265/H265,"0")+IFERROR(W266/H266,"0")+IFERROR(W267/H267,"0")</f>
        <v>4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8.6999999999999994E-2</v>
      </c>
      <c r="Y268" s="65"/>
      <c r="Z268" s="65"/>
    </row>
    <row r="269" spans="1:53" x14ac:dyDescent="0.2">
      <c r="A269" s="364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5"/>
      <c r="N269" s="361" t="s">
        <v>43</v>
      </c>
      <c r="O269" s="362"/>
      <c r="P269" s="362"/>
      <c r="Q269" s="362"/>
      <c r="R269" s="362"/>
      <c r="S269" s="362"/>
      <c r="T269" s="363"/>
      <c r="U269" s="41" t="s">
        <v>0</v>
      </c>
      <c r="V269" s="42">
        <f>IFERROR(SUM(V260:V267),"0")</f>
        <v>30</v>
      </c>
      <c r="W269" s="42">
        <f>IFERROR(SUM(W260:W267),"0")</f>
        <v>31.2</v>
      </c>
      <c r="X269" s="41"/>
      <c r="Y269" s="65"/>
      <c r="Z269" s="65"/>
    </row>
    <row r="270" spans="1:53" ht="14.25" customHeight="1" x14ac:dyDescent="0.25">
      <c r="A270" s="370" t="s">
        <v>218</v>
      </c>
      <c r="B270" s="370"/>
      <c r="C270" s="370"/>
      <c r="D270" s="370"/>
      <c r="E270" s="370"/>
      <c r="F270" s="370"/>
      <c r="G270" s="370"/>
      <c r="H270" s="370"/>
      <c r="I270" s="370"/>
      <c r="J270" s="370"/>
      <c r="K270" s="370"/>
      <c r="L270" s="370"/>
      <c r="M270" s="370"/>
      <c r="N270" s="370"/>
      <c r="O270" s="370"/>
      <c r="P270" s="370"/>
      <c r="Q270" s="370"/>
      <c r="R270" s="370"/>
      <c r="S270" s="370"/>
      <c r="T270" s="370"/>
      <c r="U270" s="370"/>
      <c r="V270" s="370"/>
      <c r="W270" s="370"/>
      <c r="X270" s="370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56">
        <v>4607091380880</v>
      </c>
      <c r="E271" s="356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40</v>
      </c>
      <c r="W271" s="54">
        <f>IFERROR(IF(V271="",0,CEILING((V271/$H271),1)*$H271),"")</f>
        <v>42</v>
      </c>
      <c r="X271" s="40">
        <f>IFERROR(IF(W271=0,"",ROUNDUP(W271/H271,0)*0.02175),"")</f>
        <v>0.10874999999999999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56">
        <v>4607091384482</v>
      </c>
      <c r="E272" s="356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760</v>
      </c>
      <c r="W272" s="54">
        <f>IFERROR(IF(V272="",0,CEILING((V272/$H272),1)*$H272),"")</f>
        <v>764.4</v>
      </c>
      <c r="X272" s="40">
        <f>IFERROR(IF(W272=0,"",ROUNDUP(W272/H272,0)*0.02175),"")</f>
        <v>2.1315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56">
        <v>4607091380897</v>
      </c>
      <c r="E273" s="356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4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5"/>
      <c r="N274" s="361" t="s">
        <v>43</v>
      </c>
      <c r="O274" s="362"/>
      <c r="P274" s="362"/>
      <c r="Q274" s="362"/>
      <c r="R274" s="362"/>
      <c r="S274" s="362"/>
      <c r="T274" s="363"/>
      <c r="U274" s="41" t="s">
        <v>42</v>
      </c>
      <c r="V274" s="42">
        <f>IFERROR(V271/H271,"0")+IFERROR(V272/H272,"0")+IFERROR(V273/H273,"0")</f>
        <v>102.1978021978022</v>
      </c>
      <c r="W274" s="42">
        <f>IFERROR(W271/H271,"0")+IFERROR(W272/H272,"0")+IFERROR(W273/H273,"0")</f>
        <v>103</v>
      </c>
      <c r="X274" s="42">
        <f>IFERROR(IF(X271="",0,X271),"0")+IFERROR(IF(X272="",0,X272),"0")+IFERROR(IF(X273="",0,X273),"0")</f>
        <v>2.2402500000000001</v>
      </c>
      <c r="Y274" s="65"/>
      <c r="Z274" s="65"/>
    </row>
    <row r="275" spans="1:53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5"/>
      <c r="N275" s="361" t="s">
        <v>43</v>
      </c>
      <c r="O275" s="362"/>
      <c r="P275" s="362"/>
      <c r="Q275" s="362"/>
      <c r="R275" s="362"/>
      <c r="S275" s="362"/>
      <c r="T275" s="363"/>
      <c r="U275" s="41" t="s">
        <v>0</v>
      </c>
      <c r="V275" s="42">
        <f>IFERROR(SUM(V271:V273),"0")</f>
        <v>800</v>
      </c>
      <c r="W275" s="42">
        <f>IFERROR(SUM(W271:W273),"0")</f>
        <v>806.4</v>
      </c>
      <c r="X275" s="41"/>
      <c r="Y275" s="65"/>
      <c r="Z275" s="65"/>
    </row>
    <row r="276" spans="1:53" ht="14.25" customHeight="1" x14ac:dyDescent="0.25">
      <c r="A276" s="370" t="s">
        <v>99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356">
        <v>4607091388374</v>
      </c>
      <c r="E277" s="356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491" t="s">
        <v>429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356">
        <v>4607091388381</v>
      </c>
      <c r="E278" s="356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492" t="s">
        <v>432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356">
        <v>4607091388404</v>
      </c>
      <c r="E279" s="356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364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5"/>
      <c r="N280" s="361" t="s">
        <v>43</v>
      </c>
      <c r="O280" s="362"/>
      <c r="P280" s="362"/>
      <c r="Q280" s="362"/>
      <c r="R280" s="362"/>
      <c r="S280" s="362"/>
      <c r="T280" s="36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5"/>
      <c r="N281" s="361" t="s">
        <v>43</v>
      </c>
      <c r="O281" s="362"/>
      <c r="P281" s="362"/>
      <c r="Q281" s="362"/>
      <c r="R281" s="362"/>
      <c r="S281" s="362"/>
      <c r="T281" s="36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370" t="s">
        <v>435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370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356">
        <v>4680115881808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356">
        <v>4680115881822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356">
        <v>4680115880016</v>
      </c>
      <c r="E285" s="356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364"/>
      <c r="B286" s="364"/>
      <c r="C286" s="364"/>
      <c r="D286" s="364"/>
      <c r="E286" s="364"/>
      <c r="F286" s="364"/>
      <c r="G286" s="364"/>
      <c r="H286" s="364"/>
      <c r="I286" s="364"/>
      <c r="J286" s="364"/>
      <c r="K286" s="364"/>
      <c r="L286" s="364"/>
      <c r="M286" s="365"/>
      <c r="N286" s="361" t="s">
        <v>43</v>
      </c>
      <c r="O286" s="362"/>
      <c r="P286" s="362"/>
      <c r="Q286" s="362"/>
      <c r="R286" s="362"/>
      <c r="S286" s="362"/>
      <c r="T286" s="36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364"/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5"/>
      <c r="N287" s="361" t="s">
        <v>43</v>
      </c>
      <c r="O287" s="362"/>
      <c r="P287" s="362"/>
      <c r="Q287" s="362"/>
      <c r="R287" s="362"/>
      <c r="S287" s="362"/>
      <c r="T287" s="36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385" t="s">
        <v>444</v>
      </c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5"/>
      <c r="P288" s="385"/>
      <c r="Q288" s="385"/>
      <c r="R288" s="385"/>
      <c r="S288" s="385"/>
      <c r="T288" s="385"/>
      <c r="U288" s="385"/>
      <c r="V288" s="385"/>
      <c r="W288" s="385"/>
      <c r="X288" s="385"/>
      <c r="Y288" s="63"/>
      <c r="Z288" s="63"/>
    </row>
    <row r="289" spans="1:53" ht="14.25" customHeight="1" x14ac:dyDescent="0.25">
      <c r="A289" s="370" t="s">
        <v>121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4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356">
        <v>4607091387421</v>
      </c>
      <c r="E291" s="356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356">
        <v>4607091387452</v>
      </c>
      <c r="E292" s="356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4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356">
        <v>4607091387452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56">
        <v>4607091385984</v>
      </c>
      <c r="E295" s="356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20</v>
      </c>
      <c r="W295" s="54">
        <f t="shared" si="16"/>
        <v>21.6</v>
      </c>
      <c r="X295" s="40">
        <f>IFERROR(IF(W295=0,"",ROUNDUP(W295/H295,0)*0.02175),"")</f>
        <v>4.3499999999999997E-2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56">
        <v>4607091387438</v>
      </c>
      <c r="E296" s="356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4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356">
        <v>4607091387469</v>
      </c>
      <c r="E297" s="356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4"/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5"/>
      <c r="N298" s="361" t="s">
        <v>43</v>
      </c>
      <c r="O298" s="362"/>
      <c r="P298" s="362"/>
      <c r="Q298" s="362"/>
      <c r="R298" s="362"/>
      <c r="S298" s="362"/>
      <c r="T298" s="36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3.7037037037037033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8.6999999999999994E-2</v>
      </c>
      <c r="Y298" s="65"/>
      <c r="Z298" s="65"/>
    </row>
    <row r="299" spans="1:53" x14ac:dyDescent="0.2">
      <c r="A299" s="364"/>
      <c r="B299" s="364"/>
      <c r="C299" s="364"/>
      <c r="D299" s="364"/>
      <c r="E299" s="364"/>
      <c r="F299" s="364"/>
      <c r="G299" s="364"/>
      <c r="H299" s="364"/>
      <c r="I299" s="364"/>
      <c r="J299" s="364"/>
      <c r="K299" s="364"/>
      <c r="L299" s="364"/>
      <c r="M299" s="365"/>
      <c r="N299" s="361" t="s">
        <v>43</v>
      </c>
      <c r="O299" s="362"/>
      <c r="P299" s="362"/>
      <c r="Q299" s="362"/>
      <c r="R299" s="362"/>
      <c r="S299" s="362"/>
      <c r="T299" s="363"/>
      <c r="U299" s="41" t="s">
        <v>0</v>
      </c>
      <c r="V299" s="42">
        <f>IFERROR(SUM(V290:V297),"0")</f>
        <v>40</v>
      </c>
      <c r="W299" s="42">
        <f>IFERROR(SUM(W290:W297),"0")</f>
        <v>43.2</v>
      </c>
      <c r="X299" s="41"/>
      <c r="Y299" s="65"/>
      <c r="Z299" s="65"/>
    </row>
    <row r="300" spans="1:53" ht="14.25" customHeight="1" x14ac:dyDescent="0.25">
      <c r="A300" s="370" t="s">
        <v>76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356">
        <v>4607091387292</v>
      </c>
      <c r="E301" s="356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356">
        <v>4607091387315</v>
      </c>
      <c r="E302" s="356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364"/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5"/>
      <c r="N303" s="361" t="s">
        <v>43</v>
      </c>
      <c r="O303" s="362"/>
      <c r="P303" s="362"/>
      <c r="Q303" s="362"/>
      <c r="R303" s="362"/>
      <c r="S303" s="362"/>
      <c r="T303" s="363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364"/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5"/>
      <c r="N304" s="361" t="s">
        <v>43</v>
      </c>
      <c r="O304" s="362"/>
      <c r="P304" s="362"/>
      <c r="Q304" s="362"/>
      <c r="R304" s="362"/>
      <c r="S304" s="362"/>
      <c r="T304" s="363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385" t="s">
        <v>462</v>
      </c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85"/>
      <c r="O305" s="385"/>
      <c r="P305" s="385"/>
      <c r="Q305" s="385"/>
      <c r="R305" s="385"/>
      <c r="S305" s="385"/>
      <c r="T305" s="385"/>
      <c r="U305" s="385"/>
      <c r="V305" s="385"/>
      <c r="W305" s="385"/>
      <c r="X305" s="385"/>
      <c r="Y305" s="63"/>
      <c r="Z305" s="63"/>
    </row>
    <row r="306" spans="1:53" ht="14.25" customHeight="1" x14ac:dyDescent="0.25">
      <c r="A306" s="370" t="s">
        <v>76</v>
      </c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370"/>
      <c r="U306" s="370"/>
      <c r="V306" s="370"/>
      <c r="W306" s="370"/>
      <c r="X306" s="370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356">
        <v>4607091383836</v>
      </c>
      <c r="E307" s="356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5"/>
      <c r="N308" s="361" t="s">
        <v>43</v>
      </c>
      <c r="O308" s="362"/>
      <c r="P308" s="362"/>
      <c r="Q308" s="362"/>
      <c r="R308" s="362"/>
      <c r="S308" s="362"/>
      <c r="T308" s="36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364"/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5"/>
      <c r="N309" s="361" t="s">
        <v>43</v>
      </c>
      <c r="O309" s="362"/>
      <c r="P309" s="362"/>
      <c r="Q309" s="362"/>
      <c r="R309" s="362"/>
      <c r="S309" s="362"/>
      <c r="T309" s="36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370" t="s">
        <v>81</v>
      </c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70"/>
      <c r="N310" s="370"/>
      <c r="O310" s="370"/>
      <c r="P310" s="370"/>
      <c r="Q310" s="370"/>
      <c r="R310" s="370"/>
      <c r="S310" s="370"/>
      <c r="T310" s="370"/>
      <c r="U310" s="370"/>
      <c r="V310" s="370"/>
      <c r="W310" s="370"/>
      <c r="X310" s="370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56">
        <v>4607091387919</v>
      </c>
      <c r="E311" s="356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556</v>
      </c>
      <c r="W311" s="54">
        <f>IFERROR(IF(V311="",0,CEILING((V311/$H311),1)*$H311),"")</f>
        <v>558.9</v>
      </c>
      <c r="X311" s="40">
        <f>IFERROR(IF(W311=0,"",ROUNDUP(W311/H311,0)*0.02175),"")</f>
        <v>1.5007499999999998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356">
        <v>4680115883604</v>
      </c>
      <c r="E312" s="356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4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356">
        <v>4680115883567</v>
      </c>
      <c r="E313" s="356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4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364"/>
      <c r="B314" s="364"/>
      <c r="C314" s="364"/>
      <c r="D314" s="364"/>
      <c r="E314" s="364"/>
      <c r="F314" s="364"/>
      <c r="G314" s="364"/>
      <c r="H314" s="364"/>
      <c r="I314" s="364"/>
      <c r="J314" s="364"/>
      <c r="K314" s="364"/>
      <c r="L314" s="364"/>
      <c r="M314" s="365"/>
      <c r="N314" s="361" t="s">
        <v>43</v>
      </c>
      <c r="O314" s="362"/>
      <c r="P314" s="362"/>
      <c r="Q314" s="362"/>
      <c r="R314" s="362"/>
      <c r="S314" s="362"/>
      <c r="T314" s="363"/>
      <c r="U314" s="41" t="s">
        <v>42</v>
      </c>
      <c r="V314" s="42">
        <f>IFERROR(V311/H311,"0")+IFERROR(V312/H312,"0")+IFERROR(V313/H313,"0")</f>
        <v>68.641975308641975</v>
      </c>
      <c r="W314" s="42">
        <f>IFERROR(W311/H311,"0")+IFERROR(W312/H312,"0")+IFERROR(W313/H313,"0")</f>
        <v>69</v>
      </c>
      <c r="X314" s="42">
        <f>IFERROR(IF(X311="",0,X311),"0")+IFERROR(IF(X312="",0,X312),"0")+IFERROR(IF(X313="",0,X313),"0")</f>
        <v>1.5007499999999998</v>
      </c>
      <c r="Y314" s="65"/>
      <c r="Z314" s="65"/>
    </row>
    <row r="315" spans="1:53" x14ac:dyDescent="0.2">
      <c r="A315" s="364"/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5"/>
      <c r="N315" s="361" t="s">
        <v>43</v>
      </c>
      <c r="O315" s="362"/>
      <c r="P315" s="362"/>
      <c r="Q315" s="362"/>
      <c r="R315" s="362"/>
      <c r="S315" s="362"/>
      <c r="T315" s="363"/>
      <c r="U315" s="41" t="s">
        <v>0</v>
      </c>
      <c r="V315" s="42">
        <f>IFERROR(SUM(V311:V313),"0")</f>
        <v>556</v>
      </c>
      <c r="W315" s="42">
        <f>IFERROR(SUM(W311:W313),"0")</f>
        <v>558.9</v>
      </c>
      <c r="X315" s="41"/>
      <c r="Y315" s="65"/>
      <c r="Z315" s="65"/>
    </row>
    <row r="316" spans="1:53" ht="14.25" customHeight="1" x14ac:dyDescent="0.25">
      <c r="A316" s="370" t="s">
        <v>218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356">
        <v>4607091388831</v>
      </c>
      <c r="E317" s="356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364"/>
      <c r="B318" s="364"/>
      <c r="C318" s="364"/>
      <c r="D318" s="364"/>
      <c r="E318" s="364"/>
      <c r="F318" s="364"/>
      <c r="G318" s="364"/>
      <c r="H318" s="364"/>
      <c r="I318" s="364"/>
      <c r="J318" s="364"/>
      <c r="K318" s="364"/>
      <c r="L318" s="364"/>
      <c r="M318" s="365"/>
      <c r="N318" s="361" t="s">
        <v>43</v>
      </c>
      <c r="O318" s="362"/>
      <c r="P318" s="362"/>
      <c r="Q318" s="362"/>
      <c r="R318" s="362"/>
      <c r="S318" s="362"/>
      <c r="T318" s="363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364"/>
      <c r="B319" s="364"/>
      <c r="C319" s="364"/>
      <c r="D319" s="364"/>
      <c r="E319" s="364"/>
      <c r="F319" s="364"/>
      <c r="G319" s="364"/>
      <c r="H319" s="364"/>
      <c r="I319" s="364"/>
      <c r="J319" s="364"/>
      <c r="K319" s="364"/>
      <c r="L319" s="364"/>
      <c r="M319" s="365"/>
      <c r="N319" s="361" t="s">
        <v>43</v>
      </c>
      <c r="O319" s="362"/>
      <c r="P319" s="362"/>
      <c r="Q319" s="362"/>
      <c r="R319" s="362"/>
      <c r="S319" s="362"/>
      <c r="T319" s="363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370" t="s">
        <v>99</v>
      </c>
      <c r="B320" s="370"/>
      <c r="C320" s="370"/>
      <c r="D320" s="370"/>
      <c r="E320" s="370"/>
      <c r="F320" s="370"/>
      <c r="G320" s="370"/>
      <c r="H320" s="370"/>
      <c r="I320" s="370"/>
      <c r="J320" s="370"/>
      <c r="K320" s="370"/>
      <c r="L320" s="370"/>
      <c r="M320" s="370"/>
      <c r="N320" s="370"/>
      <c r="O320" s="370"/>
      <c r="P320" s="370"/>
      <c r="Q320" s="370"/>
      <c r="R320" s="370"/>
      <c r="S320" s="370"/>
      <c r="T320" s="370"/>
      <c r="U320" s="370"/>
      <c r="V320" s="370"/>
      <c r="W320" s="370"/>
      <c r="X320" s="370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356">
        <v>4607091383102</v>
      </c>
      <c r="E321" s="356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364"/>
      <c r="B322" s="364"/>
      <c r="C322" s="364"/>
      <c r="D322" s="364"/>
      <c r="E322" s="364"/>
      <c r="F322" s="364"/>
      <c r="G322" s="364"/>
      <c r="H322" s="364"/>
      <c r="I322" s="364"/>
      <c r="J322" s="364"/>
      <c r="K322" s="364"/>
      <c r="L322" s="364"/>
      <c r="M322" s="365"/>
      <c r="N322" s="361" t="s">
        <v>43</v>
      </c>
      <c r="O322" s="362"/>
      <c r="P322" s="362"/>
      <c r="Q322" s="362"/>
      <c r="R322" s="362"/>
      <c r="S322" s="362"/>
      <c r="T322" s="36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364"/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5"/>
      <c r="N323" s="361" t="s">
        <v>43</v>
      </c>
      <c r="O323" s="362"/>
      <c r="P323" s="362"/>
      <c r="Q323" s="362"/>
      <c r="R323" s="362"/>
      <c r="S323" s="362"/>
      <c r="T323" s="36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384" t="s">
        <v>475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53"/>
      <c r="Z324" s="53"/>
    </row>
    <row r="325" spans="1:53" ht="16.5" customHeight="1" x14ac:dyDescent="0.25">
      <c r="A325" s="385" t="s">
        <v>476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3"/>
      <c r="Z325" s="63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356">
        <v>4607091383928</v>
      </c>
      <c r="E327" s="356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47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364"/>
      <c r="B328" s="364"/>
      <c r="C328" s="364"/>
      <c r="D328" s="364"/>
      <c r="E328" s="364"/>
      <c r="F328" s="364"/>
      <c r="G328" s="364"/>
      <c r="H328" s="364"/>
      <c r="I328" s="364"/>
      <c r="J328" s="364"/>
      <c r="K328" s="364"/>
      <c r="L328" s="364"/>
      <c r="M328" s="365"/>
      <c r="N328" s="361" t="s">
        <v>43</v>
      </c>
      <c r="O328" s="362"/>
      <c r="P328" s="362"/>
      <c r="Q328" s="362"/>
      <c r="R328" s="362"/>
      <c r="S328" s="362"/>
      <c r="T328" s="363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364"/>
      <c r="B329" s="364"/>
      <c r="C329" s="364"/>
      <c r="D329" s="364"/>
      <c r="E329" s="364"/>
      <c r="F329" s="364"/>
      <c r="G329" s="364"/>
      <c r="H329" s="364"/>
      <c r="I329" s="364"/>
      <c r="J329" s="364"/>
      <c r="K329" s="364"/>
      <c r="L329" s="364"/>
      <c r="M329" s="365"/>
      <c r="N329" s="361" t="s">
        <v>43</v>
      </c>
      <c r="O329" s="362"/>
      <c r="P329" s="362"/>
      <c r="Q329" s="362"/>
      <c r="R329" s="362"/>
      <c r="S329" s="362"/>
      <c r="T329" s="363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384" t="s">
        <v>479</v>
      </c>
      <c r="B330" s="384"/>
      <c r="C330" s="384"/>
      <c r="D330" s="384"/>
      <c r="E330" s="384"/>
      <c r="F330" s="384"/>
      <c r="G330" s="384"/>
      <c r="H330" s="384"/>
      <c r="I330" s="384"/>
      <c r="J330" s="384"/>
      <c r="K330" s="384"/>
      <c r="L330" s="384"/>
      <c r="M330" s="384"/>
      <c r="N330" s="384"/>
      <c r="O330" s="384"/>
      <c r="P330" s="384"/>
      <c r="Q330" s="384"/>
      <c r="R330" s="384"/>
      <c r="S330" s="384"/>
      <c r="T330" s="384"/>
      <c r="U330" s="384"/>
      <c r="V330" s="384"/>
      <c r="W330" s="384"/>
      <c r="X330" s="384"/>
      <c r="Y330" s="53"/>
      <c r="Z330" s="53"/>
    </row>
    <row r="331" spans="1:53" ht="16.5" customHeight="1" x14ac:dyDescent="0.25">
      <c r="A331" s="385" t="s">
        <v>480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  <c r="X331" s="385"/>
      <c r="Y331" s="63"/>
      <c r="Z331" s="63"/>
    </row>
    <row r="332" spans="1:53" ht="14.25" customHeight="1" x14ac:dyDescent="0.25">
      <c r="A332" s="370" t="s">
        <v>121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370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356">
        <v>4607091383997</v>
      </c>
      <c r="E333" s="356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46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2000</v>
      </c>
      <c r="W333" s="54">
        <f t="shared" ref="W333:W340" si="17">IFERROR(IF(V333="",0,CEILING((V333/$H333),1)*$H333),"")</f>
        <v>2010</v>
      </c>
      <c r="X333" s="40">
        <f>IFERROR(IF(W333=0,"",ROUNDUP(W333/H333,0)*0.02039),"")</f>
        <v>2.7322599999999997</v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356">
        <v>4607091383997</v>
      </c>
      <c r="E334" s="356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356">
        <v>4607091384130</v>
      </c>
      <c r="E335" s="356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46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8" t="s">
        <v>48</v>
      </c>
      <c r="T335" s="38" t="s">
        <v>48</v>
      </c>
      <c r="U335" s="39" t="s">
        <v>0</v>
      </c>
      <c r="V335" s="57">
        <v>750</v>
      </c>
      <c r="W335" s="54">
        <f t="shared" si="17"/>
        <v>750</v>
      </c>
      <c r="X335" s="40">
        <f>IFERROR(IF(W335=0,"",ROUNDUP(W335/H335,0)*0.02039),"")</f>
        <v>1.0194999999999999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356">
        <v>4607091384130</v>
      </c>
      <c r="E336" s="356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47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356">
        <v>4607091384147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46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4500</v>
      </c>
      <c r="W337" s="54">
        <f t="shared" si="17"/>
        <v>4500</v>
      </c>
      <c r="X337" s="40">
        <f>IFERROR(IF(W337=0,"",ROUNDUP(W337/H337,0)*0.02039),"")</f>
        <v>6.1169999999999991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356">
        <v>4607091384147</v>
      </c>
      <c r="E338" s="356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4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356">
        <v>4607091384154</v>
      </c>
      <c r="E339" s="356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356">
        <v>4607091384161</v>
      </c>
      <c r="E340" s="356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46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5"/>
      <c r="N341" s="361" t="s">
        <v>43</v>
      </c>
      <c r="O341" s="362"/>
      <c r="P341" s="362"/>
      <c r="Q341" s="362"/>
      <c r="R341" s="362"/>
      <c r="S341" s="362"/>
      <c r="T341" s="363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483.33333333333337</v>
      </c>
      <c r="W341" s="42">
        <f>IFERROR(W333/H333,"0")+IFERROR(W334/H334,"0")+IFERROR(W335/H335,"0")+IFERROR(W336/H336,"0")+IFERROR(W337/H337,"0")+IFERROR(W338/H338,"0")+IFERROR(W339/H339,"0")+IFERROR(W340/H340,"0")</f>
        <v>484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9.8687599999999982</v>
      </c>
      <c r="Y341" s="65"/>
      <c r="Z341" s="65"/>
    </row>
    <row r="342" spans="1:53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5"/>
      <c r="N342" s="361" t="s">
        <v>43</v>
      </c>
      <c r="O342" s="362"/>
      <c r="P342" s="362"/>
      <c r="Q342" s="362"/>
      <c r="R342" s="362"/>
      <c r="S342" s="362"/>
      <c r="T342" s="363"/>
      <c r="U342" s="41" t="s">
        <v>0</v>
      </c>
      <c r="V342" s="42">
        <f>IFERROR(SUM(V333:V340),"0")</f>
        <v>7250</v>
      </c>
      <c r="W342" s="42">
        <f>IFERROR(SUM(W333:W340),"0")</f>
        <v>7260</v>
      </c>
      <c r="X342" s="41"/>
      <c r="Y342" s="65"/>
      <c r="Z342" s="65"/>
    </row>
    <row r="343" spans="1:53" ht="14.25" customHeight="1" x14ac:dyDescent="0.25">
      <c r="A343" s="370" t="s">
        <v>113</v>
      </c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70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356">
        <v>4607091383980</v>
      </c>
      <c r="E344" s="356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3600</v>
      </c>
      <c r="W344" s="54">
        <f>IFERROR(IF(V344="",0,CEILING((V344/$H344),1)*$H344),"")</f>
        <v>3600</v>
      </c>
      <c r="X344" s="40">
        <f>IFERROR(IF(W344=0,"",ROUNDUP(W344/H344,0)*0.02175),"")</f>
        <v>5.22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356">
        <v>4680115883314</v>
      </c>
      <c r="E345" s="356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46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356">
        <v>4607091384178</v>
      </c>
      <c r="E346" s="356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4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364"/>
      <c r="B347" s="364"/>
      <c r="C347" s="364"/>
      <c r="D347" s="364"/>
      <c r="E347" s="364"/>
      <c r="F347" s="364"/>
      <c r="G347" s="364"/>
      <c r="H347" s="364"/>
      <c r="I347" s="364"/>
      <c r="J347" s="364"/>
      <c r="K347" s="364"/>
      <c r="L347" s="364"/>
      <c r="M347" s="365"/>
      <c r="N347" s="361" t="s">
        <v>43</v>
      </c>
      <c r="O347" s="362"/>
      <c r="P347" s="362"/>
      <c r="Q347" s="362"/>
      <c r="R347" s="362"/>
      <c r="S347" s="362"/>
      <c r="T347" s="363"/>
      <c r="U347" s="41" t="s">
        <v>42</v>
      </c>
      <c r="V347" s="42">
        <f>IFERROR(V344/H344,"0")+IFERROR(V345/H345,"0")+IFERROR(V346/H346,"0")</f>
        <v>240</v>
      </c>
      <c r="W347" s="42">
        <f>IFERROR(W344/H344,"0")+IFERROR(W345/H345,"0")+IFERROR(W346/H346,"0")</f>
        <v>240</v>
      </c>
      <c r="X347" s="42">
        <f>IFERROR(IF(X344="",0,X344),"0")+IFERROR(IF(X345="",0,X345),"0")+IFERROR(IF(X346="",0,X346),"0")</f>
        <v>5.22</v>
      </c>
      <c r="Y347" s="65"/>
      <c r="Z347" s="65"/>
    </row>
    <row r="348" spans="1:53" x14ac:dyDescent="0.2">
      <c r="A348" s="364"/>
      <c r="B348" s="364"/>
      <c r="C348" s="364"/>
      <c r="D348" s="364"/>
      <c r="E348" s="364"/>
      <c r="F348" s="364"/>
      <c r="G348" s="364"/>
      <c r="H348" s="364"/>
      <c r="I348" s="364"/>
      <c r="J348" s="364"/>
      <c r="K348" s="364"/>
      <c r="L348" s="364"/>
      <c r="M348" s="365"/>
      <c r="N348" s="361" t="s">
        <v>43</v>
      </c>
      <c r="O348" s="362"/>
      <c r="P348" s="362"/>
      <c r="Q348" s="362"/>
      <c r="R348" s="362"/>
      <c r="S348" s="362"/>
      <c r="T348" s="363"/>
      <c r="U348" s="41" t="s">
        <v>0</v>
      </c>
      <c r="V348" s="42">
        <f>IFERROR(SUM(V344:V346),"0")</f>
        <v>3600</v>
      </c>
      <c r="W348" s="42">
        <f>IFERROR(SUM(W344:W346),"0")</f>
        <v>3600</v>
      </c>
      <c r="X348" s="41"/>
      <c r="Y348" s="65"/>
      <c r="Z348" s="65"/>
    </row>
    <row r="349" spans="1:53" ht="14.25" customHeight="1" x14ac:dyDescent="0.25">
      <c r="A349" s="370" t="s">
        <v>81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356">
        <v>4607091383928</v>
      </c>
      <c r="E350" s="356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458" t="s">
        <v>502</v>
      </c>
      <c r="O350" s="358"/>
      <c r="P350" s="358"/>
      <c r="Q350" s="358"/>
      <c r="R350" s="359"/>
      <c r="S350" s="38" t="s">
        <v>48</v>
      </c>
      <c r="T350" s="38" t="s">
        <v>48</v>
      </c>
      <c r="U350" s="39" t="s">
        <v>0</v>
      </c>
      <c r="V350" s="57">
        <v>1960</v>
      </c>
      <c r="W350" s="54">
        <f>IFERROR(IF(V350="",0,CEILING((V350/$H350),1)*$H350),"")</f>
        <v>1965.6</v>
      </c>
      <c r="X350" s="40">
        <f>IFERROR(IF(W350=0,"",ROUNDUP(W350/H350,0)*0.02175),"")</f>
        <v>5.4809999999999999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356">
        <v>4607091384260</v>
      </c>
      <c r="E351" s="356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8" t="s">
        <v>48</v>
      </c>
      <c r="T351" s="38" t="s">
        <v>48</v>
      </c>
      <c r="U351" s="39" t="s">
        <v>0</v>
      </c>
      <c r="V351" s="57">
        <v>200</v>
      </c>
      <c r="W351" s="54">
        <f>IFERROR(IF(V351="",0,CEILING((V351/$H351),1)*$H351),"")</f>
        <v>202.79999999999998</v>
      </c>
      <c r="X351" s="40">
        <f>IFERROR(IF(W351=0,"",ROUNDUP(W351/H351,0)*0.02175),"")</f>
        <v>0.5655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364"/>
      <c r="B352" s="364"/>
      <c r="C352" s="364"/>
      <c r="D352" s="364"/>
      <c r="E352" s="364"/>
      <c r="F352" s="364"/>
      <c r="G352" s="364"/>
      <c r="H352" s="364"/>
      <c r="I352" s="364"/>
      <c r="J352" s="364"/>
      <c r="K352" s="364"/>
      <c r="L352" s="364"/>
      <c r="M352" s="365"/>
      <c r="N352" s="361" t="s">
        <v>43</v>
      </c>
      <c r="O352" s="362"/>
      <c r="P352" s="362"/>
      <c r="Q352" s="362"/>
      <c r="R352" s="362"/>
      <c r="S352" s="362"/>
      <c r="T352" s="363"/>
      <c r="U352" s="41" t="s">
        <v>42</v>
      </c>
      <c r="V352" s="42">
        <f>IFERROR(V350/H350,"0")+IFERROR(V351/H351,"0")</f>
        <v>276.92307692307696</v>
      </c>
      <c r="W352" s="42">
        <f>IFERROR(W350/H350,"0")+IFERROR(W351/H351,"0")</f>
        <v>278</v>
      </c>
      <c r="X352" s="42">
        <f>IFERROR(IF(X350="",0,X350),"0")+IFERROR(IF(X351="",0,X351),"0")</f>
        <v>6.0465</v>
      </c>
      <c r="Y352" s="65"/>
      <c r="Z352" s="65"/>
    </row>
    <row r="353" spans="1:53" x14ac:dyDescent="0.2">
      <c r="A353" s="364"/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5"/>
      <c r="N353" s="361" t="s">
        <v>43</v>
      </c>
      <c r="O353" s="362"/>
      <c r="P353" s="362"/>
      <c r="Q353" s="362"/>
      <c r="R353" s="362"/>
      <c r="S353" s="362"/>
      <c r="T353" s="363"/>
      <c r="U353" s="41" t="s">
        <v>0</v>
      </c>
      <c r="V353" s="42">
        <f>IFERROR(SUM(V350:V351),"0")</f>
        <v>2160</v>
      </c>
      <c r="W353" s="42">
        <f>IFERROR(SUM(W350:W351),"0")</f>
        <v>2168.4</v>
      </c>
      <c r="X353" s="41"/>
      <c r="Y353" s="65"/>
      <c r="Z353" s="65"/>
    </row>
    <row r="354" spans="1:53" ht="14.25" customHeight="1" x14ac:dyDescent="0.25">
      <c r="A354" s="370" t="s">
        <v>218</v>
      </c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0"/>
      <c r="O354" s="370"/>
      <c r="P354" s="370"/>
      <c r="Q354" s="370"/>
      <c r="R354" s="370"/>
      <c r="S354" s="370"/>
      <c r="T354" s="370"/>
      <c r="U354" s="370"/>
      <c r="V354" s="370"/>
      <c r="W354" s="370"/>
      <c r="X354" s="370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356">
        <v>4607091384673</v>
      </c>
      <c r="E355" s="356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50</v>
      </c>
      <c r="W355" s="54">
        <f>IFERROR(IF(V355="",0,CEILING((V355/$H355),1)*$H355),"")</f>
        <v>54.6</v>
      </c>
      <c r="X355" s="40">
        <f>IFERROR(IF(W355=0,"",ROUNDUP(W355/H355,0)*0.02175),"")</f>
        <v>0.15225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364"/>
      <c r="B356" s="364"/>
      <c r="C356" s="364"/>
      <c r="D356" s="364"/>
      <c r="E356" s="364"/>
      <c r="F356" s="364"/>
      <c r="G356" s="364"/>
      <c r="H356" s="364"/>
      <c r="I356" s="364"/>
      <c r="J356" s="364"/>
      <c r="K356" s="364"/>
      <c r="L356" s="364"/>
      <c r="M356" s="365"/>
      <c r="N356" s="361" t="s">
        <v>43</v>
      </c>
      <c r="O356" s="362"/>
      <c r="P356" s="362"/>
      <c r="Q356" s="362"/>
      <c r="R356" s="362"/>
      <c r="S356" s="362"/>
      <c r="T356" s="363"/>
      <c r="U356" s="41" t="s">
        <v>42</v>
      </c>
      <c r="V356" s="42">
        <f>IFERROR(V355/H355,"0")</f>
        <v>6.4102564102564106</v>
      </c>
      <c r="W356" s="42">
        <f>IFERROR(W355/H355,"0")</f>
        <v>7</v>
      </c>
      <c r="X356" s="42">
        <f>IFERROR(IF(X355="",0,X355),"0")</f>
        <v>0.15225</v>
      </c>
      <c r="Y356" s="65"/>
      <c r="Z356" s="65"/>
    </row>
    <row r="357" spans="1:53" x14ac:dyDescent="0.2">
      <c r="A357" s="364"/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5"/>
      <c r="N357" s="361" t="s">
        <v>43</v>
      </c>
      <c r="O357" s="362"/>
      <c r="P357" s="362"/>
      <c r="Q357" s="362"/>
      <c r="R357" s="362"/>
      <c r="S357" s="362"/>
      <c r="T357" s="363"/>
      <c r="U357" s="41" t="s">
        <v>0</v>
      </c>
      <c r="V357" s="42">
        <f>IFERROR(SUM(V355:V355),"0")</f>
        <v>50</v>
      </c>
      <c r="W357" s="42">
        <f>IFERROR(SUM(W355:W355),"0")</f>
        <v>54.6</v>
      </c>
      <c r="X357" s="41"/>
      <c r="Y357" s="65"/>
      <c r="Z357" s="65"/>
    </row>
    <row r="358" spans="1:53" ht="16.5" customHeight="1" x14ac:dyDescent="0.25">
      <c r="A358" s="385" t="s">
        <v>507</v>
      </c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85"/>
      <c r="O358" s="385"/>
      <c r="P358" s="385"/>
      <c r="Q358" s="385"/>
      <c r="R358" s="385"/>
      <c r="S358" s="385"/>
      <c r="T358" s="385"/>
      <c r="U358" s="385"/>
      <c r="V358" s="385"/>
      <c r="W358" s="385"/>
      <c r="X358" s="385"/>
      <c r="Y358" s="63"/>
      <c r="Z358" s="63"/>
    </row>
    <row r="359" spans="1:53" ht="14.25" customHeight="1" x14ac:dyDescent="0.25">
      <c r="A359" s="370" t="s">
        <v>121</v>
      </c>
      <c r="B359" s="370"/>
      <c r="C359" s="370"/>
      <c r="D359" s="370"/>
      <c r="E359" s="370"/>
      <c r="F359" s="370"/>
      <c r="G359" s="370"/>
      <c r="H359" s="370"/>
      <c r="I359" s="370"/>
      <c r="J359" s="370"/>
      <c r="K359" s="370"/>
      <c r="L359" s="370"/>
      <c r="M359" s="370"/>
      <c r="N359" s="370"/>
      <c r="O359" s="370"/>
      <c r="P359" s="370"/>
      <c r="Q359" s="370"/>
      <c r="R359" s="370"/>
      <c r="S359" s="370"/>
      <c r="T359" s="370"/>
      <c r="U359" s="370"/>
      <c r="V359" s="370"/>
      <c r="W359" s="370"/>
      <c r="X359" s="370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356">
        <v>4607091384185</v>
      </c>
      <c r="E360" s="356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356">
        <v>4607091384192</v>
      </c>
      <c r="E361" s="356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4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356">
        <v>4680115881907</v>
      </c>
      <c r="E362" s="356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4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356">
        <v>4680115883925</v>
      </c>
      <c r="E363" s="35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4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356">
        <v>4607091384680</v>
      </c>
      <c r="E364" s="356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364"/>
      <c r="B365" s="364"/>
      <c r="C365" s="364"/>
      <c r="D365" s="364"/>
      <c r="E365" s="364"/>
      <c r="F365" s="364"/>
      <c r="G365" s="364"/>
      <c r="H365" s="364"/>
      <c r="I365" s="364"/>
      <c r="J365" s="364"/>
      <c r="K365" s="364"/>
      <c r="L365" s="364"/>
      <c r="M365" s="365"/>
      <c r="N365" s="361" t="s">
        <v>43</v>
      </c>
      <c r="O365" s="362"/>
      <c r="P365" s="362"/>
      <c r="Q365" s="362"/>
      <c r="R365" s="362"/>
      <c r="S365" s="362"/>
      <c r="T365" s="363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364"/>
      <c r="B366" s="364"/>
      <c r="C366" s="364"/>
      <c r="D366" s="364"/>
      <c r="E366" s="364"/>
      <c r="F366" s="364"/>
      <c r="G366" s="364"/>
      <c r="H366" s="364"/>
      <c r="I366" s="364"/>
      <c r="J366" s="364"/>
      <c r="K366" s="364"/>
      <c r="L366" s="364"/>
      <c r="M366" s="365"/>
      <c r="N366" s="361" t="s">
        <v>43</v>
      </c>
      <c r="O366" s="362"/>
      <c r="P366" s="362"/>
      <c r="Q366" s="362"/>
      <c r="R366" s="362"/>
      <c r="S366" s="362"/>
      <c r="T366" s="363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370" t="s">
        <v>76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356">
        <v>4607091384802</v>
      </c>
      <c r="E368" s="356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50</v>
      </c>
      <c r="W368" s="54">
        <f>IFERROR(IF(V368="",0,CEILING((V368/$H368),1)*$H368),"")</f>
        <v>52.56</v>
      </c>
      <c r="X368" s="40">
        <f>IFERROR(IF(W368=0,"",ROUNDUP(W368/H368,0)*0.00753),"")</f>
        <v>9.0359999999999996E-2</v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356">
        <v>4607091384826</v>
      </c>
      <c r="E369" s="356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364"/>
      <c r="B370" s="364"/>
      <c r="C370" s="364"/>
      <c r="D370" s="364"/>
      <c r="E370" s="364"/>
      <c r="F370" s="364"/>
      <c r="G370" s="364"/>
      <c r="H370" s="364"/>
      <c r="I370" s="364"/>
      <c r="J370" s="364"/>
      <c r="K370" s="364"/>
      <c r="L370" s="364"/>
      <c r="M370" s="365"/>
      <c r="N370" s="361" t="s">
        <v>43</v>
      </c>
      <c r="O370" s="362"/>
      <c r="P370" s="362"/>
      <c r="Q370" s="362"/>
      <c r="R370" s="362"/>
      <c r="S370" s="362"/>
      <c r="T370" s="363"/>
      <c r="U370" s="41" t="s">
        <v>42</v>
      </c>
      <c r="V370" s="42">
        <f>IFERROR(V368/H368,"0")+IFERROR(V369/H369,"0")</f>
        <v>11.415525114155251</v>
      </c>
      <c r="W370" s="42">
        <f>IFERROR(W368/H368,"0")+IFERROR(W369/H369,"0")</f>
        <v>12</v>
      </c>
      <c r="X370" s="42">
        <f>IFERROR(IF(X368="",0,X368),"0")+IFERROR(IF(X369="",0,X369),"0")</f>
        <v>9.0359999999999996E-2</v>
      </c>
      <c r="Y370" s="65"/>
      <c r="Z370" s="65"/>
    </row>
    <row r="371" spans="1:53" x14ac:dyDescent="0.2">
      <c r="A371" s="364"/>
      <c r="B371" s="364"/>
      <c r="C371" s="364"/>
      <c r="D371" s="364"/>
      <c r="E371" s="364"/>
      <c r="F371" s="364"/>
      <c r="G371" s="364"/>
      <c r="H371" s="364"/>
      <c r="I371" s="364"/>
      <c r="J371" s="364"/>
      <c r="K371" s="364"/>
      <c r="L371" s="364"/>
      <c r="M371" s="365"/>
      <c r="N371" s="361" t="s">
        <v>43</v>
      </c>
      <c r="O371" s="362"/>
      <c r="P371" s="362"/>
      <c r="Q371" s="362"/>
      <c r="R371" s="362"/>
      <c r="S371" s="362"/>
      <c r="T371" s="363"/>
      <c r="U371" s="41" t="s">
        <v>0</v>
      </c>
      <c r="V371" s="42">
        <f>IFERROR(SUM(V368:V369),"0")</f>
        <v>50</v>
      </c>
      <c r="W371" s="42">
        <f>IFERROR(SUM(W368:W369),"0")</f>
        <v>52.56</v>
      </c>
      <c r="X371" s="41"/>
      <c r="Y371" s="65"/>
      <c r="Z371" s="65"/>
    </row>
    <row r="372" spans="1:53" ht="14.25" customHeight="1" x14ac:dyDescent="0.25">
      <c r="A372" s="370" t="s">
        <v>81</v>
      </c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70"/>
      <c r="N372" s="370"/>
      <c r="O372" s="370"/>
      <c r="P372" s="370"/>
      <c r="Q372" s="370"/>
      <c r="R372" s="370"/>
      <c r="S372" s="370"/>
      <c r="T372" s="370"/>
      <c r="U372" s="370"/>
      <c r="V372" s="370"/>
      <c r="W372" s="370"/>
      <c r="X372" s="370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356">
        <v>4607091384246</v>
      </c>
      <c r="E373" s="356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356">
        <v>4680115881976</v>
      </c>
      <c r="E374" s="356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356">
        <v>4607091384253</v>
      </c>
      <c r="E375" s="356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356">
        <v>4680115881969</v>
      </c>
      <c r="E376" s="356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364"/>
      <c r="B377" s="364"/>
      <c r="C377" s="364"/>
      <c r="D377" s="364"/>
      <c r="E377" s="364"/>
      <c r="F377" s="364"/>
      <c r="G377" s="364"/>
      <c r="H377" s="364"/>
      <c r="I377" s="364"/>
      <c r="J377" s="364"/>
      <c r="K377" s="364"/>
      <c r="L377" s="364"/>
      <c r="M377" s="365"/>
      <c r="N377" s="361" t="s">
        <v>43</v>
      </c>
      <c r="O377" s="362"/>
      <c r="P377" s="362"/>
      <c r="Q377" s="362"/>
      <c r="R377" s="362"/>
      <c r="S377" s="362"/>
      <c r="T377" s="363"/>
      <c r="U377" s="41" t="s">
        <v>42</v>
      </c>
      <c r="V377" s="42">
        <f>IFERROR(V373/H373,"0")+IFERROR(V374/H374,"0")+IFERROR(V375/H375,"0")+IFERROR(V376/H376,"0")</f>
        <v>16.666666666666668</v>
      </c>
      <c r="W377" s="42">
        <f>IFERROR(W373/H373,"0")+IFERROR(W374/H374,"0")+IFERROR(W375/H375,"0")+IFERROR(W376/H376,"0")</f>
        <v>17</v>
      </c>
      <c r="X377" s="42">
        <f>IFERROR(IF(X373="",0,X373),"0")+IFERROR(IF(X374="",0,X374),"0")+IFERROR(IF(X375="",0,X375),"0")+IFERROR(IF(X376="",0,X376),"0")</f>
        <v>0.36974999999999997</v>
      </c>
      <c r="Y377" s="65"/>
      <c r="Z377" s="65"/>
    </row>
    <row r="378" spans="1:53" x14ac:dyDescent="0.2">
      <c r="A378" s="364"/>
      <c r="B378" s="364"/>
      <c r="C378" s="364"/>
      <c r="D378" s="364"/>
      <c r="E378" s="364"/>
      <c r="F378" s="364"/>
      <c r="G378" s="364"/>
      <c r="H378" s="364"/>
      <c r="I378" s="364"/>
      <c r="J378" s="364"/>
      <c r="K378" s="364"/>
      <c r="L378" s="364"/>
      <c r="M378" s="365"/>
      <c r="N378" s="361" t="s">
        <v>43</v>
      </c>
      <c r="O378" s="362"/>
      <c r="P378" s="362"/>
      <c r="Q378" s="362"/>
      <c r="R378" s="362"/>
      <c r="S378" s="362"/>
      <c r="T378" s="363"/>
      <c r="U378" s="41" t="s">
        <v>0</v>
      </c>
      <c r="V378" s="42">
        <f>IFERROR(SUM(V373:V376),"0")</f>
        <v>130</v>
      </c>
      <c r="W378" s="42">
        <f>IFERROR(SUM(W373:W376),"0")</f>
        <v>132.6</v>
      </c>
      <c r="X378" s="41"/>
      <c r="Y378" s="65"/>
      <c r="Z378" s="65"/>
    </row>
    <row r="379" spans="1:53" ht="14.25" customHeight="1" x14ac:dyDescent="0.25">
      <c r="A379" s="370" t="s">
        <v>218</v>
      </c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0"/>
      <c r="O379" s="370"/>
      <c r="P379" s="370"/>
      <c r="Q379" s="370"/>
      <c r="R379" s="370"/>
      <c r="S379" s="370"/>
      <c r="T379" s="370"/>
      <c r="U379" s="370"/>
      <c r="V379" s="370"/>
      <c r="W379" s="370"/>
      <c r="X379" s="370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356">
        <v>4607091389357</v>
      </c>
      <c r="E380" s="356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40</v>
      </c>
      <c r="W380" s="54">
        <f>IFERROR(IF(V380="",0,CEILING((V380/$H380),1)*$H380),"")</f>
        <v>46.8</v>
      </c>
      <c r="X380" s="40">
        <f>IFERROR(IF(W380=0,"",ROUNDUP(W380/H380,0)*0.02175),"")</f>
        <v>0.1305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4"/>
      <c r="B381" s="364"/>
      <c r="C381" s="364"/>
      <c r="D381" s="364"/>
      <c r="E381" s="364"/>
      <c r="F381" s="364"/>
      <c r="G381" s="364"/>
      <c r="H381" s="364"/>
      <c r="I381" s="364"/>
      <c r="J381" s="364"/>
      <c r="K381" s="364"/>
      <c r="L381" s="364"/>
      <c r="M381" s="365"/>
      <c r="N381" s="361" t="s">
        <v>43</v>
      </c>
      <c r="O381" s="362"/>
      <c r="P381" s="362"/>
      <c r="Q381" s="362"/>
      <c r="R381" s="362"/>
      <c r="S381" s="362"/>
      <c r="T381" s="363"/>
      <c r="U381" s="41" t="s">
        <v>42</v>
      </c>
      <c r="V381" s="42">
        <f>IFERROR(V380/H380,"0")</f>
        <v>5.1282051282051286</v>
      </c>
      <c r="W381" s="42">
        <f>IFERROR(W380/H380,"0")</f>
        <v>6</v>
      </c>
      <c r="X381" s="42">
        <f>IFERROR(IF(X380="",0,X380),"0")</f>
        <v>0.1305</v>
      </c>
      <c r="Y381" s="65"/>
      <c r="Z381" s="65"/>
    </row>
    <row r="382" spans="1:53" x14ac:dyDescent="0.2">
      <c r="A382" s="364"/>
      <c r="B382" s="364"/>
      <c r="C382" s="364"/>
      <c r="D382" s="364"/>
      <c r="E382" s="364"/>
      <c r="F382" s="364"/>
      <c r="G382" s="364"/>
      <c r="H382" s="364"/>
      <c r="I382" s="364"/>
      <c r="J382" s="364"/>
      <c r="K382" s="364"/>
      <c r="L382" s="364"/>
      <c r="M382" s="365"/>
      <c r="N382" s="361" t="s">
        <v>43</v>
      </c>
      <c r="O382" s="362"/>
      <c r="P382" s="362"/>
      <c r="Q382" s="362"/>
      <c r="R382" s="362"/>
      <c r="S382" s="362"/>
      <c r="T382" s="363"/>
      <c r="U382" s="41" t="s">
        <v>0</v>
      </c>
      <c r="V382" s="42">
        <f>IFERROR(SUM(V380:V380),"0")</f>
        <v>40</v>
      </c>
      <c r="W382" s="42">
        <f>IFERROR(SUM(W380:W380),"0")</f>
        <v>46.8</v>
      </c>
      <c r="X382" s="41"/>
      <c r="Y382" s="65"/>
      <c r="Z382" s="65"/>
    </row>
    <row r="383" spans="1:53" ht="27.75" customHeight="1" x14ac:dyDescent="0.2">
      <c r="A383" s="384" t="s">
        <v>532</v>
      </c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84"/>
      <c r="O383" s="384"/>
      <c r="P383" s="384"/>
      <c r="Q383" s="384"/>
      <c r="R383" s="384"/>
      <c r="S383" s="384"/>
      <c r="T383" s="384"/>
      <c r="U383" s="384"/>
      <c r="V383" s="384"/>
      <c r="W383" s="384"/>
      <c r="X383" s="384"/>
      <c r="Y383" s="53"/>
      <c r="Z383" s="53"/>
    </row>
    <row r="384" spans="1:53" ht="16.5" customHeight="1" x14ac:dyDescent="0.25">
      <c r="A384" s="385" t="s">
        <v>533</v>
      </c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85"/>
      <c r="O384" s="385"/>
      <c r="P384" s="385"/>
      <c r="Q384" s="385"/>
      <c r="R384" s="385"/>
      <c r="S384" s="385"/>
      <c r="T384" s="385"/>
      <c r="U384" s="385"/>
      <c r="V384" s="385"/>
      <c r="W384" s="385"/>
      <c r="X384" s="385"/>
      <c r="Y384" s="63"/>
      <c r="Z384" s="63"/>
    </row>
    <row r="385" spans="1:53" ht="14.25" customHeight="1" x14ac:dyDescent="0.25">
      <c r="A385" s="370" t="s">
        <v>121</v>
      </c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0"/>
      <c r="O385" s="370"/>
      <c r="P385" s="370"/>
      <c r="Q385" s="370"/>
      <c r="R385" s="370"/>
      <c r="S385" s="370"/>
      <c r="T385" s="370"/>
      <c r="U385" s="370"/>
      <c r="V385" s="370"/>
      <c r="W385" s="370"/>
      <c r="X385" s="370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356">
        <v>4607091389708</v>
      </c>
      <c r="E386" s="356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356">
        <v>4607091389692</v>
      </c>
      <c r="E387" s="356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364"/>
      <c r="B388" s="364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5"/>
      <c r="N388" s="361" t="s">
        <v>43</v>
      </c>
      <c r="O388" s="362"/>
      <c r="P388" s="362"/>
      <c r="Q388" s="362"/>
      <c r="R388" s="362"/>
      <c r="S388" s="362"/>
      <c r="T388" s="363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364"/>
      <c r="B389" s="364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5"/>
      <c r="N389" s="361" t="s">
        <v>43</v>
      </c>
      <c r="O389" s="362"/>
      <c r="P389" s="362"/>
      <c r="Q389" s="362"/>
      <c r="R389" s="362"/>
      <c r="S389" s="362"/>
      <c r="T389" s="363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370" t="s">
        <v>76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370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356">
        <v>4607091389753</v>
      </c>
      <c r="E391" s="356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ref="W391:W403" si="18">IFERROR(IF(V391="",0,CEILING((V391/$H391),1)*$H391),"")</f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356">
        <v>4607091389760</v>
      </c>
      <c r="E392" s="356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356">
        <v>4607091389746</v>
      </c>
      <c r="E393" s="356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356">
        <v>4680115882928</v>
      </c>
      <c r="E394" s="356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356">
        <v>4680115883147</v>
      </c>
      <c r="E395" s="356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356">
        <v>4607091384338</v>
      </c>
      <c r="E396" s="356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356">
        <v>4680115883154</v>
      </c>
      <c r="E397" s="356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4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356">
        <v>4607091389524</v>
      </c>
      <c r="E398" s="356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4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356">
        <v>4680115883161</v>
      </c>
      <c r="E399" s="356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356">
        <v>4607091384345</v>
      </c>
      <c r="E400" s="356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4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356">
        <v>4680115883178</v>
      </c>
      <c r="E401" s="356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4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356">
        <v>4607091389531</v>
      </c>
      <c r="E402" s="356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4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356">
        <v>4680115883185</v>
      </c>
      <c r="E403" s="356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4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364"/>
      <c r="B404" s="364"/>
      <c r="C404" s="364"/>
      <c r="D404" s="364"/>
      <c r="E404" s="364"/>
      <c r="F404" s="364"/>
      <c r="G404" s="364"/>
      <c r="H404" s="364"/>
      <c r="I404" s="364"/>
      <c r="J404" s="364"/>
      <c r="K404" s="364"/>
      <c r="L404" s="364"/>
      <c r="M404" s="365"/>
      <c r="N404" s="361" t="s">
        <v>43</v>
      </c>
      <c r="O404" s="362"/>
      <c r="P404" s="362"/>
      <c r="Q404" s="362"/>
      <c r="R404" s="362"/>
      <c r="S404" s="362"/>
      <c r="T404" s="363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4"/>
      <c r="B405" s="364"/>
      <c r="C405" s="364"/>
      <c r="D405" s="364"/>
      <c r="E405" s="364"/>
      <c r="F405" s="364"/>
      <c r="G405" s="364"/>
      <c r="H405" s="364"/>
      <c r="I405" s="364"/>
      <c r="J405" s="364"/>
      <c r="K405" s="364"/>
      <c r="L405" s="364"/>
      <c r="M405" s="365"/>
      <c r="N405" s="361" t="s">
        <v>43</v>
      </c>
      <c r="O405" s="362"/>
      <c r="P405" s="362"/>
      <c r="Q405" s="362"/>
      <c r="R405" s="362"/>
      <c r="S405" s="362"/>
      <c r="T405" s="363"/>
      <c r="U405" s="41" t="s">
        <v>0</v>
      </c>
      <c r="V405" s="42">
        <f>IFERROR(SUM(V391:V403),"0")</f>
        <v>0</v>
      </c>
      <c r="W405" s="42">
        <f>IFERROR(SUM(W391:W403),"0")</f>
        <v>0</v>
      </c>
      <c r="X405" s="41"/>
      <c r="Y405" s="65"/>
      <c r="Z405" s="65"/>
    </row>
    <row r="406" spans="1:53" ht="14.25" customHeight="1" x14ac:dyDescent="0.25">
      <c r="A406" s="370" t="s">
        <v>81</v>
      </c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70"/>
      <c r="N406" s="370"/>
      <c r="O406" s="370"/>
      <c r="P406" s="370"/>
      <c r="Q406" s="370"/>
      <c r="R406" s="370"/>
      <c r="S406" s="370"/>
      <c r="T406" s="370"/>
      <c r="U406" s="370"/>
      <c r="V406" s="370"/>
      <c r="W406" s="370"/>
      <c r="X406" s="370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356">
        <v>4607091389685</v>
      </c>
      <c r="E407" s="356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15</v>
      </c>
      <c r="W407" s="54">
        <f>IFERROR(IF(V407="",0,CEILING((V407/$H407),1)*$H407),"")</f>
        <v>15.6</v>
      </c>
      <c r="X407" s="40">
        <f>IFERROR(IF(W407=0,"",ROUNDUP(W407/H407,0)*0.02175),"")</f>
        <v>4.3499999999999997E-2</v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356">
        <v>4607091389654</v>
      </c>
      <c r="E408" s="356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356">
        <v>4607091384352</v>
      </c>
      <c r="E409" s="356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356">
        <v>4607091389661</v>
      </c>
      <c r="E410" s="356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364"/>
      <c r="B411" s="364"/>
      <c r="C411" s="364"/>
      <c r="D411" s="364"/>
      <c r="E411" s="364"/>
      <c r="F411" s="364"/>
      <c r="G411" s="364"/>
      <c r="H411" s="364"/>
      <c r="I411" s="364"/>
      <c r="J411" s="364"/>
      <c r="K411" s="364"/>
      <c r="L411" s="364"/>
      <c r="M411" s="365"/>
      <c r="N411" s="361" t="s">
        <v>43</v>
      </c>
      <c r="O411" s="362"/>
      <c r="P411" s="362"/>
      <c r="Q411" s="362"/>
      <c r="R411" s="362"/>
      <c r="S411" s="362"/>
      <c r="T411" s="363"/>
      <c r="U411" s="41" t="s">
        <v>42</v>
      </c>
      <c r="V411" s="42">
        <f>IFERROR(V407/H407,"0")+IFERROR(V408/H408,"0")+IFERROR(V409/H409,"0")+IFERROR(V410/H410,"0")</f>
        <v>1.9230769230769231</v>
      </c>
      <c r="W411" s="42">
        <f>IFERROR(W407/H407,"0")+IFERROR(W408/H408,"0")+IFERROR(W409/H409,"0")+IFERROR(W410/H410,"0")</f>
        <v>2</v>
      </c>
      <c r="X411" s="42">
        <f>IFERROR(IF(X407="",0,X407),"0")+IFERROR(IF(X408="",0,X408),"0")+IFERROR(IF(X409="",0,X409),"0")+IFERROR(IF(X410="",0,X410),"0")</f>
        <v>4.3499999999999997E-2</v>
      </c>
      <c r="Y411" s="65"/>
      <c r="Z411" s="65"/>
    </row>
    <row r="412" spans="1:53" x14ac:dyDescent="0.2">
      <c r="A412" s="364"/>
      <c r="B412" s="364"/>
      <c r="C412" s="364"/>
      <c r="D412" s="364"/>
      <c r="E412" s="364"/>
      <c r="F412" s="364"/>
      <c r="G412" s="364"/>
      <c r="H412" s="364"/>
      <c r="I412" s="364"/>
      <c r="J412" s="364"/>
      <c r="K412" s="364"/>
      <c r="L412" s="364"/>
      <c r="M412" s="365"/>
      <c r="N412" s="361" t="s">
        <v>43</v>
      </c>
      <c r="O412" s="362"/>
      <c r="P412" s="362"/>
      <c r="Q412" s="362"/>
      <c r="R412" s="362"/>
      <c r="S412" s="362"/>
      <c r="T412" s="363"/>
      <c r="U412" s="41" t="s">
        <v>0</v>
      </c>
      <c r="V412" s="42">
        <f>IFERROR(SUM(V407:V410),"0")</f>
        <v>15</v>
      </c>
      <c r="W412" s="42">
        <f>IFERROR(SUM(W407:W410),"0")</f>
        <v>15.6</v>
      </c>
      <c r="X412" s="41"/>
      <c r="Y412" s="65"/>
      <c r="Z412" s="65"/>
    </row>
    <row r="413" spans="1:53" ht="14.25" customHeight="1" x14ac:dyDescent="0.25">
      <c r="A413" s="370" t="s">
        <v>218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356">
        <v>4680115881648</v>
      </c>
      <c r="E414" s="356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364"/>
      <c r="B415" s="364"/>
      <c r="C415" s="364"/>
      <c r="D415" s="364"/>
      <c r="E415" s="364"/>
      <c r="F415" s="364"/>
      <c r="G415" s="364"/>
      <c r="H415" s="364"/>
      <c r="I415" s="364"/>
      <c r="J415" s="364"/>
      <c r="K415" s="364"/>
      <c r="L415" s="364"/>
      <c r="M415" s="365"/>
      <c r="N415" s="361" t="s">
        <v>43</v>
      </c>
      <c r="O415" s="362"/>
      <c r="P415" s="362"/>
      <c r="Q415" s="362"/>
      <c r="R415" s="362"/>
      <c r="S415" s="362"/>
      <c r="T415" s="363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364"/>
      <c r="B416" s="364"/>
      <c r="C416" s="364"/>
      <c r="D416" s="364"/>
      <c r="E416" s="364"/>
      <c r="F416" s="364"/>
      <c r="G416" s="364"/>
      <c r="H416" s="364"/>
      <c r="I416" s="364"/>
      <c r="J416" s="364"/>
      <c r="K416" s="364"/>
      <c r="L416" s="364"/>
      <c r="M416" s="365"/>
      <c r="N416" s="361" t="s">
        <v>43</v>
      </c>
      <c r="O416" s="362"/>
      <c r="P416" s="362"/>
      <c r="Q416" s="362"/>
      <c r="R416" s="362"/>
      <c r="S416" s="362"/>
      <c r="T416" s="363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370" t="s">
        <v>99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370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356">
        <v>4680115884335</v>
      </c>
      <c r="E418" s="356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4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356">
        <v>4680115884342</v>
      </c>
      <c r="E419" s="356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356">
        <v>4680115884113</v>
      </c>
      <c r="E420" s="356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364"/>
      <c r="B421" s="364"/>
      <c r="C421" s="364"/>
      <c r="D421" s="364"/>
      <c r="E421" s="364"/>
      <c r="F421" s="364"/>
      <c r="G421" s="364"/>
      <c r="H421" s="364"/>
      <c r="I421" s="364"/>
      <c r="J421" s="364"/>
      <c r="K421" s="364"/>
      <c r="L421" s="364"/>
      <c r="M421" s="365"/>
      <c r="N421" s="361" t="s">
        <v>43</v>
      </c>
      <c r="O421" s="362"/>
      <c r="P421" s="362"/>
      <c r="Q421" s="362"/>
      <c r="R421" s="362"/>
      <c r="S421" s="362"/>
      <c r="T421" s="363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364"/>
      <c r="B422" s="364"/>
      <c r="C422" s="364"/>
      <c r="D422" s="364"/>
      <c r="E422" s="364"/>
      <c r="F422" s="364"/>
      <c r="G422" s="364"/>
      <c r="H422" s="364"/>
      <c r="I422" s="364"/>
      <c r="J422" s="364"/>
      <c r="K422" s="364"/>
      <c r="L422" s="364"/>
      <c r="M422" s="365"/>
      <c r="N422" s="361" t="s">
        <v>43</v>
      </c>
      <c r="O422" s="362"/>
      <c r="P422" s="362"/>
      <c r="Q422" s="362"/>
      <c r="R422" s="362"/>
      <c r="S422" s="362"/>
      <c r="T422" s="363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385" t="s">
        <v>582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63"/>
      <c r="Z423" s="63"/>
    </row>
    <row r="424" spans="1:53" ht="14.25" customHeight="1" x14ac:dyDescent="0.25">
      <c r="A424" s="370" t="s">
        <v>113</v>
      </c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  <c r="U424" s="370"/>
      <c r="V424" s="370"/>
      <c r="W424" s="370"/>
      <c r="X424" s="370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356">
        <v>4607091389388</v>
      </c>
      <c r="E425" s="356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4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25</v>
      </c>
      <c r="W425" s="54">
        <f>IFERROR(IF(V425="",0,CEILING((V425/$H425),1)*$H425),"")</f>
        <v>26</v>
      </c>
      <c r="X425" s="40">
        <f>IFERROR(IF(W425=0,"",ROUNDUP(W425/H425,0)*0.01196),"")</f>
        <v>5.9799999999999999E-2</v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356">
        <v>4607091389364</v>
      </c>
      <c r="E426" s="356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364"/>
      <c r="B427" s="364"/>
      <c r="C427" s="364"/>
      <c r="D427" s="364"/>
      <c r="E427" s="364"/>
      <c r="F427" s="364"/>
      <c r="G427" s="364"/>
      <c r="H427" s="364"/>
      <c r="I427" s="364"/>
      <c r="J427" s="364"/>
      <c r="K427" s="364"/>
      <c r="L427" s="364"/>
      <c r="M427" s="365"/>
      <c r="N427" s="361" t="s">
        <v>43</v>
      </c>
      <c r="O427" s="362"/>
      <c r="P427" s="362"/>
      <c r="Q427" s="362"/>
      <c r="R427" s="362"/>
      <c r="S427" s="362"/>
      <c r="T427" s="363"/>
      <c r="U427" s="41" t="s">
        <v>42</v>
      </c>
      <c r="V427" s="42">
        <f>IFERROR(V425/H425,"0")+IFERROR(V426/H426,"0")</f>
        <v>4.8076923076923075</v>
      </c>
      <c r="W427" s="42">
        <f>IFERROR(W425/H425,"0")+IFERROR(W426/H426,"0")</f>
        <v>5</v>
      </c>
      <c r="X427" s="42">
        <f>IFERROR(IF(X425="",0,X425),"0")+IFERROR(IF(X426="",0,X426),"0")</f>
        <v>5.9799999999999999E-2</v>
      </c>
      <c r="Y427" s="65"/>
      <c r="Z427" s="65"/>
    </row>
    <row r="428" spans="1:53" x14ac:dyDescent="0.2">
      <c r="A428" s="364"/>
      <c r="B428" s="364"/>
      <c r="C428" s="364"/>
      <c r="D428" s="364"/>
      <c r="E428" s="364"/>
      <c r="F428" s="364"/>
      <c r="G428" s="364"/>
      <c r="H428" s="364"/>
      <c r="I428" s="364"/>
      <c r="J428" s="364"/>
      <c r="K428" s="364"/>
      <c r="L428" s="364"/>
      <c r="M428" s="365"/>
      <c r="N428" s="361" t="s">
        <v>43</v>
      </c>
      <c r="O428" s="362"/>
      <c r="P428" s="362"/>
      <c r="Q428" s="362"/>
      <c r="R428" s="362"/>
      <c r="S428" s="362"/>
      <c r="T428" s="363"/>
      <c r="U428" s="41" t="s">
        <v>0</v>
      </c>
      <c r="V428" s="42">
        <f>IFERROR(SUM(V425:V426),"0")</f>
        <v>25</v>
      </c>
      <c r="W428" s="42">
        <f>IFERROR(SUM(W425:W426),"0")</f>
        <v>26</v>
      </c>
      <c r="X428" s="41"/>
      <c r="Y428" s="65"/>
      <c r="Z428" s="65"/>
    </row>
    <row r="429" spans="1:53" ht="14.25" customHeight="1" x14ac:dyDescent="0.25">
      <c r="A429" s="370" t="s">
        <v>76</v>
      </c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356">
        <v>4607091389739</v>
      </c>
      <c r="E430" s="356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356">
        <v>4680115883048</v>
      </c>
      <c r="E431" s="356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356">
        <v>4607091389425</v>
      </c>
      <c r="E432" s="356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356">
        <v>4680115882911</v>
      </c>
      <c r="E433" s="356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356">
        <v>4680115880771</v>
      </c>
      <c r="E434" s="356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356">
        <v>4607091389500</v>
      </c>
      <c r="E435" s="35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356">
        <v>4680115881983</v>
      </c>
      <c r="E436" s="356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364"/>
      <c r="B437" s="364"/>
      <c r="C437" s="364"/>
      <c r="D437" s="364"/>
      <c r="E437" s="364"/>
      <c r="F437" s="364"/>
      <c r="G437" s="364"/>
      <c r="H437" s="364"/>
      <c r="I437" s="364"/>
      <c r="J437" s="364"/>
      <c r="K437" s="364"/>
      <c r="L437" s="364"/>
      <c r="M437" s="365"/>
      <c r="N437" s="361" t="s">
        <v>43</v>
      </c>
      <c r="O437" s="362"/>
      <c r="P437" s="362"/>
      <c r="Q437" s="362"/>
      <c r="R437" s="362"/>
      <c r="S437" s="362"/>
      <c r="T437" s="363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364"/>
      <c r="B438" s="364"/>
      <c r="C438" s="364"/>
      <c r="D438" s="364"/>
      <c r="E438" s="364"/>
      <c r="F438" s="364"/>
      <c r="G438" s="364"/>
      <c r="H438" s="364"/>
      <c r="I438" s="364"/>
      <c r="J438" s="364"/>
      <c r="K438" s="364"/>
      <c r="L438" s="364"/>
      <c r="M438" s="365"/>
      <c r="N438" s="361" t="s">
        <v>43</v>
      </c>
      <c r="O438" s="362"/>
      <c r="P438" s="362"/>
      <c r="Q438" s="362"/>
      <c r="R438" s="362"/>
      <c r="S438" s="362"/>
      <c r="T438" s="363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370" t="s">
        <v>108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356">
        <v>4680115884090</v>
      </c>
      <c r="E440" s="356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4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364"/>
      <c r="B441" s="364"/>
      <c r="C441" s="364"/>
      <c r="D441" s="364"/>
      <c r="E441" s="364"/>
      <c r="F441" s="364"/>
      <c r="G441" s="364"/>
      <c r="H441" s="364"/>
      <c r="I441" s="364"/>
      <c r="J441" s="364"/>
      <c r="K441" s="364"/>
      <c r="L441" s="364"/>
      <c r="M441" s="365"/>
      <c r="N441" s="361" t="s">
        <v>43</v>
      </c>
      <c r="O441" s="362"/>
      <c r="P441" s="362"/>
      <c r="Q441" s="362"/>
      <c r="R441" s="362"/>
      <c r="S441" s="362"/>
      <c r="T441" s="363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364"/>
      <c r="B442" s="364"/>
      <c r="C442" s="364"/>
      <c r="D442" s="364"/>
      <c r="E442" s="364"/>
      <c r="F442" s="364"/>
      <c r="G442" s="364"/>
      <c r="H442" s="364"/>
      <c r="I442" s="364"/>
      <c r="J442" s="364"/>
      <c r="K442" s="364"/>
      <c r="L442" s="364"/>
      <c r="M442" s="365"/>
      <c r="N442" s="361" t="s">
        <v>43</v>
      </c>
      <c r="O442" s="362"/>
      <c r="P442" s="362"/>
      <c r="Q442" s="362"/>
      <c r="R442" s="362"/>
      <c r="S442" s="362"/>
      <c r="T442" s="363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370" t="s">
        <v>603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370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356">
        <v>4680115884564</v>
      </c>
      <c r="E444" s="356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4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364"/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5"/>
      <c r="N445" s="361" t="s">
        <v>43</v>
      </c>
      <c r="O445" s="362"/>
      <c r="P445" s="362"/>
      <c r="Q445" s="362"/>
      <c r="R445" s="362"/>
      <c r="S445" s="362"/>
      <c r="T445" s="363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364"/>
      <c r="B446" s="364"/>
      <c r="C446" s="364"/>
      <c r="D446" s="364"/>
      <c r="E446" s="364"/>
      <c r="F446" s="364"/>
      <c r="G446" s="364"/>
      <c r="H446" s="364"/>
      <c r="I446" s="364"/>
      <c r="J446" s="364"/>
      <c r="K446" s="364"/>
      <c r="L446" s="364"/>
      <c r="M446" s="365"/>
      <c r="N446" s="361" t="s">
        <v>43</v>
      </c>
      <c r="O446" s="362"/>
      <c r="P446" s="362"/>
      <c r="Q446" s="362"/>
      <c r="R446" s="362"/>
      <c r="S446" s="362"/>
      <c r="T446" s="363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384" t="s">
        <v>606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3"/>
      <c r="Z447" s="53"/>
    </row>
    <row r="448" spans="1:53" ht="16.5" customHeight="1" x14ac:dyDescent="0.25">
      <c r="A448" s="385" t="s">
        <v>606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3"/>
      <c r="Z448" s="63"/>
    </row>
    <row r="449" spans="1:53" ht="14.25" customHeight="1" x14ac:dyDescent="0.25">
      <c r="A449" s="370" t="s">
        <v>121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356">
        <v>4607091389067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406" t="s">
        <v>609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356">
        <v>4607091383522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407" t="s">
        <v>612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356">
        <v>4607091383522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560</v>
      </c>
      <c r="W452" s="54">
        <f t="shared" si="21"/>
        <v>564.96</v>
      </c>
      <c r="X452" s="40">
        <f t="shared" si="22"/>
        <v>1.27972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356">
        <v>4607091384437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409" t="s">
        <v>616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356">
        <v>4680115884502</v>
      </c>
      <c r="E454" s="356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410" t="s">
        <v>619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356">
        <v>4607091389104</v>
      </c>
      <c r="E455" s="356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401" t="s">
        <v>622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30</v>
      </c>
      <c r="W455" s="54">
        <f t="shared" si="21"/>
        <v>31.68</v>
      </c>
      <c r="X455" s="40">
        <f t="shared" si="22"/>
        <v>7.1760000000000004E-2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356">
        <v>4680115884519</v>
      </c>
      <c r="E456" s="356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402" t="s">
        <v>625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356">
        <v>4680115880603</v>
      </c>
      <c r="E457" s="356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403" t="s">
        <v>628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356">
        <v>4607091389999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404" t="s">
        <v>631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356">
        <v>4607091389999</v>
      </c>
      <c r="E459" s="356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4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356">
        <v>4680115882782</v>
      </c>
      <c r="E460" s="356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398" t="s">
        <v>635</v>
      </c>
      <c r="O460" s="358"/>
      <c r="P460" s="358"/>
      <c r="Q460" s="358"/>
      <c r="R460" s="359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356">
        <v>4607091389098</v>
      </c>
      <c r="E461" s="356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356">
        <v>4607091389982</v>
      </c>
      <c r="E462" s="356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400" t="s">
        <v>640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364"/>
      <c r="B463" s="364"/>
      <c r="C463" s="364"/>
      <c r="D463" s="364"/>
      <c r="E463" s="364"/>
      <c r="F463" s="364"/>
      <c r="G463" s="364"/>
      <c r="H463" s="364"/>
      <c r="I463" s="364"/>
      <c r="J463" s="364"/>
      <c r="K463" s="364"/>
      <c r="L463" s="364"/>
      <c r="M463" s="365"/>
      <c r="N463" s="361" t="s">
        <v>43</v>
      </c>
      <c r="O463" s="362"/>
      <c r="P463" s="362"/>
      <c r="Q463" s="362"/>
      <c r="R463" s="362"/>
      <c r="S463" s="362"/>
      <c r="T463" s="363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111.74242424242425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113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1.35148</v>
      </c>
      <c r="Y463" s="65"/>
      <c r="Z463" s="65"/>
    </row>
    <row r="464" spans="1:53" x14ac:dyDescent="0.2">
      <c r="A464" s="364"/>
      <c r="B464" s="364"/>
      <c r="C464" s="364"/>
      <c r="D464" s="364"/>
      <c r="E464" s="364"/>
      <c r="F464" s="364"/>
      <c r="G464" s="364"/>
      <c r="H464" s="364"/>
      <c r="I464" s="364"/>
      <c r="J464" s="364"/>
      <c r="K464" s="364"/>
      <c r="L464" s="364"/>
      <c r="M464" s="365"/>
      <c r="N464" s="361" t="s">
        <v>43</v>
      </c>
      <c r="O464" s="362"/>
      <c r="P464" s="362"/>
      <c r="Q464" s="362"/>
      <c r="R464" s="362"/>
      <c r="S464" s="362"/>
      <c r="T464" s="363"/>
      <c r="U464" s="41" t="s">
        <v>0</v>
      </c>
      <c r="V464" s="42">
        <f>IFERROR(SUM(V450:V462),"0")</f>
        <v>590</v>
      </c>
      <c r="W464" s="42">
        <f>IFERROR(SUM(W450:W462),"0")</f>
        <v>596.64</v>
      </c>
      <c r="X464" s="41"/>
      <c r="Y464" s="65"/>
      <c r="Z464" s="65"/>
    </row>
    <row r="465" spans="1:53" ht="14.25" customHeight="1" x14ac:dyDescent="0.25">
      <c r="A465" s="370" t="s">
        <v>113</v>
      </c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370"/>
      <c r="U465" s="370"/>
      <c r="V465" s="370"/>
      <c r="W465" s="370"/>
      <c r="X465" s="370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356">
        <v>4607091388930</v>
      </c>
      <c r="E466" s="356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356">
        <v>4680115880054</v>
      </c>
      <c r="E467" s="356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3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364"/>
      <c r="B468" s="364"/>
      <c r="C468" s="364"/>
      <c r="D468" s="364"/>
      <c r="E468" s="364"/>
      <c r="F468" s="364"/>
      <c r="G468" s="364"/>
      <c r="H468" s="364"/>
      <c r="I468" s="364"/>
      <c r="J468" s="364"/>
      <c r="K468" s="364"/>
      <c r="L468" s="364"/>
      <c r="M468" s="365"/>
      <c r="N468" s="361" t="s">
        <v>43</v>
      </c>
      <c r="O468" s="362"/>
      <c r="P468" s="362"/>
      <c r="Q468" s="362"/>
      <c r="R468" s="362"/>
      <c r="S468" s="362"/>
      <c r="T468" s="363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364"/>
      <c r="B469" s="364"/>
      <c r="C469" s="364"/>
      <c r="D469" s="364"/>
      <c r="E469" s="364"/>
      <c r="F469" s="364"/>
      <c r="G469" s="364"/>
      <c r="H469" s="364"/>
      <c r="I469" s="364"/>
      <c r="J469" s="364"/>
      <c r="K469" s="364"/>
      <c r="L469" s="364"/>
      <c r="M469" s="365"/>
      <c r="N469" s="361" t="s">
        <v>43</v>
      </c>
      <c r="O469" s="362"/>
      <c r="P469" s="362"/>
      <c r="Q469" s="362"/>
      <c r="R469" s="362"/>
      <c r="S469" s="362"/>
      <c r="T469" s="363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370" t="s">
        <v>76</v>
      </c>
      <c r="B470" s="370"/>
      <c r="C470" s="370"/>
      <c r="D470" s="370"/>
      <c r="E470" s="370"/>
      <c r="F470" s="370"/>
      <c r="G470" s="370"/>
      <c r="H470" s="370"/>
      <c r="I470" s="370"/>
      <c r="J470" s="370"/>
      <c r="K470" s="370"/>
      <c r="L470" s="370"/>
      <c r="M470" s="370"/>
      <c r="N470" s="370"/>
      <c r="O470" s="370"/>
      <c r="P470" s="370"/>
      <c r="Q470" s="370"/>
      <c r="R470" s="370"/>
      <c r="S470" s="370"/>
      <c r="T470" s="370"/>
      <c r="U470" s="370"/>
      <c r="V470" s="370"/>
      <c r="W470" s="370"/>
      <c r="X470" s="370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356">
        <v>4680115883116</v>
      </c>
      <c r="E471" s="356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110</v>
      </c>
      <c r="W471" s="54">
        <f t="shared" ref="W471:W476" si="23">IFERROR(IF(V471="",0,CEILING((V471/$H471),1)*$H471),"")</f>
        <v>110.88000000000001</v>
      </c>
      <c r="X471" s="40">
        <f>IFERROR(IF(W471=0,"",ROUNDUP(W471/H471,0)*0.01196),"")</f>
        <v>0.25115999999999999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356">
        <v>4680115883093</v>
      </c>
      <c r="E472" s="356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60</v>
      </c>
      <c r="W472" s="54">
        <f t="shared" si="23"/>
        <v>63.36</v>
      </c>
      <c r="X472" s="40">
        <f>IFERROR(IF(W472=0,"",ROUNDUP(W472/H472,0)*0.01196),"")</f>
        <v>0.14352000000000001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356">
        <v>4680115883109</v>
      </c>
      <c r="E473" s="356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8" t="s">
        <v>48</v>
      </c>
      <c r="T473" s="38" t="s">
        <v>48</v>
      </c>
      <c r="U473" s="39" t="s">
        <v>0</v>
      </c>
      <c r="V473" s="57">
        <v>60</v>
      </c>
      <c r="W473" s="54">
        <f t="shared" si="23"/>
        <v>63.36</v>
      </c>
      <c r="X473" s="40">
        <f>IFERROR(IF(W473=0,"",ROUNDUP(W473/H473,0)*0.01196),"")</f>
        <v>0.14352000000000001</v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356">
        <v>4680115882072</v>
      </c>
      <c r="E474" s="356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3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356">
        <v>4680115882102</v>
      </c>
      <c r="E475" s="356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3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356">
        <v>4680115882096</v>
      </c>
      <c r="E476" s="356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364"/>
      <c r="B477" s="364"/>
      <c r="C477" s="364"/>
      <c r="D477" s="364"/>
      <c r="E477" s="364"/>
      <c r="F477" s="364"/>
      <c r="G477" s="364"/>
      <c r="H477" s="364"/>
      <c r="I477" s="364"/>
      <c r="J477" s="364"/>
      <c r="K477" s="364"/>
      <c r="L477" s="364"/>
      <c r="M477" s="365"/>
      <c r="N477" s="361" t="s">
        <v>43</v>
      </c>
      <c r="O477" s="362"/>
      <c r="P477" s="362"/>
      <c r="Q477" s="362"/>
      <c r="R477" s="362"/>
      <c r="S477" s="362"/>
      <c r="T477" s="363"/>
      <c r="U477" s="41" t="s">
        <v>42</v>
      </c>
      <c r="V477" s="42">
        <f>IFERROR(V471/H471,"0")+IFERROR(V472/H472,"0")+IFERROR(V473/H473,"0")+IFERROR(V474/H474,"0")+IFERROR(V475/H475,"0")+IFERROR(V476/H476,"0")</f>
        <v>43.560606060606062</v>
      </c>
      <c r="W477" s="42">
        <f>IFERROR(W471/H471,"0")+IFERROR(W472/H472,"0")+IFERROR(W473/H473,"0")+IFERROR(W474/H474,"0")+IFERROR(W475/H475,"0")+IFERROR(W476/H476,"0")</f>
        <v>45</v>
      </c>
      <c r="X477" s="42">
        <f>IFERROR(IF(X471="",0,X471),"0")+IFERROR(IF(X472="",0,X472),"0")+IFERROR(IF(X473="",0,X473),"0")+IFERROR(IF(X474="",0,X474),"0")+IFERROR(IF(X475="",0,X475),"0")+IFERROR(IF(X476="",0,X476),"0")</f>
        <v>0.53820000000000001</v>
      </c>
      <c r="Y477" s="65"/>
      <c r="Z477" s="65"/>
    </row>
    <row r="478" spans="1:53" x14ac:dyDescent="0.2">
      <c r="A478" s="364"/>
      <c r="B478" s="364"/>
      <c r="C478" s="364"/>
      <c r="D478" s="364"/>
      <c r="E478" s="364"/>
      <c r="F478" s="364"/>
      <c r="G478" s="364"/>
      <c r="H478" s="364"/>
      <c r="I478" s="364"/>
      <c r="J478" s="364"/>
      <c r="K478" s="364"/>
      <c r="L478" s="364"/>
      <c r="M478" s="365"/>
      <c r="N478" s="361" t="s">
        <v>43</v>
      </c>
      <c r="O478" s="362"/>
      <c r="P478" s="362"/>
      <c r="Q478" s="362"/>
      <c r="R478" s="362"/>
      <c r="S478" s="362"/>
      <c r="T478" s="363"/>
      <c r="U478" s="41" t="s">
        <v>0</v>
      </c>
      <c r="V478" s="42">
        <f>IFERROR(SUM(V471:V476),"0")</f>
        <v>230</v>
      </c>
      <c r="W478" s="42">
        <f>IFERROR(SUM(W471:W476),"0")</f>
        <v>237.60000000000002</v>
      </c>
      <c r="X478" s="41"/>
      <c r="Y478" s="65"/>
      <c r="Z478" s="65"/>
    </row>
    <row r="479" spans="1:53" ht="14.25" customHeight="1" x14ac:dyDescent="0.25">
      <c r="A479" s="370" t="s">
        <v>81</v>
      </c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70"/>
      <c r="N479" s="370"/>
      <c r="O479" s="370"/>
      <c r="P479" s="370"/>
      <c r="Q479" s="370"/>
      <c r="R479" s="370"/>
      <c r="S479" s="370"/>
      <c r="T479" s="370"/>
      <c r="U479" s="370"/>
      <c r="V479" s="370"/>
      <c r="W479" s="370"/>
      <c r="X479" s="370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356">
        <v>4607091383409</v>
      </c>
      <c r="E480" s="356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3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356">
        <v>4607091383416</v>
      </c>
      <c r="E481" s="356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364"/>
      <c r="B482" s="364"/>
      <c r="C482" s="364"/>
      <c r="D482" s="364"/>
      <c r="E482" s="364"/>
      <c r="F482" s="364"/>
      <c r="G482" s="364"/>
      <c r="H482" s="364"/>
      <c r="I482" s="364"/>
      <c r="J482" s="364"/>
      <c r="K482" s="364"/>
      <c r="L482" s="364"/>
      <c r="M482" s="365"/>
      <c r="N482" s="361" t="s">
        <v>43</v>
      </c>
      <c r="O482" s="362"/>
      <c r="P482" s="362"/>
      <c r="Q482" s="362"/>
      <c r="R482" s="362"/>
      <c r="S482" s="362"/>
      <c r="T482" s="363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364"/>
      <c r="B483" s="364"/>
      <c r="C483" s="364"/>
      <c r="D483" s="364"/>
      <c r="E483" s="364"/>
      <c r="F483" s="364"/>
      <c r="G483" s="364"/>
      <c r="H483" s="364"/>
      <c r="I483" s="364"/>
      <c r="J483" s="364"/>
      <c r="K483" s="364"/>
      <c r="L483" s="364"/>
      <c r="M483" s="365"/>
      <c r="N483" s="361" t="s">
        <v>43</v>
      </c>
      <c r="O483" s="362"/>
      <c r="P483" s="362"/>
      <c r="Q483" s="362"/>
      <c r="R483" s="362"/>
      <c r="S483" s="362"/>
      <c r="T483" s="363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384" t="s">
        <v>661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53"/>
      <c r="Z484" s="53"/>
    </row>
    <row r="485" spans="1:53" ht="16.5" customHeight="1" x14ac:dyDescent="0.25">
      <c r="A485" s="385" t="s">
        <v>662</v>
      </c>
      <c r="B485" s="385"/>
      <c r="C485" s="385"/>
      <c r="D485" s="385"/>
      <c r="E485" s="385"/>
      <c r="F485" s="385"/>
      <c r="G485" s="385"/>
      <c r="H485" s="385"/>
      <c r="I485" s="385"/>
      <c r="J485" s="385"/>
      <c r="K485" s="385"/>
      <c r="L485" s="385"/>
      <c r="M485" s="385"/>
      <c r="N485" s="385"/>
      <c r="O485" s="385"/>
      <c r="P485" s="385"/>
      <c r="Q485" s="385"/>
      <c r="R485" s="385"/>
      <c r="S485" s="385"/>
      <c r="T485" s="385"/>
      <c r="U485" s="385"/>
      <c r="V485" s="385"/>
      <c r="W485" s="385"/>
      <c r="X485" s="385"/>
      <c r="Y485" s="63"/>
      <c r="Z485" s="63"/>
    </row>
    <row r="486" spans="1:53" ht="14.25" customHeight="1" x14ac:dyDescent="0.25">
      <c r="A486" s="370" t="s">
        <v>121</v>
      </c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0"/>
      <c r="O486" s="370"/>
      <c r="P486" s="370"/>
      <c r="Q486" s="370"/>
      <c r="R486" s="370"/>
      <c r="S486" s="370"/>
      <c r="T486" s="370"/>
      <c r="U486" s="370"/>
      <c r="V486" s="370"/>
      <c r="W486" s="370"/>
      <c r="X486" s="370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356">
        <v>4640242181011</v>
      </c>
      <c r="E487" s="356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386" t="s">
        <v>665</v>
      </c>
      <c r="O487" s="358"/>
      <c r="P487" s="358"/>
      <c r="Q487" s="358"/>
      <c r="R487" s="359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356">
        <v>4640242180441</v>
      </c>
      <c r="E488" s="356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387" t="s">
        <v>668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356">
        <v>4640242180564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381" t="s">
        <v>671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356">
        <v>4640242180922</v>
      </c>
      <c r="E490" s="356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382" t="s">
        <v>674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356">
        <v>4640242180038</v>
      </c>
      <c r="E491" s="356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383" t="s">
        <v>677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364"/>
      <c r="B492" s="364"/>
      <c r="C492" s="364"/>
      <c r="D492" s="364"/>
      <c r="E492" s="364"/>
      <c r="F492" s="364"/>
      <c r="G492" s="364"/>
      <c r="H492" s="364"/>
      <c r="I492" s="364"/>
      <c r="J492" s="364"/>
      <c r="K492" s="364"/>
      <c r="L492" s="364"/>
      <c r="M492" s="365"/>
      <c r="N492" s="361" t="s">
        <v>43</v>
      </c>
      <c r="O492" s="362"/>
      <c r="P492" s="362"/>
      <c r="Q492" s="362"/>
      <c r="R492" s="362"/>
      <c r="S492" s="362"/>
      <c r="T492" s="363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364"/>
      <c r="B493" s="364"/>
      <c r="C493" s="364"/>
      <c r="D493" s="364"/>
      <c r="E493" s="364"/>
      <c r="F493" s="364"/>
      <c r="G493" s="364"/>
      <c r="H493" s="364"/>
      <c r="I493" s="364"/>
      <c r="J493" s="364"/>
      <c r="K493" s="364"/>
      <c r="L493" s="364"/>
      <c r="M493" s="365"/>
      <c r="N493" s="361" t="s">
        <v>43</v>
      </c>
      <c r="O493" s="362"/>
      <c r="P493" s="362"/>
      <c r="Q493" s="362"/>
      <c r="R493" s="362"/>
      <c r="S493" s="362"/>
      <c r="T493" s="363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customHeight="1" x14ac:dyDescent="0.25">
      <c r="A494" s="370" t="s">
        <v>113</v>
      </c>
      <c r="B494" s="370"/>
      <c r="C494" s="370"/>
      <c r="D494" s="370"/>
      <c r="E494" s="370"/>
      <c r="F494" s="370"/>
      <c r="G494" s="370"/>
      <c r="H494" s="370"/>
      <c r="I494" s="370"/>
      <c r="J494" s="370"/>
      <c r="K494" s="370"/>
      <c r="L494" s="370"/>
      <c r="M494" s="370"/>
      <c r="N494" s="370"/>
      <c r="O494" s="370"/>
      <c r="P494" s="370"/>
      <c r="Q494" s="370"/>
      <c r="R494" s="370"/>
      <c r="S494" s="370"/>
      <c r="T494" s="370"/>
      <c r="U494" s="370"/>
      <c r="V494" s="370"/>
      <c r="W494" s="370"/>
      <c r="X494" s="370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356">
        <v>4640242180526</v>
      </c>
      <c r="E495" s="356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378" t="s">
        <v>680</v>
      </c>
      <c r="O495" s="358"/>
      <c r="P495" s="358"/>
      <c r="Q495" s="358"/>
      <c r="R495" s="359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356">
        <v>4640242180519</v>
      </c>
      <c r="E496" s="356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379" t="s">
        <v>683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356">
        <v>4640242180090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380" t="s">
        <v>686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364"/>
      <c r="B498" s="364"/>
      <c r="C498" s="364"/>
      <c r="D498" s="364"/>
      <c r="E498" s="364"/>
      <c r="F498" s="364"/>
      <c r="G498" s="364"/>
      <c r="H498" s="364"/>
      <c r="I498" s="364"/>
      <c r="J498" s="364"/>
      <c r="K498" s="364"/>
      <c r="L498" s="364"/>
      <c r="M498" s="365"/>
      <c r="N498" s="361" t="s">
        <v>43</v>
      </c>
      <c r="O498" s="362"/>
      <c r="P498" s="362"/>
      <c r="Q498" s="362"/>
      <c r="R498" s="362"/>
      <c r="S498" s="362"/>
      <c r="T498" s="363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364"/>
      <c r="B499" s="364"/>
      <c r="C499" s="364"/>
      <c r="D499" s="364"/>
      <c r="E499" s="364"/>
      <c r="F499" s="364"/>
      <c r="G499" s="364"/>
      <c r="H499" s="364"/>
      <c r="I499" s="364"/>
      <c r="J499" s="364"/>
      <c r="K499" s="364"/>
      <c r="L499" s="364"/>
      <c r="M499" s="365"/>
      <c r="N499" s="361" t="s">
        <v>43</v>
      </c>
      <c r="O499" s="362"/>
      <c r="P499" s="362"/>
      <c r="Q499" s="362"/>
      <c r="R499" s="362"/>
      <c r="S499" s="362"/>
      <c r="T499" s="363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370" t="s">
        <v>76</v>
      </c>
      <c r="B500" s="370"/>
      <c r="C500" s="370"/>
      <c r="D500" s="370"/>
      <c r="E500" s="370"/>
      <c r="F500" s="370"/>
      <c r="G500" s="370"/>
      <c r="H500" s="370"/>
      <c r="I500" s="370"/>
      <c r="J500" s="370"/>
      <c r="K500" s="370"/>
      <c r="L500" s="370"/>
      <c r="M500" s="370"/>
      <c r="N500" s="370"/>
      <c r="O500" s="370"/>
      <c r="P500" s="370"/>
      <c r="Q500" s="370"/>
      <c r="R500" s="370"/>
      <c r="S500" s="370"/>
      <c r="T500" s="370"/>
      <c r="U500" s="370"/>
      <c r="V500" s="370"/>
      <c r="W500" s="370"/>
      <c r="X500" s="370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356">
        <v>4640242180816</v>
      </c>
      <c r="E501" s="356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374" t="s">
        <v>689</v>
      </c>
      <c r="O501" s="358"/>
      <c r="P501" s="358"/>
      <c r="Q501" s="358"/>
      <c r="R501" s="359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356">
        <v>4640242180595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375" t="s">
        <v>692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720</v>
      </c>
      <c r="W502" s="54">
        <f>IFERROR(IF(V502="",0,CEILING((V502/$H502),1)*$H502),"")</f>
        <v>722.4</v>
      </c>
      <c r="X502" s="40">
        <f>IFERROR(IF(W502=0,"",ROUNDUP(W502/H502,0)*0.00753),"")</f>
        <v>1.2951600000000001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356">
        <v>4640242180908</v>
      </c>
      <c r="E503" s="356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376" t="s">
        <v>695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356">
        <v>4640242180489</v>
      </c>
      <c r="E504" s="356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377" t="s">
        <v>698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364"/>
      <c r="B505" s="364"/>
      <c r="C505" s="364"/>
      <c r="D505" s="364"/>
      <c r="E505" s="364"/>
      <c r="F505" s="364"/>
      <c r="G505" s="364"/>
      <c r="H505" s="364"/>
      <c r="I505" s="364"/>
      <c r="J505" s="364"/>
      <c r="K505" s="364"/>
      <c r="L505" s="364"/>
      <c r="M505" s="365"/>
      <c r="N505" s="361" t="s">
        <v>43</v>
      </c>
      <c r="O505" s="362"/>
      <c r="P505" s="362"/>
      <c r="Q505" s="362"/>
      <c r="R505" s="362"/>
      <c r="S505" s="362"/>
      <c r="T505" s="363"/>
      <c r="U505" s="41" t="s">
        <v>42</v>
      </c>
      <c r="V505" s="42">
        <f>IFERROR(V501/H501,"0")+IFERROR(V502/H502,"0")+IFERROR(V503/H503,"0")+IFERROR(V504/H504,"0")</f>
        <v>171.42857142857142</v>
      </c>
      <c r="W505" s="42">
        <f>IFERROR(W501/H501,"0")+IFERROR(W502/H502,"0")+IFERROR(W503/H503,"0")+IFERROR(W504/H504,"0")</f>
        <v>172</v>
      </c>
      <c r="X505" s="42">
        <f>IFERROR(IF(X501="",0,X501),"0")+IFERROR(IF(X502="",0,X502),"0")+IFERROR(IF(X503="",0,X503),"0")+IFERROR(IF(X504="",0,X504),"0")</f>
        <v>1.2951600000000001</v>
      </c>
      <c r="Y505" s="65"/>
      <c r="Z505" s="65"/>
    </row>
    <row r="506" spans="1:53" x14ac:dyDescent="0.2">
      <c r="A506" s="364"/>
      <c r="B506" s="364"/>
      <c r="C506" s="364"/>
      <c r="D506" s="364"/>
      <c r="E506" s="364"/>
      <c r="F506" s="364"/>
      <c r="G506" s="364"/>
      <c r="H506" s="364"/>
      <c r="I506" s="364"/>
      <c r="J506" s="364"/>
      <c r="K506" s="364"/>
      <c r="L506" s="364"/>
      <c r="M506" s="365"/>
      <c r="N506" s="361" t="s">
        <v>43</v>
      </c>
      <c r="O506" s="362"/>
      <c r="P506" s="362"/>
      <c r="Q506" s="362"/>
      <c r="R506" s="362"/>
      <c r="S506" s="362"/>
      <c r="T506" s="363"/>
      <c r="U506" s="41" t="s">
        <v>0</v>
      </c>
      <c r="V506" s="42">
        <f>IFERROR(SUM(V501:V504),"0")</f>
        <v>720</v>
      </c>
      <c r="W506" s="42">
        <f>IFERROR(SUM(W501:W504),"0")</f>
        <v>722.4</v>
      </c>
      <c r="X506" s="41"/>
      <c r="Y506" s="65"/>
      <c r="Z506" s="65"/>
    </row>
    <row r="507" spans="1:53" ht="14.25" customHeight="1" x14ac:dyDescent="0.25">
      <c r="A507" s="370" t="s">
        <v>81</v>
      </c>
      <c r="B507" s="370"/>
      <c r="C507" s="370"/>
      <c r="D507" s="370"/>
      <c r="E507" s="370"/>
      <c r="F507" s="370"/>
      <c r="G507" s="370"/>
      <c r="H507" s="370"/>
      <c r="I507" s="370"/>
      <c r="J507" s="370"/>
      <c r="K507" s="370"/>
      <c r="L507" s="370"/>
      <c r="M507" s="370"/>
      <c r="N507" s="370"/>
      <c r="O507" s="370"/>
      <c r="P507" s="370"/>
      <c r="Q507" s="370"/>
      <c r="R507" s="370"/>
      <c r="S507" s="370"/>
      <c r="T507" s="370"/>
      <c r="U507" s="370"/>
      <c r="V507" s="370"/>
      <c r="W507" s="370"/>
      <c r="X507" s="370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356">
        <v>4680115880870</v>
      </c>
      <c r="E508" s="356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356">
        <v>4640242180540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372" t="s">
        <v>703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356">
        <v>4640242181233</v>
      </c>
      <c r="E510" s="356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373" t="s">
        <v>706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356">
        <v>4640242180557</v>
      </c>
      <c r="E511" s="356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357" t="s">
        <v>709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356">
        <v>4640242181226</v>
      </c>
      <c r="E512" s="356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360" t="s">
        <v>712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364"/>
      <c r="B513" s="364"/>
      <c r="C513" s="364"/>
      <c r="D513" s="364"/>
      <c r="E513" s="364"/>
      <c r="F513" s="364"/>
      <c r="G513" s="364"/>
      <c r="H513" s="364"/>
      <c r="I513" s="364"/>
      <c r="J513" s="364"/>
      <c r="K513" s="364"/>
      <c r="L513" s="364"/>
      <c r="M513" s="365"/>
      <c r="N513" s="361" t="s">
        <v>43</v>
      </c>
      <c r="O513" s="362"/>
      <c r="P513" s="362"/>
      <c r="Q513" s="362"/>
      <c r="R513" s="362"/>
      <c r="S513" s="362"/>
      <c r="T513" s="363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364"/>
      <c r="B514" s="364"/>
      <c r="C514" s="364"/>
      <c r="D514" s="364"/>
      <c r="E514" s="364"/>
      <c r="F514" s="364"/>
      <c r="G514" s="364"/>
      <c r="H514" s="364"/>
      <c r="I514" s="364"/>
      <c r="J514" s="364"/>
      <c r="K514" s="364"/>
      <c r="L514" s="364"/>
      <c r="M514" s="365"/>
      <c r="N514" s="361" t="s">
        <v>43</v>
      </c>
      <c r="O514" s="362"/>
      <c r="P514" s="362"/>
      <c r="Q514" s="362"/>
      <c r="R514" s="362"/>
      <c r="S514" s="362"/>
      <c r="T514" s="363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364"/>
      <c r="B515" s="364"/>
      <c r="C515" s="364"/>
      <c r="D515" s="364"/>
      <c r="E515" s="364"/>
      <c r="F515" s="364"/>
      <c r="G515" s="364"/>
      <c r="H515" s="364"/>
      <c r="I515" s="364"/>
      <c r="J515" s="364"/>
      <c r="K515" s="364"/>
      <c r="L515" s="364"/>
      <c r="M515" s="369"/>
      <c r="N515" s="366" t="s">
        <v>36</v>
      </c>
      <c r="O515" s="367"/>
      <c r="P515" s="367"/>
      <c r="Q515" s="367"/>
      <c r="R515" s="367"/>
      <c r="S515" s="367"/>
      <c r="T515" s="368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18075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18186.799999999996</v>
      </c>
      <c r="X515" s="41"/>
      <c r="Y515" s="65"/>
      <c r="Z515" s="65"/>
    </row>
    <row r="516" spans="1:29" x14ac:dyDescent="0.2">
      <c r="A516" s="364"/>
      <c r="B516" s="364"/>
      <c r="C516" s="364"/>
      <c r="D516" s="364"/>
      <c r="E516" s="364"/>
      <c r="F516" s="364"/>
      <c r="G516" s="364"/>
      <c r="H516" s="364"/>
      <c r="I516" s="364"/>
      <c r="J516" s="364"/>
      <c r="K516" s="364"/>
      <c r="L516" s="364"/>
      <c r="M516" s="369"/>
      <c r="N516" s="366" t="s">
        <v>37</v>
      </c>
      <c r="O516" s="367"/>
      <c r="P516" s="367"/>
      <c r="Q516" s="367"/>
      <c r="R516" s="367"/>
      <c r="S516" s="367"/>
      <c r="T516" s="368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18903.2226721224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19021.639999999996</v>
      </c>
      <c r="X516" s="41"/>
      <c r="Y516" s="65"/>
      <c r="Z516" s="65"/>
    </row>
    <row r="517" spans="1:29" x14ac:dyDescent="0.2">
      <c r="A517" s="364"/>
      <c r="B517" s="364"/>
      <c r="C517" s="364"/>
      <c r="D517" s="364"/>
      <c r="E517" s="364"/>
      <c r="F517" s="364"/>
      <c r="G517" s="364"/>
      <c r="H517" s="364"/>
      <c r="I517" s="364"/>
      <c r="J517" s="364"/>
      <c r="K517" s="364"/>
      <c r="L517" s="364"/>
      <c r="M517" s="369"/>
      <c r="N517" s="366" t="s">
        <v>38</v>
      </c>
      <c r="O517" s="367"/>
      <c r="P517" s="367"/>
      <c r="Q517" s="367"/>
      <c r="R517" s="367"/>
      <c r="S517" s="367"/>
      <c r="T517" s="368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30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364"/>
      <c r="B518" s="364"/>
      <c r="C518" s="364"/>
      <c r="D518" s="364"/>
      <c r="E518" s="364"/>
      <c r="F518" s="364"/>
      <c r="G518" s="364"/>
      <c r="H518" s="364"/>
      <c r="I518" s="364"/>
      <c r="J518" s="364"/>
      <c r="K518" s="364"/>
      <c r="L518" s="364"/>
      <c r="M518" s="369"/>
      <c r="N518" s="366" t="s">
        <v>39</v>
      </c>
      <c r="O518" s="367"/>
      <c r="P518" s="367"/>
      <c r="Q518" s="367"/>
      <c r="R518" s="367"/>
      <c r="S518" s="367"/>
      <c r="T518" s="368"/>
      <c r="U518" s="41" t="s">
        <v>0</v>
      </c>
      <c r="V518" s="42">
        <f>GrossWeightTotal+PalletQtyTotal*25</f>
        <v>19653.2226721224</v>
      </c>
      <c r="W518" s="42">
        <f>GrossWeightTotalR+PalletQtyTotalR*25</f>
        <v>19796.639999999996</v>
      </c>
      <c r="X518" s="41"/>
      <c r="Y518" s="65"/>
      <c r="Z518" s="65"/>
    </row>
    <row r="519" spans="1:29" x14ac:dyDescent="0.2">
      <c r="A519" s="364"/>
      <c r="B519" s="364"/>
      <c r="C519" s="364"/>
      <c r="D519" s="364"/>
      <c r="E519" s="364"/>
      <c r="F519" s="364"/>
      <c r="G519" s="364"/>
      <c r="H519" s="364"/>
      <c r="I519" s="364"/>
      <c r="J519" s="364"/>
      <c r="K519" s="364"/>
      <c r="L519" s="364"/>
      <c r="M519" s="369"/>
      <c r="N519" s="366" t="s">
        <v>40</v>
      </c>
      <c r="O519" s="367"/>
      <c r="P519" s="367"/>
      <c r="Q519" s="367"/>
      <c r="R519" s="367"/>
      <c r="S519" s="367"/>
      <c r="T519" s="368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1964.5097302916936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1981</v>
      </c>
      <c r="X519" s="41"/>
      <c r="Y519" s="65"/>
      <c r="Z519" s="65"/>
    </row>
    <row r="520" spans="1:29" ht="14.25" x14ac:dyDescent="0.2">
      <c r="A520" s="364"/>
      <c r="B520" s="364"/>
      <c r="C520" s="364"/>
      <c r="D520" s="364"/>
      <c r="E520" s="364"/>
      <c r="F520" s="364"/>
      <c r="G520" s="364"/>
      <c r="H520" s="364"/>
      <c r="I520" s="364"/>
      <c r="J520" s="364"/>
      <c r="K520" s="364"/>
      <c r="L520" s="364"/>
      <c r="M520" s="369"/>
      <c r="N520" s="366" t="s">
        <v>41</v>
      </c>
      <c r="O520" s="367"/>
      <c r="P520" s="367"/>
      <c r="Q520" s="367"/>
      <c r="R520" s="367"/>
      <c r="S520" s="367"/>
      <c r="T520" s="368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33.127139999999997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352" t="s">
        <v>111</v>
      </c>
      <c r="D522" s="352" t="s">
        <v>111</v>
      </c>
      <c r="E522" s="352" t="s">
        <v>111</v>
      </c>
      <c r="F522" s="352" t="s">
        <v>111</v>
      </c>
      <c r="G522" s="352" t="s">
        <v>240</v>
      </c>
      <c r="H522" s="352" t="s">
        <v>240</v>
      </c>
      <c r="I522" s="352" t="s">
        <v>240</v>
      </c>
      <c r="J522" s="352" t="s">
        <v>240</v>
      </c>
      <c r="K522" s="353"/>
      <c r="L522" s="352" t="s">
        <v>240</v>
      </c>
      <c r="M522" s="352" t="s">
        <v>240</v>
      </c>
      <c r="N522" s="352" t="s">
        <v>240</v>
      </c>
      <c r="O522" s="352" t="s">
        <v>240</v>
      </c>
      <c r="P522" s="69" t="s">
        <v>475</v>
      </c>
      <c r="Q522" s="352" t="s">
        <v>479</v>
      </c>
      <c r="R522" s="352" t="s">
        <v>479</v>
      </c>
      <c r="S522" s="352" t="s">
        <v>532</v>
      </c>
      <c r="T522" s="352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354" t="s">
        <v>10</v>
      </c>
      <c r="B523" s="352" t="s">
        <v>75</v>
      </c>
      <c r="C523" s="352" t="s">
        <v>112</v>
      </c>
      <c r="D523" s="352" t="s">
        <v>120</v>
      </c>
      <c r="E523" s="352" t="s">
        <v>111</v>
      </c>
      <c r="F523" s="352" t="s">
        <v>232</v>
      </c>
      <c r="G523" s="352" t="s">
        <v>241</v>
      </c>
      <c r="H523" s="352" t="s">
        <v>248</v>
      </c>
      <c r="I523" s="352" t="s">
        <v>267</v>
      </c>
      <c r="J523" s="352" t="s">
        <v>326</v>
      </c>
      <c r="K523" s="1"/>
      <c r="L523" s="352" t="s">
        <v>347</v>
      </c>
      <c r="M523" s="352" t="s">
        <v>366</v>
      </c>
      <c r="N523" s="352" t="s">
        <v>444</v>
      </c>
      <c r="O523" s="352" t="s">
        <v>462</v>
      </c>
      <c r="P523" s="352" t="s">
        <v>476</v>
      </c>
      <c r="Q523" s="352" t="s">
        <v>480</v>
      </c>
      <c r="R523" s="352" t="s">
        <v>507</v>
      </c>
      <c r="S523" s="352" t="s">
        <v>533</v>
      </c>
      <c r="T523" s="352" t="s">
        <v>582</v>
      </c>
      <c r="U523" s="352" t="s">
        <v>606</v>
      </c>
      <c r="V523" s="352" t="s">
        <v>662</v>
      </c>
      <c r="Z523" s="9"/>
      <c r="AC523" s="1"/>
    </row>
    <row r="524" spans="1:29" ht="13.5" thickBot="1" x14ac:dyDescent="0.25">
      <c r="A524" s="355"/>
      <c r="B524" s="352"/>
      <c r="C524" s="352"/>
      <c r="D524" s="352"/>
      <c r="E524" s="352"/>
      <c r="F524" s="352"/>
      <c r="G524" s="352"/>
      <c r="H524" s="352"/>
      <c r="I524" s="352"/>
      <c r="J524" s="352"/>
      <c r="K524" s="1"/>
      <c r="L524" s="352"/>
      <c r="M524" s="352"/>
      <c r="N524" s="352"/>
      <c r="O524" s="352"/>
      <c r="P524" s="352"/>
      <c r="Q524" s="352"/>
      <c r="R524" s="352"/>
      <c r="S524" s="352"/>
      <c r="T524" s="352"/>
      <c r="U524" s="352"/>
      <c r="V524" s="352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421.20000000000005</v>
      </c>
      <c r="D525" s="51">
        <f>IFERROR(W57*1,"0")+IFERROR(W58*1,"0")+IFERROR(W59*1,"0")+IFERROR(W60*1,"0")</f>
        <v>140.4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23.4</v>
      </c>
      <c r="F525" s="51">
        <f>IFERROR(W133*1,"0")+IFERROR(W134*1,"0")+IFERROR(W135*1,"0")+IFERROR(W136*1,"0")</f>
        <v>16.2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75.599999999999994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1028.1000000000001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858.6</v>
      </c>
      <c r="N525" s="51">
        <f>IFERROR(W290*1,"0")+IFERROR(W291*1,"0")+IFERROR(W292*1,"0")+IFERROR(W293*1,"0")+IFERROR(W294*1,"0")+IFERROR(W295*1,"0")+IFERROR(W296*1,"0")+IFERROR(W297*1,"0")+IFERROR(W301*1,"0")+IFERROR(W302*1,"0")</f>
        <v>43.2</v>
      </c>
      <c r="O525" s="51">
        <f>IFERROR(W307*1,"0")+IFERROR(W311*1,"0")+IFERROR(W312*1,"0")+IFERROR(W313*1,"0")+IFERROR(W317*1,"0")+IFERROR(W321*1,"0")</f>
        <v>558.9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13083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231.95999999999998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15.6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26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834.24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830.4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2024-03-26T07:59:25Z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