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3,24 Пушкарный\"/>
    </mc:Choice>
  </mc:AlternateContent>
  <xr:revisionPtr revIDLastSave="0" documentId="13_ncr:1_{5D29C9B9-C5B7-4D26-8154-64D607BBF48F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X496" i="2"/>
  <c r="W496" i="2"/>
  <c r="W495" i="2"/>
  <c r="V493" i="2"/>
  <c r="V492" i="2"/>
  <c r="W491" i="2"/>
  <c r="X491" i="2" s="1"/>
  <c r="W490" i="2"/>
  <c r="X490" i="2" s="1"/>
  <c r="W489" i="2"/>
  <c r="W488" i="2"/>
  <c r="W487" i="2"/>
  <c r="V483" i="2"/>
  <c r="V482" i="2"/>
  <c r="X481" i="2"/>
  <c r="W481" i="2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X467" i="2"/>
  <c r="W467" i="2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W455" i="2"/>
  <c r="W454" i="2"/>
  <c r="X454" i="2" s="1"/>
  <c r="X453" i="2"/>
  <c r="W453" i="2"/>
  <c r="W452" i="2"/>
  <c r="X452" i="2" s="1"/>
  <c r="N452" i="2"/>
  <c r="X451" i="2"/>
  <c r="W451" i="2"/>
  <c r="W450" i="2"/>
  <c r="V446" i="2"/>
  <c r="V445" i="2"/>
  <c r="W444" i="2"/>
  <c r="W445" i="2" s="1"/>
  <c r="N444" i="2"/>
  <c r="V442" i="2"/>
  <c r="V441" i="2"/>
  <c r="W440" i="2"/>
  <c r="W442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X433" i="2"/>
  <c r="W433" i="2"/>
  <c r="N433" i="2"/>
  <c r="W432" i="2"/>
  <c r="X432" i="2" s="1"/>
  <c r="N432" i="2"/>
  <c r="W431" i="2"/>
  <c r="N431" i="2"/>
  <c r="W430" i="2"/>
  <c r="X430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X409" i="2"/>
  <c r="W409" i="2"/>
  <c r="N409" i="2"/>
  <c r="W408" i="2"/>
  <c r="X408" i="2" s="1"/>
  <c r="N408" i="2"/>
  <c r="W407" i="2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X395" i="2"/>
  <c r="W395" i="2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N386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W364" i="2"/>
  <c r="X364" i="2" s="1"/>
  <c r="N364" i="2"/>
  <c r="X363" i="2"/>
  <c r="W363" i="2"/>
  <c r="N363" i="2"/>
  <c r="W362" i="2"/>
  <c r="X362" i="2" s="1"/>
  <c r="N362" i="2"/>
  <c r="W361" i="2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X327" i="2"/>
  <c r="X328" i="2" s="1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X312" i="2"/>
  <c r="W312" i="2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N301" i="2"/>
  <c r="V299" i="2"/>
  <c r="V298" i="2"/>
  <c r="W297" i="2"/>
  <c r="X297" i="2" s="1"/>
  <c r="N297" i="2"/>
  <c r="X296" i="2"/>
  <c r="W296" i="2"/>
  <c r="N296" i="2"/>
  <c r="W295" i="2"/>
  <c r="X295" i="2" s="1"/>
  <c r="N295" i="2"/>
  <c r="W294" i="2"/>
  <c r="X294" i="2" s="1"/>
  <c r="N294" i="2"/>
  <c r="W293" i="2"/>
  <c r="X293" i="2" s="1"/>
  <c r="N293" i="2"/>
  <c r="X292" i="2"/>
  <c r="W292" i="2"/>
  <c r="N292" i="2"/>
  <c r="W291" i="2"/>
  <c r="X291" i="2" s="1"/>
  <c r="N291" i="2"/>
  <c r="W290" i="2"/>
  <c r="N290" i="2"/>
  <c r="V287" i="2"/>
  <c r="V286" i="2"/>
  <c r="W285" i="2"/>
  <c r="X285" i="2" s="1"/>
  <c r="N285" i="2"/>
  <c r="W284" i="2"/>
  <c r="X284" i="2" s="1"/>
  <c r="N284" i="2"/>
  <c r="X283" i="2"/>
  <c r="W283" i="2"/>
  <c r="N283" i="2"/>
  <c r="V281" i="2"/>
  <c r="V280" i="2"/>
  <c r="W279" i="2"/>
  <c r="X279" i="2" s="1"/>
  <c r="N279" i="2"/>
  <c r="W278" i="2"/>
  <c r="X278" i="2" s="1"/>
  <c r="W277" i="2"/>
  <c r="W281" i="2" s="1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W264" i="2"/>
  <c r="X264" i="2" s="1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N239" i="2"/>
  <c r="W238" i="2"/>
  <c r="X238" i="2" s="1"/>
  <c r="N238" i="2"/>
  <c r="X237" i="2"/>
  <c r="W237" i="2"/>
  <c r="N237" i="2"/>
  <c r="W236" i="2"/>
  <c r="X236" i="2" s="1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N231" i="2"/>
  <c r="V228" i="2"/>
  <c r="V227" i="2"/>
  <c r="W226" i="2"/>
  <c r="X226" i="2" s="1"/>
  <c r="W225" i="2"/>
  <c r="X225" i="2" s="1"/>
  <c r="W224" i="2"/>
  <c r="X224" i="2" s="1"/>
  <c r="X223" i="2"/>
  <c r="W223" i="2"/>
  <c r="W222" i="2"/>
  <c r="X222" i="2" s="1"/>
  <c r="W221" i="2"/>
  <c r="X221" i="2" s="1"/>
  <c r="X227" i="2" s="1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X163" i="2" s="1"/>
  <c r="N163" i="2"/>
  <c r="W162" i="2"/>
  <c r="N162" i="2"/>
  <c r="V159" i="2"/>
  <c r="V158" i="2"/>
  <c r="W157" i="2"/>
  <c r="X157" i="2" s="1"/>
  <c r="N157" i="2"/>
  <c r="X156" i="2"/>
  <c r="W156" i="2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N149" i="2"/>
  <c r="V146" i="2"/>
  <c r="V145" i="2"/>
  <c r="W144" i="2"/>
  <c r="X144" i="2" s="1"/>
  <c r="N144" i="2"/>
  <c r="W143" i="2"/>
  <c r="X143" i="2" s="1"/>
  <c r="N143" i="2"/>
  <c r="W142" i="2"/>
  <c r="N142" i="2"/>
  <c r="V138" i="2"/>
  <c r="V137" i="2"/>
  <c r="W136" i="2"/>
  <c r="X136" i="2" s="1"/>
  <c r="N136" i="2"/>
  <c r="X135" i="2"/>
  <c r="W135" i="2"/>
  <c r="N135" i="2"/>
  <c r="W134" i="2"/>
  <c r="X134" i="2" s="1"/>
  <c r="N134" i="2"/>
  <c r="W133" i="2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X124" i="2"/>
  <c r="W124" i="2"/>
  <c r="W123" i="2"/>
  <c r="N123" i="2"/>
  <c r="X122" i="2"/>
  <c r="W122" i="2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X109" i="2"/>
  <c r="W109" i="2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X92" i="2"/>
  <c r="W92" i="2"/>
  <c r="N92" i="2"/>
  <c r="W91" i="2"/>
  <c r="X91" i="2" s="1"/>
  <c r="N91" i="2"/>
  <c r="W90" i="2"/>
  <c r="N90" i="2"/>
  <c r="W89" i="2"/>
  <c r="X89" i="2" s="1"/>
  <c r="N89" i="2"/>
  <c r="V87" i="2"/>
  <c r="V86" i="2"/>
  <c r="X85" i="2"/>
  <c r="W85" i="2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X79" i="2"/>
  <c r="W79" i="2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N67" i="2"/>
  <c r="X66" i="2"/>
  <c r="W66" i="2"/>
  <c r="N66" i="2"/>
  <c r="W65" i="2"/>
  <c r="X6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N57" i="2"/>
  <c r="V54" i="2"/>
  <c r="V53" i="2"/>
  <c r="W52" i="2"/>
  <c r="X52" i="2" s="1"/>
  <c r="N52" i="2"/>
  <c r="W51" i="2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W23" i="2" s="1"/>
  <c r="N22" i="2"/>
  <c r="H10" i="2"/>
  <c r="A9" i="2"/>
  <c r="A10" i="2" s="1"/>
  <c r="D7" i="2"/>
  <c r="O6" i="2"/>
  <c r="N2" i="2"/>
  <c r="W42" i="2" l="1"/>
  <c r="W308" i="2"/>
  <c r="W468" i="2"/>
  <c r="D525" i="2"/>
  <c r="W268" i="2"/>
  <c r="W286" i="2"/>
  <c r="X380" i="2"/>
  <c r="X381" i="2" s="1"/>
  <c r="W405" i="2"/>
  <c r="X440" i="2"/>
  <c r="X441" i="2" s="1"/>
  <c r="W441" i="2"/>
  <c r="X466" i="2"/>
  <c r="X468" i="2" s="1"/>
  <c r="W492" i="2"/>
  <c r="W54" i="2"/>
  <c r="W463" i="2"/>
  <c r="W382" i="2"/>
  <c r="X455" i="2"/>
  <c r="X489" i="2"/>
  <c r="V525" i="2"/>
  <c r="W275" i="2"/>
  <c r="W61" i="2"/>
  <c r="W120" i="2"/>
  <c r="H525" i="2"/>
  <c r="W165" i="2"/>
  <c r="W177" i="2"/>
  <c r="X172" i="2"/>
  <c r="X176" i="2" s="1"/>
  <c r="J525" i="2"/>
  <c r="X207" i="2"/>
  <c r="X213" i="2" s="1"/>
  <c r="M525" i="2"/>
  <c r="X231" i="2"/>
  <c r="X246" i="2" s="1"/>
  <c r="X260" i="2"/>
  <c r="X268" i="2" s="1"/>
  <c r="X271" i="2"/>
  <c r="W315" i="2"/>
  <c r="W314" i="2"/>
  <c r="X311" i="2"/>
  <c r="X314" i="2" s="1"/>
  <c r="W322" i="2"/>
  <c r="W323" i="2"/>
  <c r="X321" i="2"/>
  <c r="X322" i="2" s="1"/>
  <c r="V515" i="2"/>
  <c r="X57" i="2"/>
  <c r="X61" i="2" s="1"/>
  <c r="W87" i="2"/>
  <c r="X67" i="2"/>
  <c r="X86" i="2" s="1"/>
  <c r="W299" i="2"/>
  <c r="X290" i="2"/>
  <c r="W517" i="2"/>
  <c r="W24" i="2"/>
  <c r="X22" i="2"/>
  <c r="X23" i="2" s="1"/>
  <c r="X41" i="2"/>
  <c r="X42" i="2" s="1"/>
  <c r="V519" i="2"/>
  <c r="W47" i="2"/>
  <c r="E525" i="2"/>
  <c r="W93" i="2"/>
  <c r="W104" i="2"/>
  <c r="X107" i="2"/>
  <c r="W130" i="2"/>
  <c r="X149" i="2"/>
  <c r="W197" i="2"/>
  <c r="W227" i="2"/>
  <c r="W257" i="2"/>
  <c r="X253" i="2"/>
  <c r="X257" i="2" s="1"/>
  <c r="W303" i="2"/>
  <c r="W377" i="2"/>
  <c r="X373" i="2"/>
  <c r="X377" i="2" s="1"/>
  <c r="W483" i="2"/>
  <c r="X480" i="2"/>
  <c r="X482" i="2" s="1"/>
  <c r="W304" i="2"/>
  <c r="W342" i="2"/>
  <c r="W365" i="2"/>
  <c r="W411" i="2"/>
  <c r="W428" i="2"/>
  <c r="U525" i="2"/>
  <c r="W478" i="2"/>
  <c r="W493" i="2"/>
  <c r="W514" i="2"/>
  <c r="W34" i="2"/>
  <c r="W94" i="2"/>
  <c r="F525" i="2"/>
  <c r="G525" i="2"/>
  <c r="I525" i="2"/>
  <c r="X169" i="2"/>
  <c r="W169" i="2"/>
  <c r="W196" i="2"/>
  <c r="X301" i="2"/>
  <c r="X303" i="2" s="1"/>
  <c r="W328" i="2"/>
  <c r="W353" i="2"/>
  <c r="R525" i="2"/>
  <c r="X361" i="2"/>
  <c r="X365" i="2" s="1"/>
  <c r="W371" i="2"/>
  <c r="X407" i="2"/>
  <c r="X411" i="2" s="1"/>
  <c r="X421" i="2"/>
  <c r="W437" i="2"/>
  <c r="X444" i="2"/>
  <c r="X445" i="2" s="1"/>
  <c r="X488" i="2"/>
  <c r="W499" i="2"/>
  <c r="W505" i="2"/>
  <c r="V518" i="2"/>
  <c r="L525" i="2"/>
  <c r="W269" i="2"/>
  <c r="W274" i="2"/>
  <c r="W287" i="2"/>
  <c r="W348" i="2"/>
  <c r="W389" i="2"/>
  <c r="T525" i="2"/>
  <c r="W438" i="2"/>
  <c r="W482" i="2"/>
  <c r="F10" i="2"/>
  <c r="X513" i="2"/>
  <c r="X298" i="2"/>
  <c r="X34" i="2"/>
  <c r="X286" i="2"/>
  <c r="X505" i="2"/>
  <c r="X119" i="2"/>
  <c r="X158" i="2"/>
  <c r="X20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W518" i="2" l="1"/>
  <c r="W519" i="2"/>
  <c r="W515" i="2"/>
  <c r="X274" i="2"/>
  <c r="X520" i="2" s="1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<sst xmlns="http://schemas.openxmlformats.org/spreadsheetml/2006/main" count="3425" uniqueCount="751">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</sst>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7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45369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421</v>
      </c>
      <c r="W52" s="54">
        <f>IFERROR(IF(V52="",0,CEILING((V52/$H52),1)*$H52),"")</f>
        <v>421.20000000000005</v>
      </c>
      <c r="X52" s="40">
        <f>IFERROR(IF(W52=0,"",ROUNDUP(W52/H52,0)*0.00753),"")</f>
        <v>1.1746799999999999</v>
      </c>
      <c r="Y52" s="66" t="s">
        <v>48</v>
      </c>
      <c r="Z52" s="67" t="s">
        <v>48</v>
      </c>
      <c r="AD52" s="68"/>
      <c r="BA52" s="83" t="s">
        <v>66</v>
      </c>
    </row>
    <row r="53" spans="1:53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155.92592592592592</v>
      </c>
      <c r="W53" s="42">
        <f>IFERROR(W51/H51,"0")+IFERROR(W52/H52,"0")</f>
        <v>156</v>
      </c>
      <c r="X53" s="42">
        <f>IFERROR(IF(X51="",0,X51),"0")+IFERROR(IF(X52="",0,X52),"0")</f>
        <v>1.1746799999999999</v>
      </c>
      <c r="Y53" s="65"/>
      <c r="Z53" s="65"/>
    </row>
    <row r="54" spans="1:53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421</v>
      </c>
      <c r="W54" s="42">
        <f>IFERROR(SUM(W51:W52),"0")</f>
        <v>421.20000000000005</v>
      </c>
      <c r="X54" s="41"/>
      <c r="Y54" s="65"/>
      <c r="Z54" s="65"/>
    </row>
    <row r="55" spans="1:53" ht="16.5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130</v>
      </c>
      <c r="W57" s="54">
        <f>IFERROR(IF(V57="",0,CEILING((V57/$H57),1)*$H57),"")</f>
        <v>140.4</v>
      </c>
      <c r="X57" s="40">
        <f>IFERROR(IF(W57=0,"",ROUNDUP(W57/H57,0)*0.02175),"")</f>
        <v>0.28275</v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12.037037037037036</v>
      </c>
      <c r="W61" s="42">
        <f>IFERROR(W57/H57,"0")+IFERROR(W58/H58,"0")+IFERROR(W59/H59,"0")+IFERROR(W60/H60,"0")</f>
        <v>13</v>
      </c>
      <c r="X61" s="42">
        <f>IFERROR(IF(X57="",0,X57),"0")+IFERROR(IF(X58="",0,X58),"0")+IFERROR(IF(X59="",0,X59),"0")+IFERROR(IF(X60="",0,X60),"0")</f>
        <v>0.28275</v>
      </c>
      <c r="Y61" s="65"/>
      <c r="Z61" s="65"/>
    </row>
    <row r="62" spans="1:53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130</v>
      </c>
      <c r="W62" s="42">
        <f>IFERROR(SUM(W57:W60),"0")</f>
        <v>140.4</v>
      </c>
      <c r="X62" s="41"/>
      <c r="Y62" s="65"/>
      <c r="Z62" s="65"/>
    </row>
    <row r="63" spans="1:53" ht="16.5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ref="W65:W85" si="2">IFERROR(IF(V65="",0,CEILING((V65/$H65),1)*$H65),"")</f>
        <v>0</v>
      </c>
      <c r="X65" s="40" t="str">
        <f t="shared" ref="X65:X71" si="3">IFERROR(IF(W65=0,"",ROUNDUP(W65/H65,0)*0.02175),"")</f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>IFERROR(IF(W72=0,"",ROUNDUP(W72/H72,0)*0.00753),"")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ref="X73:X79" si="4">IFERROR(IF(W73=0,"",ROUNDUP(W73/H73,0)*0.00937),"")</f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5"/>
      <c r="Z86" s="65"/>
    </row>
    <row r="87" spans="1:53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0</v>
      </c>
      <c r="W87" s="42">
        <f>IFERROR(SUM(W65:W85),"0")</f>
        <v>0</v>
      </c>
      <c r="X87" s="41"/>
      <c r="Y87" s="65"/>
      <c r="Z87" s="65"/>
    </row>
    <row r="88" spans="1:53" ht="14.25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5"/>
      <c r="Z119" s="65"/>
    </row>
    <row r="120" spans="1:53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0</v>
      </c>
      <c r="W120" s="42">
        <f>IFERROR(SUM(W107:W118),"0")</f>
        <v>0</v>
      </c>
      <c r="X120" s="41"/>
      <c r="Y120" s="65"/>
      <c r="Z120" s="65"/>
    </row>
    <row r="121" spans="1:53" ht="14.25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20</v>
      </c>
      <c r="W123" s="54">
        <f t="shared" si="7"/>
        <v>23.4</v>
      </c>
      <c r="X123" s="40">
        <f>IFERROR(IF(W123=0,"",ROUNDUP(W123/H123,0)*0.02175),"")</f>
        <v>6.5250000000000002E-2</v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2.5641025641025643</v>
      </c>
      <c r="W129" s="42">
        <f>IFERROR(W122/H122,"0")+IFERROR(W123/H123,"0")+IFERROR(W124/H124,"0")+IFERROR(W125/H125,"0")+IFERROR(W126/H126,"0")+IFERROR(W127/H127,"0")+IFERROR(W128/H128,"0")</f>
        <v>3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6.5250000000000002E-2</v>
      </c>
      <c r="Y129" s="65"/>
      <c r="Z129" s="65"/>
    </row>
    <row r="130" spans="1:53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20</v>
      </c>
      <c r="W130" s="42">
        <f>IFERROR(SUM(W122:W128),"0")</f>
        <v>23.4</v>
      </c>
      <c r="X130" s="41"/>
      <c r="Y130" s="65"/>
      <c r="Z130" s="65"/>
    </row>
    <row r="131" spans="1:53" ht="16.5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15</v>
      </c>
      <c r="W134" s="54">
        <f>IFERROR(IF(V134="",0,CEILING((V134/$H134),1)*$H134),"")</f>
        <v>16.2</v>
      </c>
      <c r="X134" s="40">
        <f>IFERROR(IF(W134=0,"",ROUNDUP(W134/H134,0)*0.02175),"")</f>
        <v>4.3499999999999997E-2</v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1.8518518518518519</v>
      </c>
      <c r="W137" s="42">
        <f>IFERROR(W133/H133,"0")+IFERROR(W134/H134,"0")+IFERROR(W135/H135,"0")+IFERROR(W136/H136,"0")</f>
        <v>2</v>
      </c>
      <c r="X137" s="42">
        <f>IFERROR(IF(X133="",0,X133),"0")+IFERROR(IF(X134="",0,X134),"0")+IFERROR(IF(X135="",0,X135),"0")+IFERROR(IF(X136="",0,X136),"0")</f>
        <v>4.3499999999999997E-2</v>
      </c>
      <c r="Y137" s="65"/>
      <c r="Z137" s="65"/>
    </row>
    <row r="138" spans="1:53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15</v>
      </c>
      <c r="W138" s="42">
        <f>IFERROR(SUM(W133:W136),"0")</f>
        <v>16.2</v>
      </c>
      <c r="X138" s="41"/>
      <c r="Y138" s="65"/>
      <c r="Z138" s="65"/>
    </row>
    <row r="139" spans="1:53" ht="27.75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30</v>
      </c>
      <c r="W149" s="54">
        <f t="shared" ref="W149:W157" si="8">IFERROR(IF(V149="",0,CEILING((V149/$H149),1)*$H149),"")</f>
        <v>33.6</v>
      </c>
      <c r="X149" s="40">
        <f>IFERROR(IF(W149=0,"",ROUNDUP(W149/H149,0)*0.00753),"")</f>
        <v>6.0240000000000002E-2</v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40</v>
      </c>
      <c r="W151" s="54">
        <f t="shared" si="8"/>
        <v>42</v>
      </c>
      <c r="X151" s="40">
        <f>IFERROR(IF(W151=0,"",ROUNDUP(W151/H151,0)*0.00753),"")</f>
        <v>7.5300000000000006E-2</v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16.666666666666664</v>
      </c>
      <c r="W158" s="42">
        <f>IFERROR(W149/H149,"0")+IFERROR(W150/H150,"0")+IFERROR(W151/H151,"0")+IFERROR(W152/H152,"0")+IFERROR(W153/H153,"0")+IFERROR(W154/H154,"0")+IFERROR(W155/H155,"0")+IFERROR(W156/H156,"0")+IFERROR(W157/H157,"0")</f>
        <v>18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0.13553999999999999</v>
      </c>
      <c r="Y158" s="65"/>
      <c r="Z158" s="65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70</v>
      </c>
      <c r="W159" s="42">
        <f>IFERROR(SUM(W149:W157),"0")</f>
        <v>75.599999999999994</v>
      </c>
      <c r="X159" s="41"/>
      <c r="Y159" s="65"/>
      <c r="Z159" s="65"/>
    </row>
    <row r="160" spans="1:53" ht="16.5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300</v>
      </c>
      <c r="W172" s="54">
        <f>IFERROR(IF(V172="",0,CEILING((V172/$H172),1)*$H172),"")</f>
        <v>302.40000000000003</v>
      </c>
      <c r="X172" s="40">
        <f>IFERROR(IF(W172=0,"",ROUNDUP(W172/H172,0)*0.00937),"")</f>
        <v>0.52471999999999996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150</v>
      </c>
      <c r="W173" s="54">
        <f>IFERROR(IF(V173="",0,CEILING((V173/$H173),1)*$H173),"")</f>
        <v>151.20000000000002</v>
      </c>
      <c r="X173" s="40">
        <f>IFERROR(IF(W173=0,"",ROUNDUP(W173/H173,0)*0.00937),"")</f>
        <v>0.26235999999999998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150</v>
      </c>
      <c r="W174" s="54">
        <f>IFERROR(IF(V174="",0,CEILING((V174/$H174),1)*$H174),"")</f>
        <v>151.20000000000002</v>
      </c>
      <c r="X174" s="40">
        <f>IFERROR(IF(W174=0,"",ROUNDUP(W174/H174,0)*0.00937),"")</f>
        <v>0.26235999999999998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150</v>
      </c>
      <c r="W175" s="54">
        <f>IFERROR(IF(V175="",0,CEILING((V175/$H175),1)*$H175),"")</f>
        <v>151.20000000000002</v>
      </c>
      <c r="X175" s="40">
        <f>IFERROR(IF(W175=0,"",ROUNDUP(W175/H175,0)*0.00937),"")</f>
        <v>0.26235999999999998</v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138.88888888888889</v>
      </c>
      <c r="W176" s="42">
        <f>IFERROR(W172/H172,"0")+IFERROR(W173/H173,"0")+IFERROR(W174/H174,"0")+IFERROR(W175/H175,"0")</f>
        <v>140</v>
      </c>
      <c r="X176" s="42">
        <f>IFERROR(IF(X172="",0,X172),"0")+IFERROR(IF(X173="",0,X173),"0")+IFERROR(IF(X174="",0,X174),"0")+IFERROR(IF(X175="",0,X175),"0")</f>
        <v>1.3117999999999999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750</v>
      </c>
      <c r="W177" s="42">
        <f>IFERROR(SUM(W172:W175),"0")</f>
        <v>756.00000000000011</v>
      </c>
      <c r="X177" s="41"/>
      <c r="Y177" s="65"/>
      <c r="Z177" s="65"/>
    </row>
    <row r="178" spans="1:53" ht="14.25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30</v>
      </c>
      <c r="W181" s="54">
        <f t="shared" si="9"/>
        <v>32.4</v>
      </c>
      <c r="X181" s="40">
        <f>IFERROR(IF(W181=0,"",ROUNDUP(W181/H181,0)*0.02175),"")</f>
        <v>8.6999999999999994E-2</v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60</v>
      </c>
      <c r="W183" s="54">
        <f t="shared" si="9"/>
        <v>62.4</v>
      </c>
      <c r="X183" s="40">
        <f>IFERROR(IF(W183=0,"",ROUNDUP(W183/H183,0)*0.02175),"")</f>
        <v>0.17399999999999999</v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40</v>
      </c>
      <c r="W184" s="54">
        <f t="shared" si="9"/>
        <v>40.5</v>
      </c>
      <c r="X184" s="40">
        <f>IFERROR(IF(W184=0,"",ROUNDUP(W184/H184,0)*0.02175),"")</f>
        <v>0.10874999999999999</v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16</v>
      </c>
      <c r="W185" s="54">
        <f t="shared" si="9"/>
        <v>16.8</v>
      </c>
      <c r="X185" s="40">
        <f>IFERROR(IF(W185=0,"",ROUNDUP(W185/H185,0)*0.00753),"")</f>
        <v>5.271E-2</v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2</v>
      </c>
      <c r="W187" s="54">
        <f t="shared" si="9"/>
        <v>2.4</v>
      </c>
      <c r="X187" s="40">
        <f>IFERROR(IF(W187=0,"",ROUNDUP(W187/H187,0)*0.00753),"")</f>
        <v>7.5300000000000002E-3</v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25</v>
      </c>
      <c r="W189" s="54">
        <f t="shared" si="9"/>
        <v>26.4</v>
      </c>
      <c r="X189" s="40">
        <f t="shared" ref="X189:X195" si="10">IFERROR(IF(W189=0,"",ROUNDUP(W189/H189,0)*0.00753),"")</f>
        <v>8.2830000000000001E-2</v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19</v>
      </c>
      <c r="W191" s="54">
        <f t="shared" si="9"/>
        <v>19.2</v>
      </c>
      <c r="X191" s="40">
        <f t="shared" si="10"/>
        <v>6.0240000000000002E-2</v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19</v>
      </c>
      <c r="W192" s="54">
        <f t="shared" si="9"/>
        <v>19.2</v>
      </c>
      <c r="X192" s="40">
        <f t="shared" si="10"/>
        <v>6.0240000000000002E-2</v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19</v>
      </c>
      <c r="W194" s="54">
        <f t="shared" si="9"/>
        <v>19.2</v>
      </c>
      <c r="X194" s="40">
        <f t="shared" si="10"/>
        <v>6.0240000000000002E-2</v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33</v>
      </c>
      <c r="W195" s="54">
        <f t="shared" si="9"/>
        <v>33.6</v>
      </c>
      <c r="X195" s="40">
        <f t="shared" si="10"/>
        <v>0.10542</v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71.750949667616339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74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0.79895999999999978</v>
      </c>
      <c r="Y196" s="65"/>
      <c r="Z196" s="65"/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263</v>
      </c>
      <c r="W197" s="42">
        <f>IFERROR(SUM(W179:W195),"0")</f>
        <v>272.10000000000002</v>
      </c>
      <c r="X197" s="41"/>
      <c r="Y197" s="65"/>
      <c r="Z197" s="65"/>
    </row>
    <row r="198" spans="1:53" ht="14.25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0</v>
      </c>
      <c r="W203" s="42">
        <f>IFERROR(W199/H199,"0")+IFERROR(W200/H200,"0")+IFERROR(W201/H201,"0")+IFERROR(W202/H202,"0")</f>
        <v>0</v>
      </c>
      <c r="X203" s="42">
        <f>IFERROR(IF(X199="",0,X199),"0")+IFERROR(IF(X200="",0,X200),"0")+IFERROR(IF(X201="",0,X201),"0")+IFERROR(IF(X202="",0,X202),"0")</f>
        <v>0</v>
      </c>
      <c r="Y203" s="65"/>
      <c r="Z203" s="65"/>
    </row>
    <row r="204" spans="1:53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0</v>
      </c>
      <c r="W204" s="42">
        <f>IFERROR(SUM(W199:W202),"0")</f>
        <v>0</v>
      </c>
      <c r="X204" s="41"/>
      <c r="Y204" s="65"/>
      <c r="Z204" s="65"/>
    </row>
    <row r="205" spans="1:53" ht="16.5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ref="X239:X245" si="14">IFERROR(IF(W239=0,"",ROUNDUP(W239/H239,0)*0.00937),"")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5"/>
      <c r="Z246" s="65"/>
    </row>
    <row r="247" spans="1:53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0</v>
      </c>
      <c r="W247" s="42">
        <f>IFERROR(SUM(W231:W245),"0")</f>
        <v>0</v>
      </c>
      <c r="X247" s="41"/>
      <c r="Y247" s="65"/>
      <c r="Z247" s="65"/>
    </row>
    <row r="248" spans="1:53" ht="14.25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20</v>
      </c>
      <c r="W254" s="54">
        <f>IFERROR(IF(V254="",0,CEILING((V254/$H254),1)*$H254),"")</f>
        <v>21</v>
      </c>
      <c r="X254" s="40">
        <f>IFERROR(IF(W254=0,"",ROUNDUP(W254/H254,0)*0.00753),"")</f>
        <v>3.7650000000000003E-2</v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ht="27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4.7619047619047619</v>
      </c>
      <c r="W257" s="42">
        <f>IFERROR(W253/H253,"0")+IFERROR(W254/H254,"0")+IFERROR(W255/H255,"0")+IFERROR(W256/H256,"0")</f>
        <v>5</v>
      </c>
      <c r="X257" s="42">
        <f>IFERROR(IF(X253="",0,X253),"0")+IFERROR(IF(X254="",0,X254),"0")+IFERROR(IF(X255="",0,X255),"0")+IFERROR(IF(X256="",0,X256),"0")</f>
        <v>3.7650000000000003E-2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20</v>
      </c>
      <c r="W258" s="42">
        <f>IFERROR(SUM(W253:W256),"0")</f>
        <v>21</v>
      </c>
      <c r="X258" s="41"/>
      <c r="Y258" s="65"/>
      <c r="Z258" s="65"/>
    </row>
    <row r="259" spans="1:53" ht="14.25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30</v>
      </c>
      <c r="W260" s="54">
        <f t="shared" ref="W260:W267" si="15">IFERROR(IF(V260="",0,CEILING((V260/$H260),1)*$H260),"")</f>
        <v>31.2</v>
      </c>
      <c r="X260" s="40">
        <f>IFERROR(IF(W260=0,"",ROUNDUP(W260/H260,0)*0.02175),"")</f>
        <v>8.6999999999999994E-2</v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IFERROR(IF(W263=0,"",ROUNDUP(W263/H263,0)*0.00937),"")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3.8461538461538463</v>
      </c>
      <c r="W268" s="42">
        <f>IFERROR(W260/H260,"0")+IFERROR(W261/H261,"0")+IFERROR(W262/H262,"0")+IFERROR(W263/H263,"0")+IFERROR(W264/H264,"0")+IFERROR(W265/H265,"0")+IFERROR(W266/H266,"0")+IFERROR(W267/H267,"0")</f>
        <v>4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8.6999999999999994E-2</v>
      </c>
      <c r="Y268" s="65"/>
      <c r="Z268" s="65"/>
    </row>
    <row r="269" spans="1:53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30</v>
      </c>
      <c r="W269" s="42">
        <f>IFERROR(SUM(W260:W267),"0")</f>
        <v>31.2</v>
      </c>
      <c r="X269" s="41"/>
      <c r="Y269" s="65"/>
      <c r="Z269" s="65"/>
    </row>
    <row r="270" spans="1:53" ht="14.25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40</v>
      </c>
      <c r="W271" s="54">
        <f>IFERROR(IF(V271="",0,CEILING((V271/$H271),1)*$H271),"")</f>
        <v>42</v>
      </c>
      <c r="X271" s="40">
        <f>IFERROR(IF(W271=0,"",ROUNDUP(W271/H271,0)*0.02175),"")</f>
        <v>0.10874999999999999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760</v>
      </c>
      <c r="W272" s="54">
        <f>IFERROR(IF(V272="",0,CEILING((V272/$H272),1)*$H272),"")</f>
        <v>764.4</v>
      </c>
      <c r="X272" s="40">
        <f>IFERROR(IF(W272=0,"",ROUNDUP(W272/H272,0)*0.02175),"")</f>
        <v>2.1315</v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0</v>
      </c>
      <c r="W273" s="54">
        <f>IFERROR(IF(V273="",0,CEILING((V273/$H273),1)*$H273),"")</f>
        <v>0</v>
      </c>
      <c r="X273" s="40" t="str">
        <f>IFERROR(IF(W273=0,"",ROUNDUP(W273/H273,0)*0.02175),"")</f>
        <v/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102.1978021978022</v>
      </c>
      <c r="W274" s="42">
        <f>IFERROR(W271/H271,"0")+IFERROR(W272/H272,"0")+IFERROR(W273/H273,"0")</f>
        <v>103</v>
      </c>
      <c r="X274" s="42">
        <f>IFERROR(IF(X271="",0,X271),"0")+IFERROR(IF(X272="",0,X272),"0")+IFERROR(IF(X273="",0,X273),"0")</f>
        <v>2.2402500000000001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800</v>
      </c>
      <c r="W275" s="42">
        <f>IFERROR(SUM(W271:W273),"0")</f>
        <v>806.4</v>
      </c>
      <c r="X275" s="41"/>
      <c r="Y275" s="65"/>
      <c r="Z275" s="65"/>
    </row>
    <row r="276" spans="1:53" ht="14.25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0</v>
      </c>
      <c r="W280" s="42">
        <f>IFERROR(W277/H277,"0")+IFERROR(W278/H278,"0")+IFERROR(W279/H279,"0")</f>
        <v>0</v>
      </c>
      <c r="X280" s="42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0</v>
      </c>
      <c r="W281" s="42">
        <f>IFERROR(SUM(W277:W279),"0")</f>
        <v>0</v>
      </c>
      <c r="X281" s="41"/>
      <c r="Y281" s="65"/>
      <c r="Z281" s="65"/>
    </row>
    <row r="282" spans="1:53" ht="14.25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20</v>
      </c>
      <c r="W290" s="54">
        <f t="shared" ref="W290:W297" si="16">IFERROR(IF(V290="",0,CEILING((V290/$H290),1)*$H290),"")</f>
        <v>21.6</v>
      </c>
      <c r="X290" s="40">
        <f>IFERROR(IF(W290=0,"",ROUNDUP(W290/H290,0)*0.02175),"")</f>
        <v>4.3499999999999997E-2</v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20</v>
      </c>
      <c r="W295" s="54">
        <f t="shared" si="16"/>
        <v>21.6</v>
      </c>
      <c r="X295" s="40">
        <f>IFERROR(IF(W295=0,"",ROUNDUP(W295/H295,0)*0.02175),"")</f>
        <v>4.3499999999999997E-2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3.7037037037037033</v>
      </c>
      <c r="W298" s="42">
        <f>IFERROR(W290/H290,"0")+IFERROR(W291/H291,"0")+IFERROR(W292/H292,"0")+IFERROR(W293/H293,"0")+IFERROR(W294/H294,"0")+IFERROR(W295/H295,"0")+IFERROR(W296/H296,"0")+IFERROR(W297/H297,"0")</f>
        <v>4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8.6999999999999994E-2</v>
      </c>
      <c r="Y298" s="65"/>
      <c r="Z298" s="65"/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40</v>
      </c>
      <c r="W299" s="42">
        <f>IFERROR(SUM(W290:W297),"0")</f>
        <v>43.2</v>
      </c>
      <c r="X299" s="41"/>
      <c r="Y299" s="65"/>
      <c r="Z299" s="65"/>
    </row>
    <row r="300" spans="1:53" ht="14.25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556</v>
      </c>
      <c r="W311" s="54">
        <f>IFERROR(IF(V311="",0,CEILING((V311/$H311),1)*$H311),"")</f>
        <v>558.9</v>
      </c>
      <c r="X311" s="40">
        <f>IFERROR(IF(W311=0,"",ROUNDUP(W311/H311,0)*0.02175),"")</f>
        <v>1.5007499999999998</v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t="27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0</v>
      </c>
      <c r="W313" s="54">
        <f>IFERROR(IF(V313="",0,CEILING((V313/$H313),1)*$H313),"")</f>
        <v>0</v>
      </c>
      <c r="X313" s="40" t="str">
        <f>IFERROR(IF(W313=0,"",ROUNDUP(W313/H313,0)*0.00753),"")</f>
        <v/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68.641975308641975</v>
      </c>
      <c r="W314" s="42">
        <f>IFERROR(W311/H311,"0")+IFERROR(W312/H312,"0")+IFERROR(W313/H313,"0")</f>
        <v>69</v>
      </c>
      <c r="X314" s="42">
        <f>IFERROR(IF(X311="",0,X311),"0")+IFERROR(IF(X312="",0,X312),"0")+IFERROR(IF(X313="",0,X313),"0")</f>
        <v>1.5007499999999998</v>
      </c>
      <c r="Y314" s="65"/>
      <c r="Z314" s="65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556</v>
      </c>
      <c r="W315" s="42">
        <f>IFERROR(SUM(W311:W313),"0")</f>
        <v>558.9</v>
      </c>
      <c r="X315" s="41"/>
      <c r="Y315" s="65"/>
      <c r="Z315" s="65"/>
    </row>
    <row r="316" spans="1:53" ht="14.25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2000</v>
      </c>
      <c r="W333" s="54">
        <f t="shared" ref="W333:W340" si="17">IFERROR(IF(V333="",0,CEILING((V333/$H333),1)*$H333),"")</f>
        <v>2010</v>
      </c>
      <c r="X333" s="40">
        <f>IFERROR(IF(W333=0,"",ROUNDUP(W333/H333,0)*0.02039),"")</f>
        <v>2.7322599999999997</v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750</v>
      </c>
      <c r="W335" s="54">
        <f t="shared" si="17"/>
        <v>750</v>
      </c>
      <c r="X335" s="40">
        <f>IFERROR(IF(W335=0,"",ROUNDUP(W335/H335,0)*0.02039),"")</f>
        <v>1.0194999999999999</v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4500</v>
      </c>
      <c r="W337" s="54">
        <f t="shared" si="17"/>
        <v>4500</v>
      </c>
      <c r="X337" s="40">
        <f>IFERROR(IF(W337=0,"",ROUNDUP(W337/H337,0)*0.02039),"")</f>
        <v>6.1169999999999991</v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ht="27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0</v>
      </c>
      <c r="W340" s="54">
        <f t="shared" si="17"/>
        <v>0</v>
      </c>
      <c r="X340" s="40" t="str">
        <f>IFERROR(IF(W340=0,"",ROUNDUP(W340/H340,0)*0.00937),"")</f>
        <v/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483.33333333333337</v>
      </c>
      <c r="W341" s="42">
        <f>IFERROR(W333/H333,"0")+IFERROR(W334/H334,"0")+IFERROR(W335/H335,"0")+IFERROR(W336/H336,"0")+IFERROR(W337/H337,"0")+IFERROR(W338/H338,"0")+IFERROR(W339/H339,"0")+IFERROR(W340/H340,"0")</f>
        <v>484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9.8687599999999982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7250</v>
      </c>
      <c r="W342" s="42">
        <f>IFERROR(SUM(W333:W340),"0")</f>
        <v>7260</v>
      </c>
      <c r="X342" s="41"/>
      <c r="Y342" s="65"/>
      <c r="Z342" s="65"/>
    </row>
    <row r="343" spans="1:53" ht="14.25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3600</v>
      </c>
      <c r="W344" s="54">
        <f>IFERROR(IF(V344="",0,CEILING((V344/$H344),1)*$H344),"")</f>
        <v>3600</v>
      </c>
      <c r="X344" s="40">
        <f>IFERROR(IF(W344=0,"",ROUNDUP(W344/H344,0)*0.02175),"")</f>
        <v>5.22</v>
      </c>
      <c r="Y344" s="66" t="s">
        <v>48</v>
      </c>
      <c r="Z344" s="67" t="s">
        <v>48</v>
      </c>
      <c r="AD344" s="68"/>
      <c r="BA344" s="260" t="s">
        <v>66</v>
      </c>
    </row>
    <row r="345" spans="1:53" ht="16.5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0</v>
      </c>
      <c r="W346" s="54">
        <f>IFERROR(IF(V346="",0,CEILING((V346/$H346),1)*$H346),"")</f>
        <v>0</v>
      </c>
      <c r="X346" s="40" t="str">
        <f>IFERROR(IF(W346=0,"",ROUNDUP(W346/H346,0)*0.00937),"")</f>
        <v/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240</v>
      </c>
      <c r="W347" s="42">
        <f>IFERROR(W344/H344,"0")+IFERROR(W345/H345,"0")+IFERROR(W346/H346,"0")</f>
        <v>240</v>
      </c>
      <c r="X347" s="42">
        <f>IFERROR(IF(X344="",0,X344),"0")+IFERROR(IF(X345="",0,X345),"0")+IFERROR(IF(X346="",0,X346),"0")</f>
        <v>5.22</v>
      </c>
      <c r="Y347" s="65"/>
      <c r="Z347" s="65"/>
    </row>
    <row r="348" spans="1:53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3600</v>
      </c>
      <c r="W348" s="42">
        <f>IFERROR(SUM(W344:W346),"0")</f>
        <v>3600</v>
      </c>
      <c r="X348" s="41"/>
      <c r="Y348" s="65"/>
      <c r="Z348" s="65"/>
    </row>
    <row r="349" spans="1:53" ht="14.25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1960</v>
      </c>
      <c r="W350" s="54">
        <f>IFERROR(IF(V350="",0,CEILING((V350/$H350),1)*$H350),"")</f>
        <v>1965.6</v>
      </c>
      <c r="X350" s="40">
        <f>IFERROR(IF(W350=0,"",ROUNDUP(W350/H350,0)*0.02175),"")</f>
        <v>5.4809999999999999</v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200</v>
      </c>
      <c r="W351" s="54">
        <f>IFERROR(IF(V351="",0,CEILING((V351/$H351),1)*$H351),"")</f>
        <v>202.79999999999998</v>
      </c>
      <c r="X351" s="40">
        <f>IFERROR(IF(W351=0,"",ROUNDUP(W351/H351,0)*0.02175),"")</f>
        <v>0.5655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276.92307692307696</v>
      </c>
      <c r="W352" s="42">
        <f>IFERROR(W350/H350,"0")+IFERROR(W351/H351,"0")</f>
        <v>278</v>
      </c>
      <c r="X352" s="42">
        <f>IFERROR(IF(X350="",0,X350),"0")+IFERROR(IF(X351="",0,X351),"0")</f>
        <v>6.0465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2160</v>
      </c>
      <c r="W353" s="42">
        <f>IFERROR(SUM(W350:W351),"0")</f>
        <v>2168.4</v>
      </c>
      <c r="X353" s="41"/>
      <c r="Y353" s="65"/>
      <c r="Z353" s="65"/>
    </row>
    <row r="354" spans="1:53" ht="14.25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50</v>
      </c>
      <c r="W355" s="54">
        <f>IFERROR(IF(V355="",0,CEILING((V355/$H355),1)*$H355),"")</f>
        <v>54.6</v>
      </c>
      <c r="X355" s="40">
        <f>IFERROR(IF(W355=0,"",ROUNDUP(W355/H355,0)*0.02175),"")</f>
        <v>0.15225</v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6.4102564102564106</v>
      </c>
      <c r="W356" s="42">
        <f>IFERROR(W355/H355,"0")</f>
        <v>7</v>
      </c>
      <c r="X356" s="42">
        <f>IFERROR(IF(X355="",0,X355),"0")</f>
        <v>0.15225</v>
      </c>
      <c r="Y356" s="65"/>
      <c r="Z356" s="65"/>
    </row>
    <row r="357" spans="1:53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50</v>
      </c>
      <c r="W357" s="42">
        <f>IFERROR(SUM(W355:W355),"0")</f>
        <v>54.6</v>
      </c>
      <c r="X357" s="41"/>
      <c r="Y357" s="65"/>
      <c r="Z357" s="65"/>
    </row>
    <row r="358" spans="1:53" ht="16.5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50</v>
      </c>
      <c r="W368" s="54">
        <f>IFERROR(IF(V368="",0,CEILING((V368/$H368),1)*$H368),"")</f>
        <v>52.56</v>
      </c>
      <c r="X368" s="40">
        <f>IFERROR(IF(W368=0,"",ROUNDUP(W368/H368,0)*0.00753),"")</f>
        <v>9.0359999999999996E-2</v>
      </c>
      <c r="Y368" s="66" t="s">
        <v>48</v>
      </c>
      <c r="Z368" s="67" t="s">
        <v>48</v>
      </c>
      <c r="AD368" s="68"/>
      <c r="BA368" s="271" t="s">
        <v>66</v>
      </c>
    </row>
    <row r="369" spans="1:53" ht="27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11.415525114155251</v>
      </c>
      <c r="W370" s="42">
        <f>IFERROR(W368/H368,"0")+IFERROR(W369/H369,"0")</f>
        <v>12</v>
      </c>
      <c r="X370" s="42">
        <f>IFERROR(IF(X368="",0,X368),"0")+IFERROR(IF(X369="",0,X369),"0")</f>
        <v>9.0359999999999996E-2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50</v>
      </c>
      <c r="W371" s="42">
        <f>IFERROR(SUM(W368:W369),"0")</f>
        <v>52.56</v>
      </c>
      <c r="X371" s="41"/>
      <c r="Y371" s="65"/>
      <c r="Z371" s="65"/>
    </row>
    <row r="372" spans="1:53" ht="14.25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130</v>
      </c>
      <c r="W373" s="54">
        <f>IFERROR(IF(V373="",0,CEILING((V373/$H373),1)*$H373),"")</f>
        <v>132.6</v>
      </c>
      <c r="X373" s="40">
        <f>IFERROR(IF(W373=0,"",ROUNDUP(W373/H373,0)*0.02175),"")</f>
        <v>0.36974999999999997</v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16.666666666666668</v>
      </c>
      <c r="W377" s="42">
        <f>IFERROR(W373/H373,"0")+IFERROR(W374/H374,"0")+IFERROR(W375/H375,"0")+IFERROR(W376/H376,"0")</f>
        <v>17</v>
      </c>
      <c r="X377" s="42">
        <f>IFERROR(IF(X373="",0,X373),"0")+IFERROR(IF(X374="",0,X374),"0")+IFERROR(IF(X375="",0,X375),"0")+IFERROR(IF(X376="",0,X376),"0")</f>
        <v>0.36974999999999997</v>
      </c>
      <c r="Y377" s="65"/>
      <c r="Z377" s="65"/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130</v>
      </c>
      <c r="W378" s="42">
        <f>IFERROR(SUM(W373:W376),"0")</f>
        <v>132.6</v>
      </c>
      <c r="X378" s="41"/>
      <c r="Y378" s="65"/>
      <c r="Z378" s="65"/>
    </row>
    <row r="379" spans="1:53" ht="14.25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40</v>
      </c>
      <c r="W380" s="54">
        <f>IFERROR(IF(V380="",0,CEILING((V380/$H380),1)*$H380),"")</f>
        <v>46.8</v>
      </c>
      <c r="X380" s="40">
        <f>IFERROR(IF(W380=0,"",ROUNDUP(W380/H380,0)*0.02175),"")</f>
        <v>0.1305</v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5.1282051282051286</v>
      </c>
      <c r="W381" s="42">
        <f>IFERROR(W380/H380,"0")</f>
        <v>6</v>
      </c>
      <c r="X381" s="42">
        <f>IFERROR(IF(X380="",0,X380),"0")</f>
        <v>0.1305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40</v>
      </c>
      <c r="W382" s="42">
        <f>IFERROR(SUM(W380:W380),"0")</f>
        <v>46.8</v>
      </c>
      <c r="X382" s="41"/>
      <c r="Y382" s="65"/>
      <c r="Z382" s="65"/>
    </row>
    <row r="383" spans="1:53" ht="27.75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ref="W391:W403" si="18">IFERROR(IF(V391="",0,CEILING((V391/$H391),1)*$H391),"")</f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37.5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0</v>
      </c>
      <c r="W405" s="42">
        <f>IFERROR(SUM(W391:W403),"0")</f>
        <v>0</v>
      </c>
      <c r="X405" s="41"/>
      <c r="Y405" s="65"/>
      <c r="Z405" s="65"/>
    </row>
    <row r="406" spans="1:53" ht="14.25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15</v>
      </c>
      <c r="W407" s="54">
        <f>IFERROR(IF(V407="",0,CEILING((V407/$H407),1)*$H407),"")</f>
        <v>15.6</v>
      </c>
      <c r="X407" s="40">
        <f>IFERROR(IF(W407=0,"",ROUNDUP(W407/H407,0)*0.02175),"")</f>
        <v>4.3499999999999997E-2</v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1.9230769230769231</v>
      </c>
      <c r="W411" s="42">
        <f>IFERROR(W407/H407,"0")+IFERROR(W408/H408,"0")+IFERROR(W409/H409,"0")+IFERROR(W410/H410,"0")</f>
        <v>2</v>
      </c>
      <c r="X411" s="42">
        <f>IFERROR(IF(X407="",0,X407),"0")+IFERROR(IF(X408="",0,X408),"0")+IFERROR(IF(X409="",0,X409),"0")+IFERROR(IF(X410="",0,X410),"0")</f>
        <v>4.3499999999999997E-2</v>
      </c>
      <c r="Y411" s="65"/>
      <c r="Z411" s="65"/>
    </row>
    <row r="412" spans="1:53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15</v>
      </c>
      <c r="W412" s="42">
        <f>IFERROR(SUM(W407:W410),"0")</f>
        <v>15.6</v>
      </c>
      <c r="X412" s="41"/>
      <c r="Y412" s="65"/>
      <c r="Z412" s="65"/>
    </row>
    <row r="413" spans="1:53" ht="14.25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25</v>
      </c>
      <c r="W425" s="54">
        <f>IFERROR(IF(V425="",0,CEILING((V425/$H425),1)*$H425),"")</f>
        <v>26</v>
      </c>
      <c r="X425" s="40">
        <f>IFERROR(IF(W425=0,"",ROUNDUP(W425/H425,0)*0.01196),"")</f>
        <v>5.9799999999999999E-2</v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4.8076923076923075</v>
      </c>
      <c r="W427" s="42">
        <f>IFERROR(W425/H425,"0")+IFERROR(W426/H426,"0")</f>
        <v>5</v>
      </c>
      <c r="X427" s="42">
        <f>IFERROR(IF(X425="",0,X425),"0")+IFERROR(IF(X426="",0,X426),"0")</f>
        <v>5.9799999999999999E-2</v>
      </c>
      <c r="Y427" s="65"/>
      <c r="Z427" s="65"/>
    </row>
    <row r="428" spans="1:53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25</v>
      </c>
      <c r="W428" s="42">
        <f>IFERROR(SUM(W425:W426),"0")</f>
        <v>26</v>
      </c>
      <c r="X428" s="41"/>
      <c r="Y428" s="65"/>
      <c r="Z428" s="65"/>
    </row>
    <row r="429" spans="1:53" ht="14.25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560</v>
      </c>
      <c r="W452" s="54">
        <f t="shared" si="21"/>
        <v>564.96</v>
      </c>
      <c r="X452" s="40">
        <f t="shared" si="22"/>
        <v>1.27972</v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30</v>
      </c>
      <c r="W455" s="54">
        <f t="shared" si="21"/>
        <v>31.68</v>
      </c>
      <c r="X455" s="40">
        <f t="shared" si="22"/>
        <v>7.1760000000000004E-2</v>
      </c>
      <c r="Y455" s="66" t="s">
        <v>48</v>
      </c>
      <c r="Z455" s="67" t="s">
        <v>48</v>
      </c>
      <c r="AD455" s="68"/>
      <c r="BA455" s="317" t="s">
        <v>66</v>
      </c>
    </row>
    <row r="456" spans="1:53" ht="16.5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111.74242424242425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113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1.35148</v>
      </c>
      <c r="Y463" s="65"/>
      <c r="Z463" s="65"/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590</v>
      </c>
      <c r="W464" s="42">
        <f>IFERROR(SUM(W450:W462),"0")</f>
        <v>596.64</v>
      </c>
      <c r="X464" s="41"/>
      <c r="Y464" s="65"/>
      <c r="Z464" s="65"/>
    </row>
    <row r="465" spans="1:53" ht="14.25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t="16.5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110</v>
      </c>
      <c r="W471" s="54">
        <f t="shared" ref="W471:W476" si="23">IFERROR(IF(V471="",0,CEILING((V471/$H471),1)*$H471),"")</f>
        <v>110.88000000000001</v>
      </c>
      <c r="X471" s="40">
        <f>IFERROR(IF(W471=0,"",ROUNDUP(W471/H471,0)*0.01196),"")</f>
        <v>0.25115999999999999</v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60</v>
      </c>
      <c r="W472" s="54">
        <f t="shared" si="23"/>
        <v>63.36</v>
      </c>
      <c r="X472" s="40">
        <f>IFERROR(IF(W472=0,"",ROUNDUP(W472/H472,0)*0.01196),"")</f>
        <v>0.14352000000000001</v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60</v>
      </c>
      <c r="W473" s="54">
        <f t="shared" si="23"/>
        <v>63.36</v>
      </c>
      <c r="X473" s="40">
        <f>IFERROR(IF(W473=0,"",ROUNDUP(W473/H473,0)*0.01196),"")</f>
        <v>0.14352000000000001</v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43.560606060606062</v>
      </c>
      <c r="W477" s="42">
        <f>IFERROR(W471/H471,"0")+IFERROR(W472/H472,"0")+IFERROR(W473/H473,"0")+IFERROR(W474/H474,"0")+IFERROR(W475/H475,"0")+IFERROR(W476/H476,"0")</f>
        <v>45</v>
      </c>
      <c r="X477" s="42">
        <f>IFERROR(IF(X471="",0,X471),"0")+IFERROR(IF(X472="",0,X472),"0")+IFERROR(IF(X473="",0,X473),"0")+IFERROR(IF(X474="",0,X474),"0")+IFERROR(IF(X475="",0,X475),"0")+IFERROR(IF(X476="",0,X476),"0")</f>
        <v>0.53820000000000001</v>
      </c>
      <c r="Y477" s="65"/>
      <c r="Z477" s="65"/>
    </row>
    <row r="478" spans="1:53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230</v>
      </c>
      <c r="W478" s="42">
        <f>IFERROR(SUM(W471:W476),"0")</f>
        <v>237.60000000000002</v>
      </c>
      <c r="X478" s="41"/>
      <c r="Y478" s="65"/>
      <c r="Z478" s="65"/>
    </row>
    <row r="479" spans="1:53" ht="14.25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100</v>
      </c>
      <c r="W489" s="54">
        <f>IFERROR(IF(V489="",0,CEILING((V489/$H489),1)*$H489),"")</f>
        <v>108</v>
      </c>
      <c r="X489" s="40">
        <f>IFERROR(IF(W489=0,"",ROUNDUP(W489/H489,0)*0.02175),"")</f>
        <v>0.19574999999999998</v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8.3333333333333339</v>
      </c>
      <c r="W492" s="42">
        <f>IFERROR(W487/H487,"0")+IFERROR(W488/H488,"0")+IFERROR(W489/H489,"0")+IFERROR(W490/H490,"0")+IFERROR(W491/H491,"0")</f>
        <v>9</v>
      </c>
      <c r="X492" s="42">
        <f>IFERROR(IF(X487="",0,X487),"0")+IFERROR(IF(X488="",0,X488),"0")+IFERROR(IF(X489="",0,X489),"0")+IFERROR(IF(X490="",0,X490),"0")+IFERROR(IF(X491="",0,X491),"0")</f>
        <v>0.19574999999999998</v>
      </c>
      <c r="Y492" s="65"/>
      <c r="Z492" s="65"/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100</v>
      </c>
      <c r="W493" s="42">
        <f>IFERROR(SUM(W487:W491),"0")</f>
        <v>108</v>
      </c>
      <c r="X493" s="41"/>
      <c r="Y493" s="65"/>
      <c r="Z493" s="65"/>
    </row>
    <row r="494" spans="1:53" ht="14.25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720</v>
      </c>
      <c r="W502" s="54">
        <f>IFERROR(IF(V502="",0,CEILING((V502/$H502),1)*$H502),"")</f>
        <v>722.4</v>
      </c>
      <c r="X502" s="40">
        <f>IFERROR(IF(W502=0,"",ROUNDUP(W502/H502,0)*0.00753),"")</f>
        <v>1.2951600000000001</v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171.42857142857142</v>
      </c>
      <c r="W505" s="42">
        <f>IFERROR(W501/H501,"0")+IFERROR(W502/H502,"0")+IFERROR(W503/H503,"0")+IFERROR(W504/H504,"0")</f>
        <v>172</v>
      </c>
      <c r="X505" s="42">
        <f>IFERROR(IF(X501="",0,X501),"0")+IFERROR(IF(X502="",0,X502),"0")+IFERROR(IF(X503="",0,X503),"0")+IFERROR(IF(X504="",0,X504),"0")</f>
        <v>1.2951600000000001</v>
      </c>
      <c r="Y505" s="65"/>
      <c r="Z505" s="65"/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720</v>
      </c>
      <c r="W506" s="42">
        <f>IFERROR(SUM(W501:W504),"0")</f>
        <v>722.4</v>
      </c>
      <c r="X506" s="41"/>
      <c r="Y506" s="65"/>
      <c r="Z506" s="65"/>
    </row>
    <row r="507" spans="1:53" ht="14.25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18075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18186.799999999996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18903.2226721224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19021.639999999996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30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19653.2226721224</v>
      </c>
      <c r="W518" s="42">
        <f>GrossWeightTotalR+PalletQtyTotalR*25</f>
        <v>19796.639999999996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1964.5097302916936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1981</v>
      </c>
      <c r="X519" s="41"/>
      <c r="Y519" s="65"/>
      <c r="Z519" s="65"/>
    </row>
    <row r="520" spans="1:29" ht="14.25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33.127139999999997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421.20000000000005</v>
      </c>
      <c r="D525" s="51">
        <f>IFERROR(W57*1,"0")+IFERROR(W58*1,"0")+IFERROR(W59*1,"0")+IFERROR(W60*1,"0")</f>
        <v>140.4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23.4</v>
      </c>
      <c r="F525" s="51">
        <f>IFERROR(W133*1,"0")+IFERROR(W134*1,"0")+IFERROR(W135*1,"0")+IFERROR(W136*1,"0")</f>
        <v>16.2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75.599999999999994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1028.1000000000001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858.6</v>
      </c>
      <c r="N525" s="51">
        <f>IFERROR(W290*1,"0")+IFERROR(W291*1,"0")+IFERROR(W292*1,"0")+IFERROR(W293*1,"0")+IFERROR(W294*1,"0")+IFERROR(W295*1,"0")+IFERROR(W296*1,"0")+IFERROR(W297*1,"0")+IFERROR(W301*1,"0")+IFERROR(W302*1,"0")</f>
        <v>43.2</v>
      </c>
      <c r="O525" s="51">
        <f>IFERROR(W307*1,"0")+IFERROR(W311*1,"0")+IFERROR(W312*1,"0")+IFERROR(W313*1,"0")+IFERROR(W317*1,"0")+IFERROR(W321*1,"0")</f>
        <v>558.9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13083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231.95999999999998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15.6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26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834.24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830.4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2024-03-26T08:08:06Z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