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7,24 Симф ЗПФ\"/>
    </mc:Choice>
  </mc:AlternateContent>
  <xr:revisionPtr revIDLastSave="0" documentId="13_ncr:1_{570ACF8A-ACB1-45A1-A26E-1FF12B0E1DA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C9" i="1" s="1"/>
  <c r="Y10" i="1"/>
  <c r="AA10" i="1" s="1"/>
  <c r="Y11" i="1"/>
  <c r="AC11" i="1" s="1"/>
  <c r="Y12" i="1"/>
  <c r="AC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A18" i="1" s="1"/>
  <c r="Y19" i="1"/>
  <c r="AC19" i="1" s="1"/>
  <c r="Y20" i="1"/>
  <c r="AC20" i="1" s="1"/>
  <c r="Y21" i="1"/>
  <c r="AC21" i="1" s="1"/>
  <c r="Y22" i="1"/>
  <c r="AA22" i="1" s="1"/>
  <c r="Y24" i="1"/>
  <c r="AC24" i="1" s="1"/>
  <c r="Y25" i="1"/>
  <c r="AC25" i="1" s="1"/>
  <c r="Y26" i="1"/>
  <c r="AA26" i="1" s="1"/>
  <c r="Y27" i="1"/>
  <c r="AC27" i="1" s="1"/>
  <c r="Y28" i="1"/>
  <c r="AC28" i="1" s="1"/>
  <c r="Y29" i="1"/>
  <c r="AC29" i="1" s="1"/>
  <c r="Y30" i="1"/>
  <c r="AA30" i="1" s="1"/>
  <c r="Y31" i="1"/>
  <c r="AC31" i="1" s="1"/>
  <c r="Y32" i="1"/>
  <c r="AC32" i="1" s="1"/>
  <c r="Y33" i="1"/>
  <c r="AC33" i="1" s="1"/>
  <c r="Y34" i="1"/>
  <c r="AA34" i="1" s="1"/>
  <c r="Y35" i="1"/>
  <c r="AC35" i="1" s="1"/>
  <c r="Y36" i="1"/>
  <c r="AC36" i="1" s="1"/>
  <c r="Y37" i="1"/>
  <c r="AC37" i="1" s="1"/>
  <c r="Y38" i="1"/>
  <c r="AA38" i="1" s="1"/>
  <c r="Y39" i="1"/>
  <c r="AC39" i="1" s="1"/>
  <c r="Y40" i="1"/>
  <c r="AC40" i="1" s="1"/>
  <c r="Y41" i="1"/>
  <c r="AC41" i="1" s="1"/>
  <c r="Y42" i="1"/>
  <c r="AA42" i="1" s="1"/>
  <c r="Y43" i="1"/>
  <c r="AC43" i="1" s="1"/>
  <c r="Y44" i="1"/>
  <c r="AC44" i="1" s="1"/>
  <c r="Y45" i="1"/>
  <c r="AC45" i="1" s="1"/>
  <c r="Y46" i="1"/>
  <c r="AA46" i="1" s="1"/>
  <c r="Y47" i="1"/>
  <c r="AC47" i="1" s="1"/>
  <c r="Y48" i="1"/>
  <c r="AC48" i="1" s="1"/>
  <c r="Y49" i="1"/>
  <c r="AC49" i="1" s="1"/>
  <c r="Y50" i="1"/>
  <c r="AA50" i="1" s="1"/>
  <c r="Y51" i="1"/>
  <c r="Y52" i="1"/>
  <c r="AC52" i="1" s="1"/>
  <c r="Y53" i="1"/>
  <c r="Y54" i="1"/>
  <c r="AA54" i="1" s="1"/>
  <c r="Y55" i="1"/>
  <c r="Y56" i="1"/>
  <c r="AA56" i="1" s="1"/>
  <c r="Y57" i="1"/>
  <c r="Y58" i="1"/>
  <c r="AA58" i="1" s="1"/>
  <c r="Y59" i="1"/>
  <c r="Y60" i="1"/>
  <c r="AC60" i="1" s="1"/>
  <c r="Y61" i="1"/>
  <c r="AA61" i="1" s="1"/>
  <c r="Y62" i="1"/>
  <c r="AC62" i="1" s="1"/>
  <c r="Y63" i="1"/>
  <c r="Y64" i="1"/>
  <c r="AC64" i="1" s="1"/>
  <c r="Y65" i="1"/>
  <c r="AA65" i="1" s="1"/>
  <c r="Y66" i="1"/>
  <c r="AC66" i="1" s="1"/>
  <c r="Y67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R9" i="1"/>
  <c r="R13" i="1"/>
  <c r="R15" i="1"/>
  <c r="R17" i="1"/>
  <c r="R19" i="1"/>
  <c r="R21" i="1"/>
  <c r="R23" i="1"/>
  <c r="R25" i="1"/>
  <c r="R27" i="1"/>
  <c r="R29" i="1"/>
  <c r="R31" i="1"/>
  <c r="R33" i="1"/>
  <c r="R35" i="1"/>
  <c r="R47" i="1"/>
  <c r="R49" i="1"/>
  <c r="R51" i="1"/>
  <c r="R53" i="1"/>
  <c r="R55" i="1"/>
  <c r="R59" i="1"/>
  <c r="R61" i="1"/>
  <c r="R63" i="1"/>
  <c r="R65" i="1"/>
  <c r="R67" i="1"/>
  <c r="Q8" i="1"/>
  <c r="Q13" i="1"/>
  <c r="Q21" i="1"/>
  <c r="Q29" i="1"/>
  <c r="Q41" i="1"/>
  <c r="Q47" i="1"/>
  <c r="Q49" i="1"/>
  <c r="Q51" i="1"/>
  <c r="Q53" i="1"/>
  <c r="Q55" i="1"/>
  <c r="Q59" i="1"/>
  <c r="Q61" i="1"/>
  <c r="Q63" i="1"/>
  <c r="Q67" i="1"/>
  <c r="O8" i="1"/>
  <c r="R8" i="1" s="1"/>
  <c r="O9" i="1"/>
  <c r="Q9" i="1" s="1"/>
  <c r="O10" i="1"/>
  <c r="R10" i="1" s="1"/>
  <c r="O12" i="1"/>
  <c r="O13" i="1"/>
  <c r="O14" i="1"/>
  <c r="O15" i="1"/>
  <c r="Q15" i="1" s="1"/>
  <c r="O16" i="1"/>
  <c r="R16" i="1" s="1"/>
  <c r="O17" i="1"/>
  <c r="Q17" i="1" s="1"/>
  <c r="O18" i="1"/>
  <c r="R18" i="1" s="1"/>
  <c r="O19" i="1"/>
  <c r="Q19" i="1" s="1"/>
  <c r="O20" i="1"/>
  <c r="O21" i="1"/>
  <c r="O22" i="1"/>
  <c r="O23" i="1"/>
  <c r="P23" i="1" s="1"/>
  <c r="O24" i="1"/>
  <c r="R24" i="1" s="1"/>
  <c r="O25" i="1"/>
  <c r="Q25" i="1" s="1"/>
  <c r="O26" i="1"/>
  <c r="R26" i="1" s="1"/>
  <c r="O27" i="1"/>
  <c r="Q27" i="1" s="1"/>
  <c r="O28" i="1"/>
  <c r="O29" i="1"/>
  <c r="O30" i="1"/>
  <c r="O31" i="1"/>
  <c r="Q31" i="1" s="1"/>
  <c r="O32" i="1"/>
  <c r="R32" i="1" s="1"/>
  <c r="O33" i="1"/>
  <c r="Q33" i="1" s="1"/>
  <c r="O35" i="1"/>
  <c r="Q35" i="1" s="1"/>
  <c r="O36" i="1"/>
  <c r="Q36" i="1" s="1"/>
  <c r="O37" i="1"/>
  <c r="R37" i="1" s="1"/>
  <c r="O38" i="1"/>
  <c r="R38" i="1" s="1"/>
  <c r="O39" i="1"/>
  <c r="R39" i="1" s="1"/>
  <c r="O40" i="1"/>
  <c r="Q40" i="1" s="1"/>
  <c r="O41" i="1"/>
  <c r="R41" i="1" s="1"/>
  <c r="O42" i="1"/>
  <c r="Q42" i="1" s="1"/>
  <c r="O43" i="1"/>
  <c r="Q43" i="1" s="1"/>
  <c r="O44" i="1"/>
  <c r="Q44" i="1" s="1"/>
  <c r="O45" i="1"/>
  <c r="R45" i="1" s="1"/>
  <c r="O46" i="1"/>
  <c r="R46" i="1" s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6" i="1"/>
  <c r="O67" i="1"/>
  <c r="O7" i="1"/>
  <c r="V10" i="1"/>
  <c r="V11" i="1"/>
  <c r="O11" i="1" s="1"/>
  <c r="R11" i="1" s="1"/>
  <c r="V30" i="1"/>
  <c r="V34" i="1"/>
  <c r="O34" i="1" s="1"/>
  <c r="V38" i="1"/>
  <c r="V57" i="1"/>
  <c r="O57" i="1" s="1"/>
  <c r="Q57" i="1" s="1"/>
  <c r="V65" i="1"/>
  <c r="O65" i="1" s="1"/>
  <c r="Q65" i="1" s="1"/>
  <c r="V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F6" i="1"/>
  <c r="E6" i="1"/>
  <c r="R34" i="1" l="1"/>
  <c r="Q34" i="1"/>
  <c r="R7" i="1"/>
  <c r="Q7" i="1"/>
  <c r="R66" i="1"/>
  <c r="Q66" i="1"/>
  <c r="R56" i="1"/>
  <c r="Q56" i="1"/>
  <c r="R54" i="1"/>
  <c r="Q54" i="1"/>
  <c r="R52" i="1"/>
  <c r="Q52" i="1"/>
  <c r="R50" i="1"/>
  <c r="Q50" i="1"/>
  <c r="R48" i="1"/>
  <c r="Q48" i="1"/>
  <c r="R30" i="1"/>
  <c r="Q30" i="1"/>
  <c r="R28" i="1"/>
  <c r="Q28" i="1"/>
  <c r="R22" i="1"/>
  <c r="Q22" i="1"/>
  <c r="R20" i="1"/>
  <c r="Q20" i="1"/>
  <c r="R14" i="1"/>
  <c r="Q14" i="1"/>
  <c r="R12" i="1"/>
  <c r="Q12" i="1"/>
  <c r="Q24" i="1"/>
  <c r="Q18" i="1"/>
  <c r="R57" i="1"/>
  <c r="R44" i="1"/>
  <c r="R40" i="1"/>
  <c r="T6" i="1"/>
  <c r="R64" i="1"/>
  <c r="Q64" i="1"/>
  <c r="R62" i="1"/>
  <c r="Q62" i="1"/>
  <c r="R60" i="1"/>
  <c r="Q60" i="1"/>
  <c r="R58" i="1"/>
  <c r="Q58" i="1"/>
  <c r="Q23" i="1"/>
  <c r="P6" i="1"/>
  <c r="Y23" i="1"/>
  <c r="AC23" i="1" s="1"/>
  <c r="Q38" i="1"/>
  <c r="Q32" i="1"/>
  <c r="Q26" i="1"/>
  <c r="Q16" i="1"/>
  <c r="Q10" i="1"/>
  <c r="R42" i="1"/>
  <c r="AA12" i="1"/>
  <c r="AA66" i="1"/>
  <c r="AC26" i="1"/>
  <c r="Q39" i="1"/>
  <c r="Q45" i="1"/>
  <c r="Q37" i="1"/>
  <c r="R43" i="1"/>
  <c r="AC67" i="1"/>
  <c r="AC63" i="1"/>
  <c r="AC59" i="1"/>
  <c r="AC57" i="1"/>
  <c r="AC55" i="1"/>
  <c r="AC53" i="1"/>
  <c r="AC51" i="1"/>
  <c r="AA40" i="1"/>
  <c r="AA57" i="1"/>
  <c r="AC54" i="1"/>
  <c r="AA48" i="1"/>
  <c r="AA44" i="1"/>
  <c r="AC42" i="1"/>
  <c r="AC38" i="1"/>
  <c r="AA36" i="1"/>
  <c r="AC34" i="1"/>
  <c r="AA16" i="1"/>
  <c r="AA62" i="1"/>
  <c r="AC58" i="1"/>
  <c r="AA53" i="1"/>
  <c r="AC50" i="1"/>
  <c r="AC46" i="1"/>
  <c r="AA32" i="1"/>
  <c r="AC30" i="1"/>
  <c r="AA28" i="1"/>
  <c r="AA24" i="1"/>
  <c r="AC22" i="1"/>
  <c r="AA20" i="1"/>
  <c r="AC18" i="1"/>
  <c r="AC14" i="1"/>
  <c r="AC10" i="1"/>
  <c r="AA9" i="1"/>
  <c r="AA13" i="1"/>
  <c r="AA17" i="1"/>
  <c r="AA21" i="1"/>
  <c r="AA25" i="1"/>
  <c r="AA29" i="1"/>
  <c r="AA33" i="1"/>
  <c r="AA37" i="1"/>
  <c r="AA41" i="1"/>
  <c r="AA45" i="1"/>
  <c r="AA49" i="1"/>
  <c r="AA63" i="1"/>
  <c r="AA67" i="1"/>
  <c r="AC65" i="1"/>
  <c r="AC61" i="1"/>
  <c r="Q11" i="1"/>
  <c r="AA55" i="1"/>
  <c r="AA59" i="1"/>
  <c r="AA64" i="1"/>
  <c r="AC56" i="1"/>
  <c r="AA11" i="1"/>
  <c r="AA15" i="1"/>
  <c r="AA19" i="1"/>
  <c r="AA23" i="1"/>
  <c r="AA27" i="1"/>
  <c r="AA31" i="1"/>
  <c r="AA35" i="1"/>
  <c r="AA39" i="1"/>
  <c r="AA43" i="1"/>
  <c r="AA47" i="1"/>
  <c r="AA51" i="1"/>
  <c r="Y6" i="1"/>
  <c r="Q46" i="1"/>
  <c r="O6" i="1"/>
  <c r="R36" i="1"/>
  <c r="U6" i="1"/>
  <c r="S6" i="1"/>
  <c r="J6" i="1"/>
  <c r="I6" i="1"/>
  <c r="AC6" i="1" l="1"/>
</calcChain>
</file>

<file path=xl/sharedStrings.xml><?xml version="1.0" encoding="utf-8"?>
<sst xmlns="http://schemas.openxmlformats.org/spreadsheetml/2006/main" count="158" uniqueCount="93">
  <si>
    <t>Период: 03.07.2024 - 10.07.2024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</si>
  <si>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</si>
  <si>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</si>
  <si>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</si>
  <si>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</si>
  <si>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</si>
  <si>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</si>
  <si>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</si>
  <si>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</si>
  <si>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</si>
  <si>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</si>
  <si>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</si>
  <si>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</si>
  <si>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</si>
  <si>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</si>
  <si>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</si>
  <si>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</si>
  <si>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</si>
  <si>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</si>
  <si>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</si>
  <si>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</si>
  <si>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</si>
  <si>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</si>
  <si>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</si>
  <si>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</si>
  <si>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</si>
  <si>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</si>
  <si>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</si>
  <si>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</si>
  <si>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</si>
  <si>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</si>
  <si>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</si>
  <si>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</si>
  <si>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</si>
  <si>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</si>
  <si>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</si>
  <si>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</si>
  <si>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</si>
  <si>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</si>
  <si>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</si>
  <si>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</si>
  <si>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</si>
  <si>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</si>
  <si>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</si>
  <si>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</si>
  <si>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</si>
  <si>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</si>
  <si>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</si>
  <si>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</si>
  <si>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</si>
  <si>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</si>
  <si>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</si>
  <si>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</si>
  <si>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</si>
  <si>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</si>
  <si>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</si>
  <si>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</si>
  <si>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</si>
  <si>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</si>
  <si>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</si>
  <si>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</si>
  <si>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</si>
  <si>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</si>
  <si>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</si>
  <si>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</si>
  <si>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</si>
  <si>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</si>
  <si>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</si>
  <si>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</si>
  <si>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</si>
  <si>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</si>
  <si>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</si>
  <si>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</si>
  <si>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</si>
  <si>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</si>
  <si>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</si>
  <si>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</si>
  <si>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</si>
  <si>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</si>
  <si>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</si>
  <si>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</si>
  <si>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</si>
  <si>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</si>
  <si>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</si>
  <si>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</si>
  <si>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</si>
  <si>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</si>
  <si>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</si>
  <si>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</si>
  <si>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15,07,</t>
  </si>
  <si>
    <t>27,06,</t>
  </si>
  <si>
    <t>04,07,</t>
  </si>
  <si>
    <t>10,07,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</si>
</sst>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4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27.06.2024 - 04.07.2024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08,07,</v>
          </cell>
          <cell r="P5" t="str">
            <v>10,07,</v>
          </cell>
          <cell r="S5" t="str">
            <v>20,06,</v>
          </cell>
          <cell r="T5" t="str">
            <v>27,06,</v>
          </cell>
          <cell r="U5" t="str">
            <v>04,07,</v>
          </cell>
        </row>
        <row r="6">
          <cell r="E6">
            <v>50666.061999999998</v>
          </cell>
          <cell r="F6">
            <v>28348.207999999995</v>
          </cell>
          <cell r="I6">
            <v>51017.114999999991</v>
          </cell>
          <cell r="J6">
            <v>-351.05299999999988</v>
          </cell>
          <cell r="K6">
            <v>19795</v>
          </cell>
          <cell r="L6">
            <v>0</v>
          </cell>
          <cell r="M6">
            <v>0</v>
          </cell>
          <cell r="N6">
            <v>0</v>
          </cell>
          <cell r="O6">
            <v>8160.4124000000002</v>
          </cell>
          <cell r="P6">
            <v>26479</v>
          </cell>
          <cell r="S6">
            <v>7843.3940000000011</v>
          </cell>
          <cell r="T6">
            <v>7808.8799999999974</v>
          </cell>
          <cell r="U6">
            <v>7622.34</v>
          </cell>
          <cell r="V6">
            <v>9864</v>
          </cell>
          <cell r="Y6">
            <v>26479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D7">
            <v>2.7</v>
          </cell>
          <cell r="E7">
            <v>43.2</v>
          </cell>
          <cell r="F7">
            <v>-43.2</v>
          </cell>
          <cell r="G7">
            <v>0</v>
          </cell>
          <cell r="H7" t="e">
            <v>#N/A</v>
          </cell>
          <cell r="I7">
            <v>44.2</v>
          </cell>
          <cell r="J7">
            <v>-1</v>
          </cell>
          <cell r="K7">
            <v>0</v>
          </cell>
          <cell r="O7">
            <v>8.64</v>
          </cell>
          <cell r="Q7">
            <v>-5</v>
          </cell>
          <cell r="R7">
            <v>-5</v>
          </cell>
          <cell r="S7">
            <v>0</v>
          </cell>
          <cell r="T7">
            <v>0</v>
          </cell>
          <cell r="U7">
            <v>24.3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-356</v>
          </cell>
          <cell r="D8">
            <v>10</v>
          </cell>
          <cell r="E8">
            <v>442</v>
          </cell>
          <cell r="F8">
            <v>-794</v>
          </cell>
          <cell r="G8">
            <v>0</v>
          </cell>
          <cell r="H8">
            <v>0</v>
          </cell>
          <cell r="I8">
            <v>452</v>
          </cell>
          <cell r="J8">
            <v>-10</v>
          </cell>
          <cell r="K8">
            <v>0</v>
          </cell>
          <cell r="O8">
            <v>88.4</v>
          </cell>
          <cell r="Q8">
            <v>-8.9819004524886878</v>
          </cell>
          <cell r="R8">
            <v>-8.9819004524886878</v>
          </cell>
          <cell r="S8">
            <v>85</v>
          </cell>
          <cell r="T8">
            <v>95.4</v>
          </cell>
          <cell r="U8">
            <v>122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785</v>
          </cell>
          <cell r="D9">
            <v>21</v>
          </cell>
          <cell r="E9">
            <v>429</v>
          </cell>
          <cell r="F9">
            <v>362</v>
          </cell>
          <cell r="G9">
            <v>1</v>
          </cell>
          <cell r="H9">
            <v>180</v>
          </cell>
          <cell r="I9">
            <v>445</v>
          </cell>
          <cell r="J9">
            <v>-16</v>
          </cell>
          <cell r="K9">
            <v>0</v>
          </cell>
          <cell r="O9">
            <v>85.8</v>
          </cell>
          <cell r="P9">
            <v>840</v>
          </cell>
          <cell r="Q9">
            <v>14.009324009324009</v>
          </cell>
          <cell r="R9">
            <v>4.2191142191142195</v>
          </cell>
          <cell r="S9">
            <v>86.2</v>
          </cell>
          <cell r="T9">
            <v>86.6</v>
          </cell>
          <cell r="U9">
            <v>126</v>
          </cell>
          <cell r="V9">
            <v>0</v>
          </cell>
          <cell r="W9">
            <v>70</v>
          </cell>
          <cell r="X9">
            <v>14</v>
          </cell>
          <cell r="Y9">
            <v>840</v>
          </cell>
          <cell r="Z9">
            <v>0</v>
          </cell>
          <cell r="AA9">
            <v>70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2715</v>
          </cell>
          <cell r="D10">
            <v>2094</v>
          </cell>
          <cell r="E10">
            <v>2779</v>
          </cell>
          <cell r="F10">
            <v>1966</v>
          </cell>
          <cell r="G10" t="str">
            <v>пуд,яб</v>
          </cell>
          <cell r="H10">
            <v>180</v>
          </cell>
          <cell r="I10">
            <v>2806</v>
          </cell>
          <cell r="J10">
            <v>-27</v>
          </cell>
          <cell r="K10">
            <v>960</v>
          </cell>
          <cell r="O10">
            <v>450.2</v>
          </cell>
          <cell r="P10">
            <v>840</v>
          </cell>
          <cell r="Q10">
            <v>8.3651710350955142</v>
          </cell>
          <cell r="R10">
            <v>4.3669480231008446</v>
          </cell>
          <cell r="S10">
            <v>417.2</v>
          </cell>
          <cell r="T10">
            <v>454.4</v>
          </cell>
          <cell r="U10">
            <v>280</v>
          </cell>
          <cell r="V10">
            <v>528</v>
          </cell>
          <cell r="W10">
            <v>70</v>
          </cell>
          <cell r="X10">
            <v>14</v>
          </cell>
          <cell r="Y10">
            <v>840</v>
          </cell>
          <cell r="Z10" t="str">
            <v>апр яб</v>
          </cell>
          <cell r="AA10">
            <v>70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2245</v>
          </cell>
          <cell r="D11">
            <v>552</v>
          </cell>
          <cell r="E11">
            <v>1740</v>
          </cell>
          <cell r="F11">
            <v>1020</v>
          </cell>
          <cell r="G11" t="str">
            <v>пуд</v>
          </cell>
          <cell r="H11">
            <v>180</v>
          </cell>
          <cell r="I11">
            <v>1779</v>
          </cell>
          <cell r="J11">
            <v>-39</v>
          </cell>
          <cell r="K11">
            <v>960</v>
          </cell>
          <cell r="O11">
            <v>292.8</v>
          </cell>
          <cell r="P11">
            <v>840</v>
          </cell>
          <cell r="Q11">
            <v>9.6311475409836067</v>
          </cell>
          <cell r="R11">
            <v>3.4836065573770489</v>
          </cell>
          <cell r="S11">
            <v>302.2</v>
          </cell>
          <cell r="T11">
            <v>290.39999999999998</v>
          </cell>
          <cell r="U11">
            <v>426</v>
          </cell>
          <cell r="V11">
            <v>276</v>
          </cell>
          <cell r="W11">
            <v>70</v>
          </cell>
          <cell r="X11">
            <v>14</v>
          </cell>
          <cell r="Y11">
            <v>840</v>
          </cell>
          <cell r="Z11">
            <v>0</v>
          </cell>
          <cell r="AA11">
            <v>70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350</v>
          </cell>
          <cell r="D12">
            <v>370</v>
          </cell>
          <cell r="E12">
            <v>374</v>
          </cell>
          <cell r="F12">
            <v>324</v>
          </cell>
          <cell r="G12">
            <v>1</v>
          </cell>
          <cell r="H12">
            <v>180</v>
          </cell>
          <cell r="I12">
            <v>389</v>
          </cell>
          <cell r="J12">
            <v>-15</v>
          </cell>
          <cell r="K12">
            <v>0</v>
          </cell>
          <cell r="O12">
            <v>74.8</v>
          </cell>
          <cell r="Q12">
            <v>4.3315508021390379</v>
          </cell>
          <cell r="R12">
            <v>4.3315508021390379</v>
          </cell>
          <cell r="S12">
            <v>46.8</v>
          </cell>
          <cell r="T12">
            <v>68.599999999999994</v>
          </cell>
          <cell r="U12">
            <v>86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340.6</v>
          </cell>
          <cell r="D13">
            <v>3</v>
          </cell>
          <cell r="E13">
            <v>174.001</v>
          </cell>
          <cell r="F13">
            <v>157.59899999999999</v>
          </cell>
          <cell r="G13">
            <v>1</v>
          </cell>
          <cell r="H13" t="e">
            <v>#N/A</v>
          </cell>
          <cell r="I13">
            <v>176.70099999999999</v>
          </cell>
          <cell r="J13">
            <v>-2.6999999999999886</v>
          </cell>
          <cell r="K13">
            <v>0</v>
          </cell>
          <cell r="O13">
            <v>34.800200000000004</v>
          </cell>
          <cell r="P13">
            <v>377</v>
          </cell>
          <cell r="Q13">
            <v>15.361951942804923</v>
          </cell>
          <cell r="R13">
            <v>4.5286808696501737</v>
          </cell>
          <cell r="S13">
            <v>42.6</v>
          </cell>
          <cell r="T13">
            <v>33.14</v>
          </cell>
          <cell r="U13">
            <v>54</v>
          </cell>
          <cell r="V13">
            <v>0</v>
          </cell>
          <cell r="W13">
            <v>126</v>
          </cell>
          <cell r="X13">
            <v>14</v>
          </cell>
          <cell r="Y13">
            <v>377</v>
          </cell>
          <cell r="Z13" t="e">
            <v>#N/A</v>
          </cell>
          <cell r="AA13">
            <v>125.66666666666667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177.56</v>
          </cell>
          <cell r="D14">
            <v>218.3</v>
          </cell>
          <cell r="E14">
            <v>207.2</v>
          </cell>
          <cell r="F14">
            <v>173.86</v>
          </cell>
          <cell r="G14">
            <v>1</v>
          </cell>
          <cell r="H14" t="e">
            <v>#N/A</v>
          </cell>
          <cell r="I14">
            <v>217.20099999999999</v>
          </cell>
          <cell r="J14">
            <v>-10.001000000000005</v>
          </cell>
          <cell r="K14">
            <v>0</v>
          </cell>
          <cell r="O14">
            <v>41.44</v>
          </cell>
          <cell r="P14">
            <v>466</v>
          </cell>
          <cell r="Q14">
            <v>15.440637065637066</v>
          </cell>
          <cell r="R14">
            <v>4.1954633204633209</v>
          </cell>
          <cell r="S14">
            <v>35.527999999999999</v>
          </cell>
          <cell r="T14">
            <v>45.88</v>
          </cell>
          <cell r="U14">
            <v>59.2</v>
          </cell>
          <cell r="V14">
            <v>0</v>
          </cell>
          <cell r="W14">
            <v>126</v>
          </cell>
          <cell r="X14">
            <v>14</v>
          </cell>
          <cell r="Y14">
            <v>466</v>
          </cell>
          <cell r="Z14" t="e">
            <v>#N/A</v>
          </cell>
          <cell r="AA14">
            <v>125.94594594594594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34.1</v>
          </cell>
          <cell r="D15">
            <v>155.4</v>
          </cell>
          <cell r="E15">
            <v>7.4</v>
          </cell>
          <cell r="F15">
            <v>167.3</v>
          </cell>
          <cell r="G15">
            <v>1</v>
          </cell>
          <cell r="H15" t="e">
            <v>#N/A</v>
          </cell>
          <cell r="I15">
            <v>11.1</v>
          </cell>
          <cell r="J15">
            <v>-3.6999999999999993</v>
          </cell>
          <cell r="K15">
            <v>0</v>
          </cell>
          <cell r="O15">
            <v>1.48</v>
          </cell>
          <cell r="Q15">
            <v>113.04054054054055</v>
          </cell>
          <cell r="R15">
            <v>113.04054054054055</v>
          </cell>
          <cell r="S15">
            <v>2.96</v>
          </cell>
          <cell r="T15">
            <v>17.759999999999998</v>
          </cell>
          <cell r="U15">
            <v>7.4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170.5</v>
          </cell>
          <cell r="D16">
            <v>132</v>
          </cell>
          <cell r="E16">
            <v>115.5</v>
          </cell>
          <cell r="F16">
            <v>187</v>
          </cell>
          <cell r="G16">
            <v>1</v>
          </cell>
          <cell r="H16" t="e">
            <v>#N/A</v>
          </cell>
          <cell r="I16">
            <v>114.5</v>
          </cell>
          <cell r="J16">
            <v>1</v>
          </cell>
          <cell r="K16">
            <v>0</v>
          </cell>
          <cell r="O16">
            <v>23.1</v>
          </cell>
          <cell r="Q16">
            <v>8.0952380952380949</v>
          </cell>
          <cell r="R16">
            <v>8.0952380952380949</v>
          </cell>
          <cell r="S16">
            <v>25.2</v>
          </cell>
          <cell r="T16">
            <v>25.3</v>
          </cell>
          <cell r="U16">
            <v>16.5</v>
          </cell>
          <cell r="V16">
            <v>0</v>
          </cell>
          <cell r="W16">
            <v>84</v>
          </cell>
          <cell r="X16">
            <v>12</v>
          </cell>
          <cell r="Y16">
            <v>0</v>
          </cell>
          <cell r="Z16" t="e">
            <v>#N/A</v>
          </cell>
          <cell r="AA16">
            <v>0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833</v>
          </cell>
          <cell r="D17">
            <v>12</v>
          </cell>
          <cell r="E17">
            <v>453</v>
          </cell>
          <cell r="F17">
            <v>383</v>
          </cell>
          <cell r="G17">
            <v>1</v>
          </cell>
          <cell r="H17">
            <v>180</v>
          </cell>
          <cell r="I17">
            <v>464</v>
          </cell>
          <cell r="J17">
            <v>-11</v>
          </cell>
          <cell r="K17">
            <v>0</v>
          </cell>
          <cell r="O17">
            <v>90.6</v>
          </cell>
          <cell r="P17">
            <v>840</v>
          </cell>
          <cell r="Q17">
            <v>13.498896247240619</v>
          </cell>
          <cell r="R17">
            <v>4.2273730684326711</v>
          </cell>
          <cell r="S17">
            <v>111.4</v>
          </cell>
          <cell r="T17">
            <v>94.2</v>
          </cell>
          <cell r="U17">
            <v>139</v>
          </cell>
          <cell r="V17">
            <v>0</v>
          </cell>
          <cell r="W17">
            <v>70</v>
          </cell>
          <cell r="X17">
            <v>14</v>
          </cell>
          <cell r="Y17">
            <v>840</v>
          </cell>
          <cell r="Z17" t="str">
            <v>апр яб</v>
          </cell>
          <cell r="AA17">
            <v>70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1535</v>
          </cell>
          <cell r="D18">
            <v>1401</v>
          </cell>
          <cell r="E18">
            <v>2115</v>
          </cell>
          <cell r="F18">
            <v>767</v>
          </cell>
          <cell r="G18" t="str">
            <v>пуд</v>
          </cell>
          <cell r="H18">
            <v>180</v>
          </cell>
          <cell r="I18">
            <v>2110</v>
          </cell>
          <cell r="J18">
            <v>5</v>
          </cell>
          <cell r="K18">
            <v>840</v>
          </cell>
          <cell r="O18">
            <v>183</v>
          </cell>
          <cell r="Q18">
            <v>8.7814207650273222</v>
          </cell>
          <cell r="R18">
            <v>4.1912568306010929</v>
          </cell>
          <cell r="S18">
            <v>209.4</v>
          </cell>
          <cell r="T18">
            <v>190.6</v>
          </cell>
          <cell r="U18">
            <v>105</v>
          </cell>
          <cell r="V18">
            <v>1200</v>
          </cell>
          <cell r="W18">
            <v>70</v>
          </cell>
          <cell r="X18">
            <v>14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Мини-сосиски в тесте "Фрайпики" 1,8кг ВЕС, ТМ Зареченские  ПОКОМ</v>
          </cell>
          <cell r="B19" t="str">
            <v>кг</v>
          </cell>
          <cell r="C19">
            <v>91.4</v>
          </cell>
          <cell r="D19">
            <v>77.400000000000006</v>
          </cell>
          <cell r="E19">
            <v>68.400000000000006</v>
          </cell>
          <cell r="F19">
            <v>89.6</v>
          </cell>
          <cell r="G19">
            <v>1</v>
          </cell>
          <cell r="H19" t="e">
            <v>#N/A</v>
          </cell>
          <cell r="I19">
            <v>81.102999999999994</v>
          </cell>
          <cell r="J19">
            <v>-12.702999999999989</v>
          </cell>
          <cell r="K19">
            <v>0</v>
          </cell>
          <cell r="O19">
            <v>13.680000000000001</v>
          </cell>
          <cell r="Q19">
            <v>6.54970760233918</v>
          </cell>
          <cell r="R19">
            <v>6.54970760233918</v>
          </cell>
          <cell r="S19">
            <v>12.24</v>
          </cell>
          <cell r="T19">
            <v>15.540000000000001</v>
          </cell>
          <cell r="U19">
            <v>16.2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194.6</v>
          </cell>
          <cell r="D20">
            <v>170.3</v>
          </cell>
          <cell r="E20">
            <v>214.6</v>
          </cell>
          <cell r="F20">
            <v>146.6</v>
          </cell>
          <cell r="G20">
            <v>1</v>
          </cell>
          <cell r="H20" t="e">
            <v>#N/A</v>
          </cell>
          <cell r="I20">
            <v>215.40100000000001</v>
          </cell>
          <cell r="J20">
            <v>-0.80100000000001614</v>
          </cell>
          <cell r="K20">
            <v>0</v>
          </cell>
          <cell r="O20">
            <v>42.92</v>
          </cell>
          <cell r="P20">
            <v>465</v>
          </cell>
          <cell r="Q20">
            <v>14.249767008387698</v>
          </cell>
          <cell r="R20">
            <v>3.4156570363466914</v>
          </cell>
          <cell r="S20">
            <v>32.56</v>
          </cell>
          <cell r="T20">
            <v>38.46</v>
          </cell>
          <cell r="U20">
            <v>77.7</v>
          </cell>
          <cell r="V20">
            <v>0</v>
          </cell>
          <cell r="W20">
            <v>126</v>
          </cell>
          <cell r="X20">
            <v>14</v>
          </cell>
          <cell r="Y20">
            <v>465</v>
          </cell>
          <cell r="Z20" t="e">
            <v>#N/A</v>
          </cell>
          <cell r="AA20">
            <v>125.67567567567566</v>
          </cell>
          <cell r="AB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3150</v>
          </cell>
          <cell r="D21">
            <v>1282</v>
          </cell>
          <cell r="E21">
            <v>2610</v>
          </cell>
          <cell r="F21">
            <v>1728</v>
          </cell>
          <cell r="G21" t="str">
            <v>пуд</v>
          </cell>
          <cell r="H21">
            <v>180</v>
          </cell>
          <cell r="I21">
            <v>2665</v>
          </cell>
          <cell r="J21">
            <v>-55</v>
          </cell>
          <cell r="K21">
            <v>1680</v>
          </cell>
          <cell r="O21">
            <v>522</v>
          </cell>
          <cell r="P21">
            <v>840</v>
          </cell>
          <cell r="Q21">
            <v>8.137931034482758</v>
          </cell>
          <cell r="R21">
            <v>3.3103448275862069</v>
          </cell>
          <cell r="S21">
            <v>477.4</v>
          </cell>
          <cell r="T21">
            <v>490.6</v>
          </cell>
          <cell r="U21">
            <v>401</v>
          </cell>
          <cell r="V21">
            <v>0</v>
          </cell>
          <cell r="W21">
            <v>70</v>
          </cell>
          <cell r="X21">
            <v>14</v>
          </cell>
          <cell r="Y21">
            <v>840</v>
          </cell>
          <cell r="Z21" t="str">
            <v>апр яб</v>
          </cell>
          <cell r="AA21">
            <v>70</v>
          </cell>
          <cell r="AB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2468</v>
          </cell>
          <cell r="D22">
            <v>818</v>
          </cell>
          <cell r="E22">
            <v>1930</v>
          </cell>
          <cell r="F22">
            <v>1298</v>
          </cell>
          <cell r="G22" t="str">
            <v>яб</v>
          </cell>
          <cell r="H22">
            <v>180</v>
          </cell>
          <cell r="I22">
            <v>2008</v>
          </cell>
          <cell r="J22">
            <v>-78</v>
          </cell>
          <cell r="K22">
            <v>755</v>
          </cell>
          <cell r="O22">
            <v>386</v>
          </cell>
          <cell r="P22">
            <v>1510</v>
          </cell>
          <cell r="Q22">
            <v>9.2305699481865293</v>
          </cell>
          <cell r="R22">
            <v>3.3626943005181347</v>
          </cell>
          <cell r="S22">
            <v>379.8</v>
          </cell>
          <cell r="T22">
            <v>380.4</v>
          </cell>
          <cell r="U22">
            <v>354</v>
          </cell>
          <cell r="V22">
            <v>0</v>
          </cell>
          <cell r="W22">
            <v>126</v>
          </cell>
          <cell r="X22">
            <v>14</v>
          </cell>
          <cell r="Y22">
            <v>1510</v>
          </cell>
          <cell r="Z22" t="str">
            <v>апр яб</v>
          </cell>
          <cell r="AA22">
            <v>251.66666666666666</v>
          </cell>
          <cell r="AB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3140</v>
          </cell>
          <cell r="D23">
            <v>248</v>
          </cell>
          <cell r="E23">
            <v>2278</v>
          </cell>
          <cell r="F23">
            <v>1051</v>
          </cell>
          <cell r="G23">
            <v>1</v>
          </cell>
          <cell r="H23">
            <v>180</v>
          </cell>
          <cell r="I23">
            <v>2293</v>
          </cell>
          <cell r="J23">
            <v>-15</v>
          </cell>
          <cell r="K23">
            <v>1680</v>
          </cell>
          <cell r="O23">
            <v>455.6</v>
          </cell>
          <cell r="P23">
            <v>840</v>
          </cell>
          <cell r="Q23">
            <v>7.8380158033362592</v>
          </cell>
          <cell r="R23">
            <v>2.3068481123792801</v>
          </cell>
          <cell r="S23">
            <v>408</v>
          </cell>
          <cell r="T23">
            <v>369.2</v>
          </cell>
          <cell r="U23">
            <v>279</v>
          </cell>
          <cell r="V23">
            <v>0</v>
          </cell>
          <cell r="W23">
            <v>70</v>
          </cell>
          <cell r="X23">
            <v>14</v>
          </cell>
          <cell r="Y23">
            <v>840</v>
          </cell>
          <cell r="Z23" t="str">
            <v>апр яб</v>
          </cell>
          <cell r="AA23">
            <v>70</v>
          </cell>
          <cell r="AB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792</v>
          </cell>
          <cell r="D24">
            <v>189</v>
          </cell>
          <cell r="E24">
            <v>672</v>
          </cell>
          <cell r="F24">
            <v>291</v>
          </cell>
          <cell r="G24" t="str">
            <v>нов</v>
          </cell>
          <cell r="H24" t="e">
            <v>#N/A</v>
          </cell>
          <cell r="I24">
            <v>691</v>
          </cell>
          <cell r="J24">
            <v>-19</v>
          </cell>
          <cell r="K24">
            <v>840</v>
          </cell>
          <cell r="O24">
            <v>134.4</v>
          </cell>
          <cell r="Q24">
            <v>8.4151785714285712</v>
          </cell>
          <cell r="R24">
            <v>2.1651785714285712</v>
          </cell>
          <cell r="S24">
            <v>115.4</v>
          </cell>
          <cell r="T24">
            <v>122.2</v>
          </cell>
          <cell r="U24">
            <v>178</v>
          </cell>
          <cell r="V24">
            <v>0</v>
          </cell>
          <cell r="W24">
            <v>70</v>
          </cell>
          <cell r="X24">
            <v>14</v>
          </cell>
          <cell r="Y24">
            <v>0</v>
          </cell>
          <cell r="Z24" t="e">
            <v>#N/A</v>
          </cell>
          <cell r="AA24">
            <v>0</v>
          </cell>
          <cell r="AB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1166</v>
          </cell>
          <cell r="D25">
            <v>23</v>
          </cell>
          <cell r="E25">
            <v>608</v>
          </cell>
          <cell r="F25">
            <v>563</v>
          </cell>
          <cell r="G25">
            <v>1</v>
          </cell>
          <cell r="H25" t="e">
            <v>#N/A</v>
          </cell>
          <cell r="I25">
            <v>626.01099999999997</v>
          </cell>
          <cell r="J25">
            <v>-18.010999999999967</v>
          </cell>
          <cell r="K25">
            <v>505</v>
          </cell>
          <cell r="O25">
            <v>121.6</v>
          </cell>
          <cell r="Q25">
            <v>8.7828947368421062</v>
          </cell>
          <cell r="R25">
            <v>4.6299342105263159</v>
          </cell>
          <cell r="S25">
            <v>136.19999999999999</v>
          </cell>
          <cell r="T25">
            <v>95.6</v>
          </cell>
          <cell r="U25">
            <v>168</v>
          </cell>
          <cell r="V25">
            <v>0</v>
          </cell>
          <cell r="W25">
            <v>84</v>
          </cell>
          <cell r="X25">
            <v>12</v>
          </cell>
          <cell r="Y25">
            <v>0</v>
          </cell>
          <cell r="Z25" t="e">
            <v>#N/A</v>
          </cell>
          <cell r="AA25">
            <v>0</v>
          </cell>
          <cell r="AB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362</v>
          </cell>
          <cell r="D26">
            <v>365</v>
          </cell>
          <cell r="E26">
            <v>301</v>
          </cell>
          <cell r="F26">
            <v>153</v>
          </cell>
          <cell r="G26" t="str">
            <v>яб</v>
          </cell>
          <cell r="H26">
            <v>180</v>
          </cell>
          <cell r="I26">
            <v>291</v>
          </cell>
          <cell r="J26">
            <v>10</v>
          </cell>
          <cell r="K26">
            <v>670</v>
          </cell>
          <cell r="O26">
            <v>60.2</v>
          </cell>
          <cell r="Q26">
            <v>13.67109634551495</v>
          </cell>
          <cell r="R26">
            <v>2.5415282392026577</v>
          </cell>
          <cell r="S26">
            <v>46.6</v>
          </cell>
          <cell r="T26">
            <v>40.6</v>
          </cell>
          <cell r="U26">
            <v>8</v>
          </cell>
          <cell r="V26">
            <v>0</v>
          </cell>
          <cell r="W26">
            <v>84</v>
          </cell>
          <cell r="X26">
            <v>12</v>
          </cell>
          <cell r="Y26">
            <v>0</v>
          </cell>
          <cell r="Z26" t="str">
            <v>апр яб</v>
          </cell>
          <cell r="AA26">
            <v>0</v>
          </cell>
          <cell r="AB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65</v>
          </cell>
          <cell r="D27">
            <v>347</v>
          </cell>
          <cell r="E27">
            <v>129</v>
          </cell>
          <cell r="F27">
            <v>246</v>
          </cell>
          <cell r="G27">
            <v>1</v>
          </cell>
          <cell r="H27" t="e">
            <v>#N/A</v>
          </cell>
          <cell r="I27">
            <v>139</v>
          </cell>
          <cell r="J27">
            <v>-10</v>
          </cell>
          <cell r="K27">
            <v>0</v>
          </cell>
          <cell r="O27">
            <v>25.8</v>
          </cell>
          <cell r="Q27">
            <v>9.5348837209302317</v>
          </cell>
          <cell r="R27">
            <v>9.5348837209302317</v>
          </cell>
          <cell r="S27">
            <v>14.4</v>
          </cell>
          <cell r="T27">
            <v>19</v>
          </cell>
          <cell r="U27">
            <v>34</v>
          </cell>
          <cell r="V27">
            <v>0</v>
          </cell>
          <cell r="W27">
            <v>84</v>
          </cell>
          <cell r="X27">
            <v>12</v>
          </cell>
          <cell r="Y27">
            <v>0</v>
          </cell>
          <cell r="Z27">
            <v>0</v>
          </cell>
          <cell r="AA27">
            <v>0</v>
          </cell>
          <cell r="AB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1591</v>
          </cell>
          <cell r="D28">
            <v>3766</v>
          </cell>
          <cell r="E28">
            <v>1296</v>
          </cell>
          <cell r="F28">
            <v>882</v>
          </cell>
          <cell r="G28">
            <v>1</v>
          </cell>
          <cell r="H28" t="e">
            <v>#N/A</v>
          </cell>
          <cell r="I28">
            <v>1346</v>
          </cell>
          <cell r="J28">
            <v>-50</v>
          </cell>
          <cell r="K28">
            <v>1360</v>
          </cell>
          <cell r="O28">
            <v>259.2</v>
          </cell>
          <cell r="Q28">
            <v>8.6496913580246915</v>
          </cell>
          <cell r="R28">
            <v>3.4027777777777781</v>
          </cell>
          <cell r="S28">
            <v>232.2</v>
          </cell>
          <cell r="T28">
            <v>234.2</v>
          </cell>
          <cell r="U28">
            <v>43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343</v>
          </cell>
          <cell r="D29">
            <v>344</v>
          </cell>
          <cell r="E29">
            <v>215</v>
          </cell>
          <cell r="F29">
            <v>152</v>
          </cell>
          <cell r="G29">
            <v>0</v>
          </cell>
          <cell r="H29" t="e">
            <v>#N/A</v>
          </cell>
          <cell r="I29">
            <v>220</v>
          </cell>
          <cell r="J29">
            <v>-5</v>
          </cell>
          <cell r="K29">
            <v>0</v>
          </cell>
          <cell r="O29">
            <v>43</v>
          </cell>
          <cell r="Q29">
            <v>3.5348837209302326</v>
          </cell>
          <cell r="R29">
            <v>3.5348837209302326</v>
          </cell>
          <cell r="S29">
            <v>47.8</v>
          </cell>
          <cell r="T29">
            <v>40.799999999999997</v>
          </cell>
          <cell r="U29">
            <v>61</v>
          </cell>
          <cell r="V29">
            <v>0</v>
          </cell>
          <cell r="W29">
            <v>84</v>
          </cell>
          <cell r="X29">
            <v>12</v>
          </cell>
          <cell r="Y29">
            <v>0</v>
          </cell>
          <cell r="Z29" t="str">
            <v>увел</v>
          </cell>
          <cell r="AA29">
            <v>0</v>
          </cell>
          <cell r="AB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525</v>
          </cell>
          <cell r="D30">
            <v>2074</v>
          </cell>
          <cell r="E30">
            <v>739</v>
          </cell>
          <cell r="F30">
            <v>253</v>
          </cell>
          <cell r="G30">
            <v>1</v>
          </cell>
          <cell r="H30">
            <v>150</v>
          </cell>
          <cell r="I30">
            <v>753</v>
          </cell>
          <cell r="J30">
            <v>-14</v>
          </cell>
          <cell r="K30">
            <v>190</v>
          </cell>
          <cell r="O30">
            <v>79</v>
          </cell>
          <cell r="P30">
            <v>674</v>
          </cell>
          <cell r="Q30">
            <v>14.139240506329115</v>
          </cell>
          <cell r="R30">
            <v>3.2025316455696204</v>
          </cell>
          <cell r="S30">
            <v>83.6</v>
          </cell>
          <cell r="T30">
            <v>90.2</v>
          </cell>
          <cell r="U30">
            <v>109</v>
          </cell>
          <cell r="V30">
            <v>344</v>
          </cell>
          <cell r="W30">
            <v>84</v>
          </cell>
          <cell r="X30">
            <v>12</v>
          </cell>
          <cell r="Y30">
            <v>674</v>
          </cell>
          <cell r="Z30">
            <v>0</v>
          </cell>
          <cell r="AA30">
            <v>84.25</v>
          </cell>
          <cell r="AB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1193</v>
          </cell>
          <cell r="D31">
            <v>35</v>
          </cell>
          <cell r="E31">
            <v>738</v>
          </cell>
          <cell r="F31">
            <v>457</v>
          </cell>
          <cell r="G31">
            <v>0</v>
          </cell>
          <cell r="H31" t="e">
            <v>#N/A</v>
          </cell>
          <cell r="I31">
            <v>647</v>
          </cell>
          <cell r="J31">
            <v>91</v>
          </cell>
          <cell r="K31">
            <v>1340</v>
          </cell>
          <cell r="O31">
            <v>147.6</v>
          </cell>
          <cell r="Q31">
            <v>12.174796747967481</v>
          </cell>
          <cell r="R31">
            <v>3.0962059620596207</v>
          </cell>
          <cell r="S31">
            <v>137.19999999999999</v>
          </cell>
          <cell r="T31">
            <v>94.2</v>
          </cell>
          <cell r="U31">
            <v>82</v>
          </cell>
          <cell r="V31">
            <v>0</v>
          </cell>
          <cell r="W31">
            <v>84</v>
          </cell>
          <cell r="X31">
            <v>12</v>
          </cell>
          <cell r="Y31">
            <v>0</v>
          </cell>
          <cell r="Z31" t="str">
            <v>апр яб</v>
          </cell>
          <cell r="AA31">
            <v>0</v>
          </cell>
          <cell r="AB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372</v>
          </cell>
          <cell r="D32">
            <v>112</v>
          </cell>
          <cell r="E32">
            <v>321</v>
          </cell>
          <cell r="F32">
            <v>137</v>
          </cell>
          <cell r="G32">
            <v>1</v>
          </cell>
          <cell r="H32" t="e">
            <v>#N/A</v>
          </cell>
          <cell r="I32">
            <v>337</v>
          </cell>
          <cell r="J32">
            <v>-16</v>
          </cell>
          <cell r="K32">
            <v>0</v>
          </cell>
          <cell r="O32">
            <v>64.2</v>
          </cell>
          <cell r="P32">
            <v>674</v>
          </cell>
          <cell r="Q32">
            <v>12.63239875389408</v>
          </cell>
          <cell r="R32">
            <v>2.133956386292835</v>
          </cell>
          <cell r="S32">
            <v>55.2</v>
          </cell>
          <cell r="T32">
            <v>63</v>
          </cell>
          <cell r="U32">
            <v>80</v>
          </cell>
          <cell r="V32">
            <v>0</v>
          </cell>
          <cell r="W32">
            <v>84</v>
          </cell>
          <cell r="X32">
            <v>12</v>
          </cell>
          <cell r="Y32">
            <v>674</v>
          </cell>
          <cell r="Z32">
            <v>0</v>
          </cell>
          <cell r="AA32">
            <v>84.25</v>
          </cell>
          <cell r="AB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377</v>
          </cell>
          <cell r="D33">
            <v>305</v>
          </cell>
          <cell r="E33">
            <v>475</v>
          </cell>
          <cell r="F33">
            <v>187</v>
          </cell>
          <cell r="G33">
            <v>1</v>
          </cell>
          <cell r="H33" t="e">
            <v>#N/A</v>
          </cell>
          <cell r="I33">
            <v>487</v>
          </cell>
          <cell r="J33">
            <v>-12</v>
          </cell>
          <cell r="K33">
            <v>669</v>
          </cell>
          <cell r="O33">
            <v>95</v>
          </cell>
          <cell r="Q33">
            <v>9.0105263157894733</v>
          </cell>
          <cell r="R33">
            <v>1.9684210526315788</v>
          </cell>
          <cell r="S33">
            <v>65.8</v>
          </cell>
          <cell r="T33">
            <v>76.8</v>
          </cell>
          <cell r="U33">
            <v>8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увел</v>
          </cell>
          <cell r="AA33">
            <v>0</v>
          </cell>
          <cell r="AB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3648</v>
          </cell>
          <cell r="D34">
            <v>2587</v>
          </cell>
          <cell r="E34">
            <v>4442</v>
          </cell>
          <cell r="F34">
            <v>1683</v>
          </cell>
          <cell r="G34">
            <v>1</v>
          </cell>
          <cell r="H34">
            <v>150</v>
          </cell>
          <cell r="I34">
            <v>4527</v>
          </cell>
          <cell r="J34">
            <v>-85</v>
          </cell>
          <cell r="K34">
            <v>380</v>
          </cell>
          <cell r="O34">
            <v>458</v>
          </cell>
          <cell r="P34">
            <v>2012</v>
          </cell>
          <cell r="Q34">
            <v>8.8973799126637552</v>
          </cell>
          <cell r="R34">
            <v>3.6746724890829694</v>
          </cell>
          <cell r="S34">
            <v>501.2</v>
          </cell>
          <cell r="T34">
            <v>465.2</v>
          </cell>
          <cell r="U34">
            <v>417</v>
          </cell>
          <cell r="V34">
            <v>2152</v>
          </cell>
          <cell r="W34">
            <v>84</v>
          </cell>
          <cell r="X34">
            <v>12</v>
          </cell>
          <cell r="Y34">
            <v>2012</v>
          </cell>
          <cell r="Z34" t="str">
            <v>апр яб</v>
          </cell>
          <cell r="AA34">
            <v>251.5</v>
          </cell>
          <cell r="AB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2693</v>
          </cell>
          <cell r="D35">
            <v>2456</v>
          </cell>
          <cell r="E35">
            <v>1939</v>
          </cell>
          <cell r="F35">
            <v>1151</v>
          </cell>
          <cell r="G35">
            <v>1</v>
          </cell>
          <cell r="H35">
            <v>150</v>
          </cell>
          <cell r="I35">
            <v>1779</v>
          </cell>
          <cell r="J35">
            <v>160</v>
          </cell>
          <cell r="K35">
            <v>1338</v>
          </cell>
          <cell r="O35">
            <v>387.8</v>
          </cell>
          <cell r="P35">
            <v>1336</v>
          </cell>
          <cell r="Q35">
            <v>9.8633316142341414</v>
          </cell>
          <cell r="R35">
            <v>2.9680247550283649</v>
          </cell>
          <cell r="S35">
            <v>373.8</v>
          </cell>
          <cell r="T35">
            <v>359.8</v>
          </cell>
          <cell r="U35">
            <v>349</v>
          </cell>
          <cell r="V35">
            <v>0</v>
          </cell>
          <cell r="W35">
            <v>84</v>
          </cell>
          <cell r="X35">
            <v>12</v>
          </cell>
          <cell r="Y35">
            <v>1336</v>
          </cell>
          <cell r="Z35">
            <v>0</v>
          </cell>
          <cell r="AA35">
            <v>83.5</v>
          </cell>
          <cell r="AB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D36">
            <v>540</v>
          </cell>
          <cell r="E36">
            <v>79</v>
          </cell>
          <cell r="F36">
            <v>461</v>
          </cell>
          <cell r="G36" t="str">
            <v>нов</v>
          </cell>
          <cell r="H36" t="e">
            <v>#N/A</v>
          </cell>
          <cell r="I36">
            <v>35.4</v>
          </cell>
          <cell r="J36">
            <v>43.6</v>
          </cell>
          <cell r="K36">
            <v>0</v>
          </cell>
          <cell r="O36">
            <v>15.8</v>
          </cell>
          <cell r="Q36">
            <v>29.177215189873415</v>
          </cell>
          <cell r="R36">
            <v>29.177215189873415</v>
          </cell>
          <cell r="S36">
            <v>0</v>
          </cell>
          <cell r="T36">
            <v>0</v>
          </cell>
          <cell r="U36">
            <v>28.1</v>
          </cell>
          <cell r="V36">
            <v>0</v>
          </cell>
          <cell r="W36">
            <v>234</v>
          </cell>
          <cell r="X36">
            <v>18</v>
          </cell>
          <cell r="Y36">
            <v>0</v>
          </cell>
          <cell r="Z36" t="e">
            <v>#N/A</v>
          </cell>
          <cell r="AA36">
            <v>0</v>
          </cell>
          <cell r="AB36">
            <v>1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1941</v>
          </cell>
          <cell r="D37">
            <v>530</v>
          </cell>
          <cell r="E37">
            <v>1380.001</v>
          </cell>
          <cell r="F37">
            <v>1035.999</v>
          </cell>
          <cell r="G37">
            <v>1</v>
          </cell>
          <cell r="H37">
            <v>150</v>
          </cell>
          <cell r="I37">
            <v>1426.001</v>
          </cell>
          <cell r="J37">
            <v>-46</v>
          </cell>
          <cell r="K37">
            <v>720</v>
          </cell>
          <cell r="O37">
            <v>276.00020000000001</v>
          </cell>
          <cell r="P37">
            <v>720</v>
          </cell>
          <cell r="Q37">
            <v>8.9710043688374128</v>
          </cell>
          <cell r="R37">
            <v>3.7536168452051846</v>
          </cell>
          <cell r="S37">
            <v>282.00200000000001</v>
          </cell>
          <cell r="T37">
            <v>284</v>
          </cell>
          <cell r="U37">
            <v>330</v>
          </cell>
          <cell r="V37">
            <v>0</v>
          </cell>
          <cell r="W37">
            <v>144</v>
          </cell>
          <cell r="X37">
            <v>12</v>
          </cell>
          <cell r="Y37">
            <v>720</v>
          </cell>
          <cell r="Z37">
            <v>0</v>
          </cell>
          <cell r="AA37">
            <v>144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3331</v>
          </cell>
          <cell r="D38">
            <v>2931</v>
          </cell>
          <cell r="E38">
            <v>4390</v>
          </cell>
          <cell r="F38">
            <v>1771</v>
          </cell>
          <cell r="G38" t="str">
            <v>пуд,яб</v>
          </cell>
          <cell r="H38">
            <v>150</v>
          </cell>
          <cell r="I38">
            <v>4478</v>
          </cell>
          <cell r="J38">
            <v>-88</v>
          </cell>
          <cell r="K38">
            <v>1016</v>
          </cell>
          <cell r="O38">
            <v>522.79999999999995</v>
          </cell>
          <cell r="P38">
            <v>2015</v>
          </cell>
          <cell r="Q38">
            <v>9.185156847742924</v>
          </cell>
          <cell r="R38">
            <v>3.3875286916602909</v>
          </cell>
          <cell r="S38">
            <v>493.6</v>
          </cell>
          <cell r="T38">
            <v>514.20000000000005</v>
          </cell>
          <cell r="U38">
            <v>526</v>
          </cell>
          <cell r="V38">
            <v>1776</v>
          </cell>
          <cell r="W38">
            <v>84</v>
          </cell>
          <cell r="X38">
            <v>12</v>
          </cell>
          <cell r="Y38">
            <v>2015</v>
          </cell>
          <cell r="Z38" t="str">
            <v>апр яб</v>
          </cell>
          <cell r="AA38">
            <v>251.875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1391</v>
          </cell>
          <cell r="D39">
            <v>2456</v>
          </cell>
          <cell r="E39">
            <v>1188</v>
          </cell>
          <cell r="F39">
            <v>780</v>
          </cell>
          <cell r="G39">
            <v>1</v>
          </cell>
          <cell r="H39">
            <v>150</v>
          </cell>
          <cell r="I39">
            <v>1243</v>
          </cell>
          <cell r="J39">
            <v>-55</v>
          </cell>
          <cell r="K39">
            <v>0</v>
          </cell>
          <cell r="O39">
            <v>237.6</v>
          </cell>
          <cell r="P39">
            <v>1340</v>
          </cell>
          <cell r="Q39">
            <v>8.9225589225589221</v>
          </cell>
          <cell r="R39">
            <v>3.2828282828282829</v>
          </cell>
          <cell r="S39">
            <v>218.8</v>
          </cell>
          <cell r="T39">
            <v>243.6</v>
          </cell>
          <cell r="U39">
            <v>378</v>
          </cell>
          <cell r="V39">
            <v>0</v>
          </cell>
          <cell r="W39">
            <v>84</v>
          </cell>
          <cell r="X39">
            <v>12</v>
          </cell>
          <cell r="Y39">
            <v>1340</v>
          </cell>
          <cell r="Z39">
            <v>0</v>
          </cell>
          <cell r="AA39">
            <v>83.75</v>
          </cell>
          <cell r="AB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44</v>
          </cell>
          <cell r="D40">
            <v>3</v>
          </cell>
          <cell r="E40">
            <v>31</v>
          </cell>
          <cell r="F40">
            <v>14</v>
          </cell>
          <cell r="G40" t="e">
            <v>#N/A</v>
          </cell>
          <cell r="H40" t="e">
            <v>#N/A</v>
          </cell>
          <cell r="I40">
            <v>33</v>
          </cell>
          <cell r="J40">
            <v>-2</v>
          </cell>
          <cell r="K40">
            <v>0</v>
          </cell>
          <cell r="O40">
            <v>6.2</v>
          </cell>
          <cell r="Q40">
            <v>2.258064516129032</v>
          </cell>
          <cell r="R40">
            <v>2.258064516129032</v>
          </cell>
          <cell r="S40">
            <v>5</v>
          </cell>
          <cell r="T40">
            <v>4</v>
          </cell>
          <cell r="U40">
            <v>2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 t="str">
            <v>увел</v>
          </cell>
          <cell r="AA40">
            <v>0</v>
          </cell>
          <cell r="AB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103</v>
          </cell>
          <cell r="D41">
            <v>2</v>
          </cell>
          <cell r="E41">
            <v>50</v>
          </cell>
          <cell r="F41">
            <v>53</v>
          </cell>
          <cell r="G41" t="e">
            <v>#N/A</v>
          </cell>
          <cell r="H41" t="e">
            <v>#N/A</v>
          </cell>
          <cell r="I41">
            <v>52</v>
          </cell>
          <cell r="J41">
            <v>-2</v>
          </cell>
          <cell r="K41">
            <v>0</v>
          </cell>
          <cell r="O41">
            <v>10</v>
          </cell>
          <cell r="Q41">
            <v>5.3</v>
          </cell>
          <cell r="R41">
            <v>5.3</v>
          </cell>
          <cell r="S41">
            <v>8.6</v>
          </cell>
          <cell r="T41">
            <v>5.2</v>
          </cell>
          <cell r="U41">
            <v>11</v>
          </cell>
          <cell r="V41">
            <v>0</v>
          </cell>
          <cell r="W41">
            <v>84</v>
          </cell>
          <cell r="X41">
            <v>12</v>
          </cell>
          <cell r="Y41">
            <v>0</v>
          </cell>
          <cell r="Z41" t="str">
            <v>увел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фермерскими сливками 0,7кг  ПОКОМ</v>
          </cell>
          <cell r="B42" t="str">
            <v>шт</v>
          </cell>
          <cell r="C42">
            <v>94</v>
          </cell>
          <cell r="D42">
            <v>195</v>
          </cell>
          <cell r="E42">
            <v>108</v>
          </cell>
          <cell r="F42">
            <v>174</v>
          </cell>
          <cell r="G42" t="str">
            <v>нов</v>
          </cell>
          <cell r="H42" t="e">
            <v>#N/A</v>
          </cell>
          <cell r="I42">
            <v>111</v>
          </cell>
          <cell r="J42">
            <v>-3</v>
          </cell>
          <cell r="K42">
            <v>0</v>
          </cell>
          <cell r="O42">
            <v>21.6</v>
          </cell>
          <cell r="Q42">
            <v>8.0555555555555554</v>
          </cell>
          <cell r="R42">
            <v>8.0555555555555554</v>
          </cell>
          <cell r="S42">
            <v>6.4</v>
          </cell>
          <cell r="T42">
            <v>0</v>
          </cell>
          <cell r="U42">
            <v>38</v>
          </cell>
          <cell r="V42">
            <v>0</v>
          </cell>
          <cell r="W42">
            <v>84</v>
          </cell>
          <cell r="X42">
            <v>12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Медвежьи ушки с фермерской свининой и говядиной Малые 0,7кг  ПОКОМ</v>
          </cell>
          <cell r="B43" t="str">
            <v>шт</v>
          </cell>
          <cell r="C43">
            <v>298</v>
          </cell>
          <cell r="D43">
            <v>6</v>
          </cell>
          <cell r="E43">
            <v>162</v>
          </cell>
          <cell r="F43">
            <v>134</v>
          </cell>
          <cell r="G43" t="str">
            <v>нов</v>
          </cell>
          <cell r="H43" t="e">
            <v>#N/A</v>
          </cell>
          <cell r="I43">
            <v>167</v>
          </cell>
          <cell r="J43">
            <v>-5</v>
          </cell>
          <cell r="K43">
            <v>0</v>
          </cell>
          <cell r="O43">
            <v>32.4</v>
          </cell>
          <cell r="Q43">
            <v>4.1358024691358031</v>
          </cell>
          <cell r="R43">
            <v>4.1358024691358031</v>
          </cell>
          <cell r="S43">
            <v>50.8</v>
          </cell>
          <cell r="T43">
            <v>57</v>
          </cell>
          <cell r="U43">
            <v>26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e">
            <v>#N/A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159</v>
          </cell>
          <cell r="D44">
            <v>99</v>
          </cell>
          <cell r="E44">
            <v>103</v>
          </cell>
          <cell r="F44">
            <v>56</v>
          </cell>
          <cell r="G44">
            <v>1</v>
          </cell>
          <cell r="H44" t="e">
            <v>#N/A</v>
          </cell>
          <cell r="I44">
            <v>112</v>
          </cell>
          <cell r="J44">
            <v>-9</v>
          </cell>
          <cell r="K44">
            <v>0</v>
          </cell>
          <cell r="O44">
            <v>20.6</v>
          </cell>
          <cell r="Q44">
            <v>2.7184466019417473</v>
          </cell>
          <cell r="R44">
            <v>2.7184466019417473</v>
          </cell>
          <cell r="S44">
            <v>23.2</v>
          </cell>
          <cell r="T44">
            <v>22.4</v>
          </cell>
          <cell r="U44">
            <v>18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>
            <v>0</v>
          </cell>
          <cell r="AA44">
            <v>0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2282</v>
          </cell>
          <cell r="D45">
            <v>1984</v>
          </cell>
          <cell r="E45">
            <v>1412</v>
          </cell>
          <cell r="F45">
            <v>831</v>
          </cell>
          <cell r="G45">
            <v>1</v>
          </cell>
          <cell r="H45" t="e">
            <v>#N/A</v>
          </cell>
          <cell r="I45">
            <v>1458</v>
          </cell>
          <cell r="J45">
            <v>-46</v>
          </cell>
          <cell r="K45">
            <v>1345</v>
          </cell>
          <cell r="O45">
            <v>282.39999999999998</v>
          </cell>
          <cell r="P45">
            <v>668</v>
          </cell>
          <cell r="Q45">
            <v>10.070821529745043</v>
          </cell>
          <cell r="R45">
            <v>2.9426345609065159</v>
          </cell>
          <cell r="S45">
            <v>287.39999999999998</v>
          </cell>
          <cell r="T45">
            <v>219.2</v>
          </cell>
          <cell r="U45">
            <v>237</v>
          </cell>
          <cell r="V45">
            <v>0</v>
          </cell>
          <cell r="W45">
            <v>84</v>
          </cell>
          <cell r="X45">
            <v>12</v>
          </cell>
          <cell r="Y45">
            <v>668</v>
          </cell>
          <cell r="Z45">
            <v>0</v>
          </cell>
          <cell r="AA45">
            <v>83.5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1344</v>
          </cell>
          <cell r="D46">
            <v>217</v>
          </cell>
          <cell r="E46">
            <v>691</v>
          </cell>
          <cell r="F46">
            <v>490</v>
          </cell>
          <cell r="G46">
            <v>1</v>
          </cell>
          <cell r="H46">
            <v>180</v>
          </cell>
          <cell r="I46">
            <v>263</v>
          </cell>
          <cell r="J46">
            <v>428</v>
          </cell>
          <cell r="K46">
            <v>0</v>
          </cell>
          <cell r="O46">
            <v>138.19999999999999</v>
          </cell>
          <cell r="P46">
            <v>668</v>
          </cell>
          <cell r="Q46">
            <v>8.3791606367583213</v>
          </cell>
          <cell r="R46">
            <v>3.5455861070911725</v>
          </cell>
          <cell r="S46">
            <v>142.4</v>
          </cell>
          <cell r="T46">
            <v>149.80000000000001</v>
          </cell>
          <cell r="U46">
            <v>62</v>
          </cell>
          <cell r="V46">
            <v>0</v>
          </cell>
          <cell r="W46">
            <v>84</v>
          </cell>
          <cell r="X46">
            <v>12</v>
          </cell>
          <cell r="Y46">
            <v>668</v>
          </cell>
          <cell r="Z46">
            <v>0</v>
          </cell>
          <cell r="AA46">
            <v>83.5</v>
          </cell>
          <cell r="AB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665</v>
          </cell>
          <cell r="D47">
            <v>1050</v>
          </cell>
          <cell r="E47">
            <v>575</v>
          </cell>
          <cell r="F47">
            <v>335</v>
          </cell>
          <cell r="G47">
            <v>1</v>
          </cell>
          <cell r="H47">
            <v>90</v>
          </cell>
          <cell r="I47">
            <v>600.00099999999998</v>
          </cell>
          <cell r="J47">
            <v>-25.000999999999976</v>
          </cell>
          <cell r="K47">
            <v>0</v>
          </cell>
          <cell r="O47">
            <v>115</v>
          </cell>
          <cell r="P47">
            <v>722</v>
          </cell>
          <cell r="Q47">
            <v>9.1913043478260867</v>
          </cell>
          <cell r="R47">
            <v>2.9130434782608696</v>
          </cell>
          <cell r="S47">
            <v>112</v>
          </cell>
          <cell r="T47">
            <v>132</v>
          </cell>
          <cell r="U47">
            <v>160</v>
          </cell>
          <cell r="V47">
            <v>0</v>
          </cell>
          <cell r="W47">
            <v>144</v>
          </cell>
          <cell r="X47">
            <v>12</v>
          </cell>
          <cell r="Y47">
            <v>722</v>
          </cell>
          <cell r="Z47">
            <v>0</v>
          </cell>
          <cell r="AA47">
            <v>144.4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1033</v>
          </cell>
          <cell r="D48">
            <v>142</v>
          </cell>
          <cell r="E48">
            <v>653</v>
          </cell>
          <cell r="F48">
            <v>367</v>
          </cell>
          <cell r="G48">
            <v>1</v>
          </cell>
          <cell r="H48">
            <v>120</v>
          </cell>
          <cell r="I48">
            <v>672</v>
          </cell>
          <cell r="J48">
            <v>-19</v>
          </cell>
          <cell r="K48">
            <v>422</v>
          </cell>
          <cell r="O48">
            <v>130.6</v>
          </cell>
          <cell r="P48">
            <v>420</v>
          </cell>
          <cell r="Q48">
            <v>9.2572741194486987</v>
          </cell>
          <cell r="R48">
            <v>2.8101071975497702</v>
          </cell>
          <cell r="S48">
            <v>135.4</v>
          </cell>
          <cell r="T48">
            <v>111.4</v>
          </cell>
          <cell r="U48">
            <v>166</v>
          </cell>
          <cell r="V48">
            <v>0</v>
          </cell>
          <cell r="W48">
            <v>84</v>
          </cell>
          <cell r="X48">
            <v>12</v>
          </cell>
          <cell r="Y48">
            <v>420</v>
          </cell>
          <cell r="Z48">
            <v>0</v>
          </cell>
          <cell r="AA48">
            <v>84</v>
          </cell>
          <cell r="AB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223</v>
          </cell>
          <cell r="D49">
            <v>10</v>
          </cell>
          <cell r="E49">
            <v>83</v>
          </cell>
          <cell r="F49">
            <v>136</v>
          </cell>
          <cell r="G49" t="str">
            <v>замен</v>
          </cell>
          <cell r="H49" t="e">
            <v>#N/A</v>
          </cell>
          <cell r="I49">
            <v>81</v>
          </cell>
          <cell r="J49">
            <v>2</v>
          </cell>
          <cell r="K49">
            <v>0</v>
          </cell>
          <cell r="O49">
            <v>16.600000000000001</v>
          </cell>
          <cell r="Q49">
            <v>8.1927710843373482</v>
          </cell>
          <cell r="R49">
            <v>8.1927710843373482</v>
          </cell>
          <cell r="S49">
            <v>6</v>
          </cell>
          <cell r="T49">
            <v>11.6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0.8</v>
          </cell>
        </row>
        <row r="50">
          <cell r="A50" t="str">
            <v>Пирожки с мясом 0,3кг ТМ Зареченские  ПОКОМ</v>
          </cell>
          <cell r="B50" t="str">
            <v>шт</v>
          </cell>
          <cell r="C50">
            <v>226</v>
          </cell>
          <cell r="E50">
            <v>21</v>
          </cell>
          <cell r="F50">
            <v>205</v>
          </cell>
          <cell r="G50" t="e">
            <v>#N/A</v>
          </cell>
          <cell r="H50" t="e">
            <v>#N/A</v>
          </cell>
          <cell r="I50">
            <v>21</v>
          </cell>
          <cell r="J50">
            <v>0</v>
          </cell>
          <cell r="K50">
            <v>0</v>
          </cell>
          <cell r="O50">
            <v>4.2</v>
          </cell>
          <cell r="Q50">
            <v>48.80952380952381</v>
          </cell>
          <cell r="R50">
            <v>48.80952380952381</v>
          </cell>
          <cell r="S50">
            <v>9.6</v>
          </cell>
          <cell r="T50">
            <v>5</v>
          </cell>
          <cell r="U50">
            <v>5</v>
          </cell>
          <cell r="V50">
            <v>0</v>
          </cell>
          <cell r="W50">
            <v>234</v>
          </cell>
          <cell r="X50">
            <v>18</v>
          </cell>
          <cell r="Y50">
            <v>0</v>
          </cell>
          <cell r="Z50" t="str">
            <v>увел</v>
          </cell>
          <cell r="AA50">
            <v>0</v>
          </cell>
          <cell r="AB50">
            <v>0.3</v>
          </cell>
        </row>
        <row r="51">
          <cell r="A51" t="str">
            <v>Пирожки с яблоком и грушей 0,3кг ТМ Зареченские  ПОКОМ</v>
          </cell>
          <cell r="B51" t="str">
            <v>шт</v>
          </cell>
          <cell r="C51">
            <v>99</v>
          </cell>
          <cell r="E51">
            <v>4</v>
          </cell>
          <cell r="F51">
            <v>95</v>
          </cell>
          <cell r="G51" t="e">
            <v>#N/A</v>
          </cell>
          <cell r="H51" t="e">
            <v>#N/A</v>
          </cell>
          <cell r="I51">
            <v>4</v>
          </cell>
          <cell r="J51">
            <v>0</v>
          </cell>
          <cell r="K51">
            <v>0</v>
          </cell>
          <cell r="O51">
            <v>0.8</v>
          </cell>
          <cell r="Q51">
            <v>118.75</v>
          </cell>
          <cell r="R51">
            <v>118.75</v>
          </cell>
          <cell r="S51">
            <v>2</v>
          </cell>
          <cell r="T51">
            <v>0.2</v>
          </cell>
          <cell r="U51">
            <v>3</v>
          </cell>
          <cell r="V51">
            <v>0</v>
          </cell>
          <cell r="W51">
            <v>234</v>
          </cell>
          <cell r="X51">
            <v>18</v>
          </cell>
          <cell r="Y51">
            <v>0</v>
          </cell>
          <cell r="Z51" t="str">
            <v>увел</v>
          </cell>
          <cell r="AA51">
            <v>0</v>
          </cell>
          <cell r="AB51">
            <v>0.3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56.6</v>
          </cell>
          <cell r="E52">
            <v>9</v>
          </cell>
          <cell r="F52">
            <v>47.6</v>
          </cell>
          <cell r="G52" t="str">
            <v>в30,05</v>
          </cell>
          <cell r="H52" t="e">
            <v>#N/A</v>
          </cell>
          <cell r="I52">
            <v>10</v>
          </cell>
          <cell r="J52">
            <v>-1</v>
          </cell>
          <cell r="K52">
            <v>0</v>
          </cell>
          <cell r="O52">
            <v>1.8</v>
          </cell>
          <cell r="Q52">
            <v>26.444444444444443</v>
          </cell>
          <cell r="R52">
            <v>26.444444444444443</v>
          </cell>
          <cell r="S52">
            <v>0.4</v>
          </cell>
          <cell r="T52">
            <v>0.4</v>
          </cell>
          <cell r="U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39.799999999999997</v>
          </cell>
          <cell r="E53">
            <v>16.2</v>
          </cell>
          <cell r="F53">
            <v>23.6</v>
          </cell>
          <cell r="G53" t="str">
            <v>нов</v>
          </cell>
          <cell r="H53" t="e">
            <v>#N/A</v>
          </cell>
          <cell r="I53">
            <v>15.6</v>
          </cell>
          <cell r="J53">
            <v>0.59999999999999964</v>
          </cell>
          <cell r="K53">
            <v>0</v>
          </cell>
          <cell r="O53">
            <v>3.2399999999999998</v>
          </cell>
          <cell r="Q53">
            <v>7.2839506172839519</v>
          </cell>
          <cell r="R53">
            <v>7.2839506172839519</v>
          </cell>
          <cell r="S53">
            <v>5.04</v>
          </cell>
          <cell r="T53">
            <v>5.64</v>
          </cell>
          <cell r="U53">
            <v>5.4</v>
          </cell>
          <cell r="V53">
            <v>0</v>
          </cell>
          <cell r="W53">
            <v>234</v>
          </cell>
          <cell r="X53">
            <v>18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250.89</v>
          </cell>
          <cell r="D54">
            <v>167.92</v>
          </cell>
          <cell r="E54">
            <v>264.26</v>
          </cell>
          <cell r="F54">
            <v>143.35</v>
          </cell>
          <cell r="G54">
            <v>0</v>
          </cell>
          <cell r="H54" t="e">
            <v>#N/A</v>
          </cell>
          <cell r="I54">
            <v>273.59399999999999</v>
          </cell>
          <cell r="J54">
            <v>-9.3340000000000032</v>
          </cell>
          <cell r="K54">
            <v>0</v>
          </cell>
          <cell r="O54">
            <v>52.851999999999997</v>
          </cell>
          <cell r="P54">
            <v>282</v>
          </cell>
          <cell r="Q54">
            <v>8.0479452054794525</v>
          </cell>
          <cell r="R54">
            <v>2.7122909256035723</v>
          </cell>
          <cell r="S54">
            <v>42.444000000000003</v>
          </cell>
          <cell r="T54">
            <v>50.04</v>
          </cell>
          <cell r="U54">
            <v>91.84</v>
          </cell>
          <cell r="V54">
            <v>0</v>
          </cell>
          <cell r="W54">
            <v>126</v>
          </cell>
          <cell r="X54">
            <v>14</v>
          </cell>
          <cell r="Y54">
            <v>282</v>
          </cell>
          <cell r="Z54" t="e">
            <v>#N/A</v>
          </cell>
          <cell r="AA54">
            <v>125.89285714285712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27</v>
          </cell>
          <cell r="D55">
            <v>3</v>
          </cell>
          <cell r="E55">
            <v>12</v>
          </cell>
          <cell r="F55">
            <v>15</v>
          </cell>
          <cell r="G55">
            <v>1</v>
          </cell>
          <cell r="H55" t="e">
            <v>#N/A</v>
          </cell>
          <cell r="I55">
            <v>15</v>
          </cell>
          <cell r="J55">
            <v>-3</v>
          </cell>
          <cell r="K55">
            <v>0</v>
          </cell>
          <cell r="O55">
            <v>2.4</v>
          </cell>
          <cell r="Q55">
            <v>6.25</v>
          </cell>
          <cell r="R55">
            <v>6.25</v>
          </cell>
          <cell r="S55">
            <v>3.6</v>
          </cell>
          <cell r="T55">
            <v>2.4</v>
          </cell>
          <cell r="U55">
            <v>3</v>
          </cell>
          <cell r="V55">
            <v>0</v>
          </cell>
          <cell r="W55">
            <v>126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30</v>
          </cell>
          <cell r="D56">
            <v>180</v>
          </cell>
          <cell r="E56">
            <v>80</v>
          </cell>
          <cell r="F56">
            <v>130</v>
          </cell>
          <cell r="G56">
            <v>1</v>
          </cell>
          <cell r="H56">
            <v>180</v>
          </cell>
          <cell r="I56">
            <v>80</v>
          </cell>
          <cell r="J56">
            <v>0</v>
          </cell>
          <cell r="K56">
            <v>0</v>
          </cell>
          <cell r="O56">
            <v>16</v>
          </cell>
          <cell r="Q56">
            <v>8.125</v>
          </cell>
          <cell r="R56">
            <v>8.125</v>
          </cell>
          <cell r="S56">
            <v>10</v>
          </cell>
          <cell r="T56">
            <v>18</v>
          </cell>
          <cell r="U56">
            <v>20</v>
          </cell>
          <cell r="V56">
            <v>0</v>
          </cell>
          <cell r="W56">
            <v>144</v>
          </cell>
          <cell r="X56">
            <v>12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1867</v>
          </cell>
          <cell r="D57">
            <v>918</v>
          </cell>
          <cell r="E57">
            <v>1846</v>
          </cell>
          <cell r="F57">
            <v>883</v>
          </cell>
          <cell r="G57" t="str">
            <v>пуд,яб</v>
          </cell>
          <cell r="H57">
            <v>180</v>
          </cell>
          <cell r="I57">
            <v>1879</v>
          </cell>
          <cell r="J57">
            <v>-33</v>
          </cell>
          <cell r="K57">
            <v>660</v>
          </cell>
          <cell r="O57">
            <v>302</v>
          </cell>
          <cell r="P57">
            <v>840</v>
          </cell>
          <cell r="Q57">
            <v>7.8907284768211925</v>
          </cell>
          <cell r="R57">
            <v>2.923841059602649</v>
          </cell>
          <cell r="S57">
            <v>267</v>
          </cell>
          <cell r="T57">
            <v>268.8</v>
          </cell>
          <cell r="U57">
            <v>240</v>
          </cell>
          <cell r="V57">
            <v>336</v>
          </cell>
          <cell r="W57">
            <v>70</v>
          </cell>
          <cell r="X57">
            <v>14</v>
          </cell>
          <cell r="Y57">
            <v>840</v>
          </cell>
          <cell r="Z57">
            <v>0</v>
          </cell>
          <cell r="AA57">
            <v>70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622</v>
          </cell>
          <cell r="D58">
            <v>21</v>
          </cell>
          <cell r="E58">
            <v>381</v>
          </cell>
          <cell r="F58">
            <v>238</v>
          </cell>
          <cell r="G58">
            <v>1</v>
          </cell>
          <cell r="H58">
            <v>180</v>
          </cell>
          <cell r="I58">
            <v>383</v>
          </cell>
          <cell r="J58">
            <v>-2</v>
          </cell>
          <cell r="K58">
            <v>0</v>
          </cell>
          <cell r="O58">
            <v>76.2</v>
          </cell>
          <cell r="P58">
            <v>840</v>
          </cell>
          <cell r="Q58">
            <v>14.146981627296588</v>
          </cell>
          <cell r="R58">
            <v>3.1233595800524934</v>
          </cell>
          <cell r="S58">
            <v>80</v>
          </cell>
          <cell r="T58">
            <v>68.400000000000006</v>
          </cell>
          <cell r="U58">
            <v>62</v>
          </cell>
          <cell r="V58">
            <v>0</v>
          </cell>
          <cell r="W58">
            <v>70</v>
          </cell>
          <cell r="X58">
            <v>14</v>
          </cell>
          <cell r="Y58">
            <v>840</v>
          </cell>
          <cell r="Z58">
            <v>0</v>
          </cell>
          <cell r="AA58">
            <v>70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538</v>
          </cell>
          <cell r="D59">
            <v>29</v>
          </cell>
          <cell r="E59">
            <v>378</v>
          </cell>
          <cell r="F59">
            <v>157</v>
          </cell>
          <cell r="G59">
            <v>1</v>
          </cell>
          <cell r="H59">
            <v>180</v>
          </cell>
          <cell r="I59">
            <v>454</v>
          </cell>
          <cell r="J59">
            <v>-76</v>
          </cell>
          <cell r="K59">
            <v>0</v>
          </cell>
          <cell r="O59">
            <v>75.599999999999994</v>
          </cell>
          <cell r="P59">
            <v>840</v>
          </cell>
          <cell r="Q59">
            <v>13.187830687830688</v>
          </cell>
          <cell r="R59">
            <v>2.0767195767195767</v>
          </cell>
          <cell r="S59">
            <v>75.8</v>
          </cell>
          <cell r="T59">
            <v>65.599999999999994</v>
          </cell>
          <cell r="U59">
            <v>21</v>
          </cell>
          <cell r="V59">
            <v>0</v>
          </cell>
          <cell r="W59">
            <v>70</v>
          </cell>
          <cell r="X59">
            <v>14</v>
          </cell>
          <cell r="Y59">
            <v>840</v>
          </cell>
          <cell r="Z59">
            <v>0</v>
          </cell>
          <cell r="AA59">
            <v>70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114</v>
          </cell>
          <cell r="D60">
            <v>3</v>
          </cell>
          <cell r="E60">
            <v>48</v>
          </cell>
          <cell r="F60">
            <v>63</v>
          </cell>
          <cell r="G60" t="str">
            <v>выв</v>
          </cell>
          <cell r="H60" t="e">
            <v>#N/A</v>
          </cell>
          <cell r="I60">
            <v>50</v>
          </cell>
          <cell r="J60">
            <v>-2</v>
          </cell>
          <cell r="K60">
            <v>0</v>
          </cell>
          <cell r="O60">
            <v>9.6</v>
          </cell>
          <cell r="Q60">
            <v>6.5625</v>
          </cell>
          <cell r="R60">
            <v>6.5625</v>
          </cell>
          <cell r="S60">
            <v>10.6</v>
          </cell>
          <cell r="T60">
            <v>6.6</v>
          </cell>
          <cell r="U60">
            <v>12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142</v>
          </cell>
          <cell r="D61">
            <v>62</v>
          </cell>
          <cell r="E61">
            <v>99</v>
          </cell>
          <cell r="F61">
            <v>98</v>
          </cell>
          <cell r="G61">
            <v>1</v>
          </cell>
          <cell r="H61">
            <v>365</v>
          </cell>
          <cell r="I61">
            <v>98</v>
          </cell>
          <cell r="J61">
            <v>1</v>
          </cell>
          <cell r="K61">
            <v>0</v>
          </cell>
          <cell r="O61">
            <v>19.8</v>
          </cell>
          <cell r="Q61">
            <v>4.9494949494949489</v>
          </cell>
          <cell r="R61">
            <v>4.9494949494949489</v>
          </cell>
          <cell r="S61">
            <v>22.2</v>
          </cell>
          <cell r="T61">
            <v>22.2</v>
          </cell>
          <cell r="U61">
            <v>18</v>
          </cell>
          <cell r="V61">
            <v>0</v>
          </cell>
          <cell r="W61">
            <v>130</v>
          </cell>
          <cell r="X61">
            <v>10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425</v>
          </cell>
          <cell r="D62">
            <v>10</v>
          </cell>
          <cell r="E62">
            <v>206</v>
          </cell>
          <cell r="F62">
            <v>214</v>
          </cell>
          <cell r="G62">
            <v>1</v>
          </cell>
          <cell r="H62">
            <v>365</v>
          </cell>
          <cell r="I62">
            <v>211</v>
          </cell>
          <cell r="J62">
            <v>-5</v>
          </cell>
          <cell r="K62">
            <v>0</v>
          </cell>
          <cell r="O62">
            <v>41.2</v>
          </cell>
          <cell r="P62">
            <v>780</v>
          </cell>
          <cell r="Q62">
            <v>24.126213592233007</v>
          </cell>
          <cell r="R62">
            <v>5.1941747572815533</v>
          </cell>
          <cell r="S62">
            <v>48.2</v>
          </cell>
          <cell r="T62">
            <v>32.4</v>
          </cell>
          <cell r="U62">
            <v>32</v>
          </cell>
          <cell r="V62">
            <v>0</v>
          </cell>
          <cell r="W62">
            <v>130</v>
          </cell>
          <cell r="X62">
            <v>10</v>
          </cell>
          <cell r="Y62">
            <v>780</v>
          </cell>
          <cell r="Z62">
            <v>0</v>
          </cell>
          <cell r="AA62">
            <v>130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300</v>
          </cell>
          <cell r="D63">
            <v>1</v>
          </cell>
          <cell r="E63">
            <v>252</v>
          </cell>
          <cell r="F63">
            <v>44</v>
          </cell>
          <cell r="G63">
            <v>1</v>
          </cell>
          <cell r="H63">
            <v>180</v>
          </cell>
          <cell r="I63">
            <v>257</v>
          </cell>
          <cell r="J63">
            <v>-5</v>
          </cell>
          <cell r="K63">
            <v>985</v>
          </cell>
          <cell r="O63">
            <v>50.4</v>
          </cell>
          <cell r="Q63">
            <v>20.416666666666668</v>
          </cell>
          <cell r="R63">
            <v>0.87301587301587302</v>
          </cell>
          <cell r="S63">
            <v>44</v>
          </cell>
          <cell r="T63">
            <v>42.2</v>
          </cell>
          <cell r="U63">
            <v>47</v>
          </cell>
          <cell r="V63">
            <v>0</v>
          </cell>
          <cell r="W63">
            <v>70</v>
          </cell>
          <cell r="X63">
            <v>14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1327</v>
          </cell>
          <cell r="D64">
            <v>4409</v>
          </cell>
          <cell r="E64">
            <v>3835</v>
          </cell>
          <cell r="F64">
            <v>890</v>
          </cell>
          <cell r="G64">
            <v>1</v>
          </cell>
          <cell r="H64">
            <v>180</v>
          </cell>
          <cell r="I64">
            <v>3871</v>
          </cell>
          <cell r="J64">
            <v>-36</v>
          </cell>
          <cell r="K64">
            <v>0</v>
          </cell>
          <cell r="O64">
            <v>287</v>
          </cell>
          <cell r="P64">
            <v>1685</v>
          </cell>
          <cell r="Q64">
            <v>8.9721254355400699</v>
          </cell>
          <cell r="R64">
            <v>3.1010452961672472</v>
          </cell>
          <cell r="S64">
            <v>259.8</v>
          </cell>
          <cell r="T64">
            <v>300.8</v>
          </cell>
          <cell r="U64">
            <v>425</v>
          </cell>
          <cell r="V64">
            <v>2400</v>
          </cell>
          <cell r="W64">
            <v>70</v>
          </cell>
          <cell r="X64">
            <v>14</v>
          </cell>
          <cell r="Y64">
            <v>1685</v>
          </cell>
          <cell r="Z64">
            <v>0</v>
          </cell>
          <cell r="AA64">
            <v>140.41666666666666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3787</v>
          </cell>
          <cell r="D65">
            <v>3175</v>
          </cell>
          <cell r="E65">
            <v>4015</v>
          </cell>
          <cell r="F65">
            <v>2815</v>
          </cell>
          <cell r="G65">
            <v>1</v>
          </cell>
          <cell r="H65">
            <v>180</v>
          </cell>
          <cell r="I65">
            <v>4074</v>
          </cell>
          <cell r="J65">
            <v>-59</v>
          </cell>
          <cell r="K65">
            <v>480</v>
          </cell>
          <cell r="O65">
            <v>632.6</v>
          </cell>
          <cell r="P65">
            <v>1685</v>
          </cell>
          <cell r="Q65">
            <v>7.8722731583939298</v>
          </cell>
          <cell r="R65">
            <v>4.449889345558014</v>
          </cell>
          <cell r="S65">
            <v>627.20000000000005</v>
          </cell>
          <cell r="T65">
            <v>669.4</v>
          </cell>
          <cell r="U65">
            <v>457</v>
          </cell>
          <cell r="V65">
            <v>852</v>
          </cell>
          <cell r="W65">
            <v>70</v>
          </cell>
          <cell r="X65">
            <v>14</v>
          </cell>
          <cell r="Y65">
            <v>1685</v>
          </cell>
          <cell r="Z65" t="str">
            <v>апр яб</v>
          </cell>
          <cell r="AA65">
            <v>140.41666666666666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84.2</v>
          </cell>
          <cell r="D66">
            <v>2.7</v>
          </cell>
          <cell r="E66">
            <v>24.3</v>
          </cell>
          <cell r="F66">
            <v>62.6</v>
          </cell>
          <cell r="G66">
            <v>1</v>
          </cell>
          <cell r="H66" t="e">
            <v>#N/A</v>
          </cell>
          <cell r="I66">
            <v>24.300999999999998</v>
          </cell>
          <cell r="J66">
            <v>-9.9999999999766942E-4</v>
          </cell>
          <cell r="K66">
            <v>0</v>
          </cell>
          <cell r="O66">
            <v>4.8600000000000003</v>
          </cell>
          <cell r="Q66">
            <v>12.880658436213992</v>
          </cell>
          <cell r="R66">
            <v>12.880658436213992</v>
          </cell>
          <cell r="S66">
            <v>7.0200000000000005</v>
          </cell>
          <cell r="T66">
            <v>3.78</v>
          </cell>
          <cell r="U66">
            <v>2.7</v>
          </cell>
          <cell r="V66">
            <v>0</v>
          </cell>
          <cell r="W66">
            <v>126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327.3</v>
          </cell>
          <cell r="D67">
            <v>1000</v>
          </cell>
          <cell r="E67">
            <v>415</v>
          </cell>
          <cell r="F67">
            <v>447.3</v>
          </cell>
          <cell r="G67">
            <v>1</v>
          </cell>
          <cell r="H67" t="e">
            <v>#N/A</v>
          </cell>
          <cell r="I67">
            <v>451.00099999999998</v>
          </cell>
          <cell r="J67">
            <v>-36.000999999999976</v>
          </cell>
          <cell r="K67">
            <v>0</v>
          </cell>
          <cell r="O67">
            <v>83</v>
          </cell>
          <cell r="P67">
            <v>420</v>
          </cell>
          <cell r="Q67">
            <v>10.449397590361444</v>
          </cell>
          <cell r="R67">
            <v>5.3891566265060247</v>
          </cell>
          <cell r="S67">
            <v>73</v>
          </cell>
          <cell r="T67">
            <v>94.539999999999992</v>
          </cell>
          <cell r="U67">
            <v>80</v>
          </cell>
          <cell r="V67">
            <v>0</v>
          </cell>
          <cell r="W67">
            <v>84</v>
          </cell>
          <cell r="X67">
            <v>12</v>
          </cell>
          <cell r="Y67">
            <v>420</v>
          </cell>
          <cell r="Z67" t="e">
            <v>#N/A</v>
          </cell>
          <cell r="AA67">
            <v>84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04.07.2024 - 10.07.2024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4.6500000000000004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</v>
          </cell>
          <cell r="F8">
            <v>719.33699999999999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10.4</v>
          </cell>
          <cell r="F10">
            <v>584.11599999999999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14.5</v>
          </cell>
          <cell r="F11">
            <v>2159.877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1.3089999999999999</v>
          </cell>
          <cell r="F12">
            <v>210.56800000000001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7</v>
          </cell>
          <cell r="F13">
            <v>393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609</v>
          </cell>
          <cell r="F14">
            <v>3104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2162</v>
          </cell>
          <cell r="F15">
            <v>6149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1644</v>
          </cell>
          <cell r="F16">
            <v>6492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347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123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10</v>
          </cell>
          <cell r="F19">
            <v>328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15</v>
          </cell>
          <cell r="F20">
            <v>190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</v>
          </cell>
          <cell r="F22">
            <v>541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F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</v>
          </cell>
          <cell r="F24">
            <v>1672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269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24</v>
          </cell>
          <cell r="F26">
            <v>1165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472</v>
          </cell>
          <cell r="F27">
            <v>874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12</v>
          </cell>
          <cell r="F28">
            <v>701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24</v>
          </cell>
          <cell r="F29">
            <v>1059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5.9329999999999998</v>
          </cell>
          <cell r="F30">
            <v>493.786</v>
          </cell>
        </row>
        <row r="31">
          <cell r="A31" t="str">
            <v xml:space="preserve"> 201  Ветчина Нежная ТМ Особый рецепт, (2,5кг), ПОКОМ</v>
          </cell>
          <cell r="D31">
            <v>77.599999999999994</v>
          </cell>
          <cell r="F31">
            <v>6177.7780000000002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3.4</v>
          </cell>
          <cell r="F32">
            <v>356.43200000000002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5.0999999999999996</v>
          </cell>
          <cell r="F33">
            <v>592.52700000000004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272.14699999999999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0.8</v>
          </cell>
          <cell r="F36">
            <v>7.3029999999999999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7.55</v>
          </cell>
          <cell r="F37">
            <v>633.40099999999995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2.5</v>
          </cell>
          <cell r="F38">
            <v>1252.1179999999999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F39">
            <v>33.630000000000003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4.2</v>
          </cell>
          <cell r="F40">
            <v>313.00099999999998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5.85</v>
          </cell>
          <cell r="F41">
            <v>277.03399999999999</v>
          </cell>
        </row>
        <row r="42">
          <cell r="A42" t="str">
            <v xml:space="preserve"> 240  Колбаса Салями охотничья, ВЕС. ПОКОМ</v>
          </cell>
          <cell r="D42">
            <v>4.62</v>
          </cell>
          <cell r="F42">
            <v>42.738999999999997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8.35</v>
          </cell>
          <cell r="F43">
            <v>657.41899999999998</v>
          </cell>
        </row>
        <row r="44">
          <cell r="A44" t="str">
            <v xml:space="preserve"> 247  Сардельки Нежные, ВЕС.  ПОКОМ</v>
          </cell>
          <cell r="D44">
            <v>3.9</v>
          </cell>
          <cell r="F44">
            <v>218.60499999999999</v>
          </cell>
        </row>
        <row r="45">
          <cell r="A45" t="str">
            <v xml:space="preserve"> 248  Сардельки Сочные ТМ Особый рецепт,   ПОКОМ</v>
          </cell>
          <cell r="D45">
            <v>5.2</v>
          </cell>
          <cell r="F45">
            <v>222.63900000000001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11.75</v>
          </cell>
          <cell r="F46">
            <v>1290.502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F47">
            <v>224.80699999999999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2.6</v>
          </cell>
          <cell r="F48">
            <v>373.53300000000002</v>
          </cell>
        </row>
        <row r="49">
          <cell r="A49" t="str">
            <v xml:space="preserve"> 263  Шпикачки Стародворские, ВЕС.  ПОКОМ</v>
          </cell>
          <cell r="D49">
            <v>2.6</v>
          </cell>
          <cell r="F49">
            <v>132.256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3.5219999999999998</v>
          </cell>
          <cell r="F50">
            <v>368.84199999999998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3.55</v>
          </cell>
          <cell r="F51">
            <v>280.95699999999999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2.8</v>
          </cell>
          <cell r="F52">
            <v>267.673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11</v>
          </cell>
          <cell r="F53">
            <v>1534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1102</v>
          </cell>
          <cell r="F54">
            <v>4423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38</v>
          </cell>
          <cell r="F55">
            <v>6156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764.10199999999998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</v>
          </cell>
          <cell r="F58">
            <v>819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14</v>
          </cell>
          <cell r="F60">
            <v>1575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7</v>
          </cell>
          <cell r="F61">
            <v>302.738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64</v>
          </cell>
          <cell r="F62">
            <v>2676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59</v>
          </cell>
          <cell r="F63">
            <v>4050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2.8</v>
          </cell>
          <cell r="F64">
            <v>92.022000000000006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3.5</v>
          </cell>
          <cell r="F65">
            <v>223.54300000000001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17</v>
          </cell>
          <cell r="F66">
            <v>1613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27</v>
          </cell>
          <cell r="F67">
            <v>2155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</v>
          </cell>
          <cell r="F68">
            <v>1430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6.55</v>
          </cell>
          <cell r="F69">
            <v>497.815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17.149999999999999</v>
          </cell>
          <cell r="F70">
            <v>1265.2149999999999</v>
          </cell>
        </row>
        <row r="71">
          <cell r="A71" t="str">
            <v xml:space="preserve"> 316  Колбаса Нежная ТМ Зареченские ВЕС  ПОКОМ</v>
          </cell>
          <cell r="F71">
            <v>79.712000000000003</v>
          </cell>
        </row>
        <row r="72">
          <cell r="A72" t="str">
            <v xml:space="preserve"> 317 Колбаса Сервелат Рижский ТМ Зареченские, ВЕС  ПОКОМ</v>
          </cell>
          <cell r="F72">
            <v>0.5</v>
          </cell>
        </row>
        <row r="73">
          <cell r="A73" t="str">
            <v xml:space="preserve"> 318  Сосиски Датские ТМ Зареченские, ВЕС  ПОКОМ</v>
          </cell>
          <cell r="D73">
            <v>39.200000000000003</v>
          </cell>
          <cell r="F73">
            <v>3058.98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2520</v>
          </cell>
          <cell r="F74">
            <v>7175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2503</v>
          </cell>
          <cell r="F75">
            <v>5822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23</v>
          </cell>
          <cell r="F76">
            <v>1560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</v>
          </cell>
          <cell r="F77">
            <v>605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</v>
          </cell>
          <cell r="F78">
            <v>536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14.45</v>
          </cell>
          <cell r="F79">
            <v>1419.1610000000001</v>
          </cell>
        </row>
        <row r="80">
          <cell r="A80" t="str">
            <v xml:space="preserve"> 335  Колбаса Сливушка ТМ Вязанка. ВЕС.  ПОКОМ </v>
          </cell>
          <cell r="F80">
            <v>273.96499999999997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1660</v>
          </cell>
          <cell r="F81">
            <v>5112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25</v>
          </cell>
          <cell r="F82">
            <v>2940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12.8</v>
          </cell>
          <cell r="F83">
            <v>538.39800000000002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12.2</v>
          </cell>
          <cell r="F84">
            <v>374.43799999999999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8.6</v>
          </cell>
          <cell r="F85">
            <v>795.24099999999999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8.6</v>
          </cell>
          <cell r="F86">
            <v>533.01099999999997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103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220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484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328.76499999999999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11</v>
          </cell>
          <cell r="F91">
            <v>647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13</v>
          </cell>
          <cell r="F92">
            <v>868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F93">
            <v>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27</v>
          </cell>
          <cell r="F94">
            <v>1976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12</v>
          </cell>
          <cell r="F95">
            <v>790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11</v>
          </cell>
          <cell r="F96">
            <v>936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</v>
          </cell>
          <cell r="F97">
            <v>525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20</v>
          </cell>
          <cell r="F98">
            <v>554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1350</v>
          </cell>
          <cell r="F99">
            <v>6039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1414</v>
          </cell>
          <cell r="F100">
            <v>8045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5</v>
          </cell>
          <cell r="F102">
            <v>127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16</v>
          </cell>
          <cell r="F103">
            <v>616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10</v>
          </cell>
          <cell r="F104">
            <v>469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26</v>
          </cell>
          <cell r="F105">
            <v>742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744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10</v>
          </cell>
          <cell r="F107">
            <v>262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</v>
          </cell>
          <cell r="F108">
            <v>322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400.05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12</v>
          </cell>
          <cell r="F110">
            <v>630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525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6.8</v>
          </cell>
          <cell r="F112">
            <v>422.62099999999998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1.3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10</v>
          </cell>
          <cell r="F114">
            <v>252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3.9</v>
          </cell>
          <cell r="F115">
            <v>301.56700000000001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162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199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3</v>
          </cell>
          <cell r="F118">
            <v>249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8</v>
          </cell>
          <cell r="F119">
            <v>589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7</v>
          </cell>
          <cell r="F120">
            <v>165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3.45</v>
          </cell>
          <cell r="F121">
            <v>134.404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46.401000000000003</v>
          </cell>
          <cell r="F122">
            <v>4862.9830000000002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135.80600000000001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97.7</v>
          </cell>
          <cell r="F124">
            <v>9956.5740000000005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45.000999999999998</v>
          </cell>
          <cell r="F125">
            <v>3627.6030000000001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D126">
            <v>6</v>
          </cell>
          <cell r="F126">
            <v>239</v>
          </cell>
        </row>
        <row r="127">
          <cell r="A127" t="str">
            <v>3215 ВЕТЧ.МЯСНАЯ Папа может п/о 0.4кг 8шт.    ОСТАНКИНО</v>
          </cell>
          <cell r="D127">
            <v>421</v>
          </cell>
          <cell r="F127">
            <v>421</v>
          </cell>
        </row>
        <row r="128">
          <cell r="A128" t="str">
            <v>3297 СЫТНЫЕ Папа может сар б/о мгс 1*3 СНГ  ОСТАНКИНО</v>
          </cell>
          <cell r="D128">
            <v>1</v>
          </cell>
          <cell r="F128">
            <v>1</v>
          </cell>
        </row>
        <row r="129">
          <cell r="A129" t="str">
            <v>3812 СОЧНЫЕ сос п/о мгс 2*2  ОСТАНКИНО</v>
          </cell>
          <cell r="D129">
            <v>1994.8</v>
          </cell>
          <cell r="F129">
            <v>1994.8</v>
          </cell>
        </row>
        <row r="130">
          <cell r="A130" t="str">
            <v>4063 МЯСНАЯ Папа может вар п/о_Л   ОСТАНКИНО</v>
          </cell>
          <cell r="D130">
            <v>2415.3000000000002</v>
          </cell>
          <cell r="F130">
            <v>2415.3000000000002</v>
          </cell>
        </row>
        <row r="131">
          <cell r="A131" t="str">
            <v>4117 ЭКСТРА Папа может с/к в/у_Л   ОСТАНКИНО</v>
          </cell>
          <cell r="D131">
            <v>81</v>
          </cell>
          <cell r="F131">
            <v>81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135.83000000000001</v>
          </cell>
          <cell r="F132">
            <v>135.83000000000001</v>
          </cell>
        </row>
        <row r="133">
          <cell r="A133" t="str">
            <v>4574 Мясная со шпиком Папа может вар п/о ОСТАНКИНО</v>
          </cell>
          <cell r="D133">
            <v>1.4</v>
          </cell>
          <cell r="F133">
            <v>1.4</v>
          </cell>
        </row>
        <row r="134">
          <cell r="A134" t="str">
            <v>4813 ФИЛЕЙНАЯ Папа может вар п/о_Л   ОСТАНКИНО</v>
          </cell>
          <cell r="D134">
            <v>635.4</v>
          </cell>
          <cell r="F134">
            <v>635.4</v>
          </cell>
        </row>
        <row r="135">
          <cell r="A135" t="str">
            <v>4993 САЛЯМИ ИТАЛЬЯНСКАЯ с/к в/у 1/250*8_120c ОСТАНКИНО</v>
          </cell>
          <cell r="D135">
            <v>552</v>
          </cell>
          <cell r="F135">
            <v>552</v>
          </cell>
        </row>
        <row r="136">
          <cell r="A136" t="str">
            <v>5246 ДОКТОРСКАЯ ПРЕМИУМ вар б/о мгс_30с ОСТАНКИНО</v>
          </cell>
          <cell r="D136">
            <v>80.400000000000006</v>
          </cell>
          <cell r="F136">
            <v>80.400000000000006</v>
          </cell>
        </row>
        <row r="137">
          <cell r="A137" t="str">
            <v>5337 ОСОБАЯ СО ШПИКОМ вар п/о  ОСТАНКИНО</v>
          </cell>
          <cell r="D137">
            <v>42.3</v>
          </cell>
          <cell r="F137">
            <v>42.3</v>
          </cell>
        </row>
        <row r="138">
          <cell r="A138" t="str">
            <v>5341 СЕРВЕЛАТ ОХОТНИЧИЙ в/к в/у  ОСТАНКИНО</v>
          </cell>
          <cell r="D138">
            <v>487.1</v>
          </cell>
          <cell r="F138">
            <v>487.1</v>
          </cell>
        </row>
        <row r="139">
          <cell r="A139" t="str">
            <v>5483 ЭКСТРА Папа может с/к в/у 1/250 8шт.   ОСТАНКИНО</v>
          </cell>
          <cell r="D139">
            <v>1333</v>
          </cell>
          <cell r="F139">
            <v>1333</v>
          </cell>
        </row>
        <row r="140">
          <cell r="A140" t="str">
            <v>5544 Сервелат Финский в/к в/у_45с НОВАЯ ОСТАНКИНО</v>
          </cell>
          <cell r="D140">
            <v>1088.5</v>
          </cell>
          <cell r="F140">
            <v>1091.808</v>
          </cell>
        </row>
        <row r="141">
          <cell r="A141" t="str">
            <v>5682 САЛЯМИ МЕЛКОЗЕРНЕНАЯ с/к в/у 1/120_60с   ОСТАНКИНО</v>
          </cell>
          <cell r="D141">
            <v>3948</v>
          </cell>
          <cell r="F141">
            <v>3948</v>
          </cell>
        </row>
        <row r="142">
          <cell r="A142" t="str">
            <v>5698 СЫТНЫЕ Папа может сар б/о мгс 1*3_Маяк  ОСТАНКИНО</v>
          </cell>
          <cell r="D142">
            <v>261</v>
          </cell>
          <cell r="F142">
            <v>261</v>
          </cell>
        </row>
        <row r="143">
          <cell r="A143" t="str">
            <v>5706 АРОМАТНАЯ Папа может с/к в/у 1/250 8шт.  ОСТАНКИНО</v>
          </cell>
          <cell r="D143">
            <v>1227</v>
          </cell>
          <cell r="F143">
            <v>1227</v>
          </cell>
        </row>
        <row r="144">
          <cell r="A144" t="str">
            <v>5708 ПОСОЛЬСКАЯ Папа может с/к в/у ОСТАНКИНО</v>
          </cell>
          <cell r="D144">
            <v>98.6</v>
          </cell>
          <cell r="F144">
            <v>98.6</v>
          </cell>
        </row>
        <row r="145">
          <cell r="A145" t="str">
            <v>5820 СЛИВОЧНЫЕ Папа может сос п/о мгс 2*2_45с   ОСТАНКИНО</v>
          </cell>
          <cell r="D145">
            <v>183</v>
          </cell>
          <cell r="F145">
            <v>183</v>
          </cell>
        </row>
        <row r="146">
          <cell r="A146" t="str">
            <v>5851 ЭКСТРА Папа может вар п/о   ОСТАНКИНО</v>
          </cell>
          <cell r="D146">
            <v>502.15</v>
          </cell>
          <cell r="F146">
            <v>502.15</v>
          </cell>
        </row>
        <row r="147">
          <cell r="A147" t="str">
            <v>5931 ОХОТНИЧЬЯ Папа может с/к в/у 1/220 8шт.   ОСТАНКИНО</v>
          </cell>
          <cell r="D147">
            <v>1181</v>
          </cell>
          <cell r="F147">
            <v>1181</v>
          </cell>
        </row>
        <row r="148">
          <cell r="A148" t="str">
            <v>5992 ВРЕМЯ ОКРОШКИ Папа может вар п/о 0.4кг   ОСТАНКИНО</v>
          </cell>
          <cell r="D148">
            <v>1585</v>
          </cell>
          <cell r="F148">
            <v>1585</v>
          </cell>
        </row>
        <row r="149">
          <cell r="A149" t="str">
            <v>6004 РАГУ СВИНОЕ 1кг 8шт.зам_120с ОСТАНКИНО</v>
          </cell>
          <cell r="D149">
            <v>10</v>
          </cell>
          <cell r="F149">
            <v>10</v>
          </cell>
        </row>
        <row r="150">
          <cell r="A150" t="str">
            <v>6069 ФИЛЕЙНЫЕ Папа может сос ц/о мгс 0.33кг  ОСТАНКИНО</v>
          </cell>
          <cell r="D150">
            <v>372</v>
          </cell>
          <cell r="F150">
            <v>374</v>
          </cell>
        </row>
        <row r="151">
          <cell r="A151" t="str">
            <v>6113 СОЧНЫЕ сос п/о мгс 1*6_Ашан  ОСТАНКИНО</v>
          </cell>
          <cell r="D151">
            <v>3029.2</v>
          </cell>
          <cell r="F151">
            <v>3029.2</v>
          </cell>
        </row>
        <row r="152">
          <cell r="A152" t="str">
            <v>6206 СВИНИНА ПО-ДОМАШНЕМУ к/в мл/к в/у 0.3кг  ОСТАНКИНО</v>
          </cell>
          <cell r="D152">
            <v>210</v>
          </cell>
          <cell r="F152">
            <v>210</v>
          </cell>
        </row>
        <row r="153">
          <cell r="A153" t="str">
            <v>6228 МЯСНОЕ АССОРТИ к/з с/н мгс 1/90 10шт.  ОСТАНКИНО</v>
          </cell>
          <cell r="D153">
            <v>505</v>
          </cell>
          <cell r="F153">
            <v>505</v>
          </cell>
        </row>
        <row r="154">
          <cell r="A154" t="str">
            <v>6247 ДОМАШНЯЯ Папа может вар п/о 0,4кг 8шт.  ОСТАНКИНО</v>
          </cell>
          <cell r="D154">
            <v>376</v>
          </cell>
          <cell r="F154">
            <v>376</v>
          </cell>
        </row>
        <row r="155">
          <cell r="A155" t="str">
            <v>6268 ГОВЯЖЬЯ Папа может вар п/о 0,4кг 8 шт.  ОСТАНКИНО</v>
          </cell>
          <cell r="D155">
            <v>522</v>
          </cell>
          <cell r="F155">
            <v>522</v>
          </cell>
        </row>
        <row r="156">
          <cell r="A156" t="str">
            <v>6281 СВИНИНА ДЕЛИКАТ. к/в мл/к в/у 0.3кг 45с  ОСТАНКИНО</v>
          </cell>
          <cell r="D156">
            <v>181</v>
          </cell>
          <cell r="F156">
            <v>181</v>
          </cell>
        </row>
        <row r="157">
          <cell r="A157" t="str">
            <v>6297 ФИЛЕЙНЫЕ сос ц/о в/у 1/270 12шт_45с  ОСТАНКИНО</v>
          </cell>
          <cell r="D157">
            <v>1762</v>
          </cell>
          <cell r="F157">
            <v>1762</v>
          </cell>
        </row>
        <row r="158">
          <cell r="A158" t="str">
            <v>6303 МЯСНЫЕ Папа может сос п/о мгс 1.5*3  ОСТАНКИНО</v>
          </cell>
          <cell r="D158">
            <v>573.1</v>
          </cell>
          <cell r="F158">
            <v>573.1</v>
          </cell>
        </row>
        <row r="159">
          <cell r="A159" t="str">
            <v>6325 ДОКТОРСКАЯ ПРЕМИУМ вар п/о 0.4кг 8шт.  ОСТАНКИНО</v>
          </cell>
          <cell r="D159">
            <v>1080</v>
          </cell>
          <cell r="F159">
            <v>1080</v>
          </cell>
        </row>
        <row r="160">
          <cell r="A160" t="str">
            <v>6332 МЯСНАЯ Папа может вар п/о 0.5кг 8шт.  ОСТАНКИНО</v>
          </cell>
          <cell r="D160">
            <v>3</v>
          </cell>
          <cell r="F160">
            <v>3</v>
          </cell>
        </row>
        <row r="161">
          <cell r="A161" t="str">
            <v>6333 МЯСНАЯ Папа может вар п/о 0.4кг 8шт.  ОСТАНКИНО</v>
          </cell>
          <cell r="D161">
            <v>6607</v>
          </cell>
          <cell r="F161">
            <v>6609</v>
          </cell>
        </row>
        <row r="162">
          <cell r="A162" t="str">
            <v>6340 ДОМАШНИЙ РЕЦЕПТ Коровино 0.5кг 8шт.  ОСТАНКИНО</v>
          </cell>
          <cell r="D162">
            <v>538</v>
          </cell>
          <cell r="F162">
            <v>538</v>
          </cell>
        </row>
        <row r="163">
          <cell r="A163" t="str">
            <v>6341 ДОМАШНИЙ РЕЦЕПТ СО ШПИКОМ Коровино 0.5кг  ОСТАНКИНО</v>
          </cell>
          <cell r="D163">
            <v>37</v>
          </cell>
          <cell r="F163">
            <v>37</v>
          </cell>
        </row>
        <row r="164">
          <cell r="A164" t="str">
            <v>6345 ФИЛЕЙНАЯ Папа может вар п/о 0.5кг 8шт.  ОСТАНКИНО</v>
          </cell>
          <cell r="D164">
            <v>1</v>
          </cell>
          <cell r="F164">
            <v>1</v>
          </cell>
        </row>
        <row r="165">
          <cell r="A165" t="str">
            <v>6353 ЭКСТРА Папа может вар п/о 0.4кг 8шт.  ОСТАНКИНО</v>
          </cell>
          <cell r="D165">
            <v>3130</v>
          </cell>
          <cell r="F165">
            <v>3130</v>
          </cell>
        </row>
        <row r="166">
          <cell r="A166" t="str">
            <v>6392 ФИЛЕЙНАЯ Папа может вар п/о 0.4кг. ОСТАНКИНО</v>
          </cell>
          <cell r="D166">
            <v>7050</v>
          </cell>
          <cell r="F166">
            <v>7050</v>
          </cell>
        </row>
        <row r="167">
          <cell r="A167" t="str">
            <v>6426 КЛАССИЧЕСКАЯ ПМ вар п/о 0.3кг 8шт.  ОСТАНКИНО</v>
          </cell>
          <cell r="D167">
            <v>2073</v>
          </cell>
          <cell r="F167">
            <v>2073</v>
          </cell>
        </row>
        <row r="168">
          <cell r="A168" t="str">
            <v>6445 БЕКОН с/к с/н в/у 1/180 10шт.  ОСТАНКИНО</v>
          </cell>
          <cell r="D168">
            <v>32</v>
          </cell>
          <cell r="F168">
            <v>32</v>
          </cell>
        </row>
        <row r="169">
          <cell r="A169" t="str">
            <v>6453 ЭКСТРА Папа может с/к с/н в/у 1/100 14шт.   ОСТАНКИНО</v>
          </cell>
          <cell r="D169">
            <v>2280</v>
          </cell>
          <cell r="F169">
            <v>2280</v>
          </cell>
        </row>
        <row r="170">
          <cell r="A170" t="str">
            <v>6454 АРОМАТНАЯ с/к с/н в/у 1/100 14шт.  ОСТАНКИНО</v>
          </cell>
          <cell r="D170">
            <v>2690</v>
          </cell>
          <cell r="F170">
            <v>2690</v>
          </cell>
        </row>
        <row r="171">
          <cell r="A171" t="str">
            <v>6470 ВЕТЧ.МРАМОРНАЯ в/у_45с  ОСТАНКИНО</v>
          </cell>
          <cell r="D171">
            <v>16</v>
          </cell>
          <cell r="F171">
            <v>16</v>
          </cell>
        </row>
        <row r="172">
          <cell r="A172" t="str">
            <v>6475 С СЫРОМ Папа может сос ц/о мгс 0.4кг6шт  ОСТАНКИНО</v>
          </cell>
          <cell r="D172">
            <v>152</v>
          </cell>
          <cell r="F172">
            <v>152</v>
          </cell>
        </row>
        <row r="173">
          <cell r="A173" t="str">
            <v>6527 ШПИКАЧКИ СОЧНЫЕ ПМ сар б/о мгс 1*3 45с ОСТАНКИНО</v>
          </cell>
          <cell r="D173">
            <v>701.1</v>
          </cell>
          <cell r="F173">
            <v>701.1</v>
          </cell>
        </row>
        <row r="174">
          <cell r="A174" t="str">
            <v>6528 ШПИКАЧКИ СОЧНЫЕ ПМ сар б/о мгс 0.4кг 45с  ОСТАНКИНО</v>
          </cell>
          <cell r="D174">
            <v>518</v>
          </cell>
          <cell r="F174">
            <v>518</v>
          </cell>
        </row>
        <row r="175">
          <cell r="A175" t="str">
            <v>6555 ПОСОЛЬСКАЯ с/к с/н в/у 1/100 10шт.  ОСТАНКИНО</v>
          </cell>
          <cell r="D175">
            <v>332</v>
          </cell>
          <cell r="F175">
            <v>332</v>
          </cell>
        </row>
        <row r="176">
          <cell r="A176" t="str">
            <v>6586 МРАМОРНАЯ И БАЛЫКОВАЯ в/к с/н мгс 1/90 ОСТАНКИНО</v>
          </cell>
          <cell r="D176">
            <v>338</v>
          </cell>
          <cell r="F176">
            <v>338</v>
          </cell>
        </row>
        <row r="177">
          <cell r="A177" t="str">
            <v>6602 БАВАРСКИЕ ПМ сос ц/о мгс 0,35кг 8шт.  ОСТАНКИНО</v>
          </cell>
          <cell r="D177">
            <v>353</v>
          </cell>
          <cell r="F177">
            <v>354</v>
          </cell>
        </row>
        <row r="178">
          <cell r="A178" t="str">
            <v>6616 МОЛОЧНЫЕ КЛАССИЧЕСКИЕ сос п/о в/у 0.3кг  ОСТАНКИНО</v>
          </cell>
          <cell r="D178">
            <v>2</v>
          </cell>
          <cell r="F178">
            <v>2</v>
          </cell>
        </row>
        <row r="179">
          <cell r="A179" t="str">
            <v>6661 СОЧНЫЙ ГРИЛЬ ПМ сос п/о мгс 1.5*4_Маяк  ОСТАНКИНО</v>
          </cell>
          <cell r="D179">
            <v>86.6</v>
          </cell>
          <cell r="F179">
            <v>86.6</v>
          </cell>
        </row>
        <row r="180">
          <cell r="A180" t="str">
            <v>6666 БОЯНСКАЯ Папа может п/к в/у 0,28кг 8 шт. ОСТАНКИНО</v>
          </cell>
          <cell r="D180">
            <v>1725</v>
          </cell>
          <cell r="F180">
            <v>1725</v>
          </cell>
        </row>
        <row r="181">
          <cell r="A181" t="str">
            <v>6683 СЕРВЕЛАТ ЗЕРНИСТЫЙ ПМ в/к в/у 0,35кг  ОСТАНКИНО</v>
          </cell>
          <cell r="D181">
            <v>3454</v>
          </cell>
          <cell r="F181">
            <v>3457</v>
          </cell>
        </row>
        <row r="182">
          <cell r="A182" t="str">
            <v>6684 СЕРВЕЛАТ КАРЕЛЬСКИЙ ПМ в/к в/у 0.28кг  ОСТАНКИНО</v>
          </cell>
          <cell r="D182">
            <v>3622</v>
          </cell>
          <cell r="F182">
            <v>3623</v>
          </cell>
        </row>
        <row r="183">
          <cell r="A183" t="str">
            <v>6689 СЕРВЕЛАТ ОХОТНИЧИЙ ПМ в/к в/у 0,35кг 8шт  ОСТАНКИНО</v>
          </cell>
          <cell r="D183">
            <v>5458</v>
          </cell>
          <cell r="F183">
            <v>5467</v>
          </cell>
        </row>
        <row r="184">
          <cell r="A184" t="str">
            <v>6692 СЕРВЕЛАТ ПРИМА в/к в/у 0.28кг 8шт.  ОСТАНКИНО</v>
          </cell>
          <cell r="D184">
            <v>61</v>
          </cell>
          <cell r="F184">
            <v>61</v>
          </cell>
        </row>
        <row r="185">
          <cell r="A185" t="str">
            <v>6697 СЕРВЕЛАТ ФИНСКИЙ ПМ в/к в/у 0,35кг 8шт.  ОСТАНКИНО</v>
          </cell>
          <cell r="D185">
            <v>6737</v>
          </cell>
          <cell r="F185">
            <v>6760</v>
          </cell>
        </row>
        <row r="186">
          <cell r="A186" t="str">
            <v>6713 СОЧНЫЙ ГРИЛЬ ПМ сос п/о мгс 0.41кг 8шт.  ОСТАНКИНО</v>
          </cell>
          <cell r="D186">
            <v>2520</v>
          </cell>
          <cell r="F186">
            <v>2520</v>
          </cell>
        </row>
        <row r="187">
          <cell r="A187" t="str">
            <v>6716 ОСОБАЯ Коровино (в сетке) 0.5кг 8шт.  ОСТАНКИНО</v>
          </cell>
          <cell r="D187">
            <v>658</v>
          </cell>
          <cell r="F187">
            <v>658</v>
          </cell>
        </row>
        <row r="188">
          <cell r="A188" t="str">
            <v>6722 СОЧНЫЕ ПМ сос п/о мгс 0,41кг 10шт.  ОСТАНКИНО</v>
          </cell>
          <cell r="D188">
            <v>3671</v>
          </cell>
          <cell r="F188">
            <v>3673</v>
          </cell>
        </row>
        <row r="189">
          <cell r="A189" t="str">
            <v>6726 СЛИВОЧНЫЕ ПМ сос п/о мгс 0.41кг 10шт.  ОСТАНКИНО</v>
          </cell>
          <cell r="D189">
            <v>5377</v>
          </cell>
          <cell r="F189">
            <v>5380</v>
          </cell>
        </row>
        <row r="190">
          <cell r="A190" t="str">
            <v>6734 ОСОБАЯ СО ШПИКОМ Коровино (в сетке) 0,5кг ОСТАНКИНО</v>
          </cell>
          <cell r="D190">
            <v>120</v>
          </cell>
          <cell r="F190">
            <v>120</v>
          </cell>
        </row>
        <row r="191">
          <cell r="A191" t="str">
            <v>6747 РУССКАЯ ПРЕМИУМ ПМ вар ф/о в/у  ОСТАНКИНО</v>
          </cell>
          <cell r="D191">
            <v>52.5</v>
          </cell>
          <cell r="F191">
            <v>52.5</v>
          </cell>
        </row>
        <row r="192">
          <cell r="A192" t="str">
            <v>6759 МОЛОЧНЫЕ ГОСТ сос ц/о мгс 0.4кг 7шт.  ОСТАНКИНО</v>
          </cell>
          <cell r="D192">
            <v>67</v>
          </cell>
          <cell r="F192">
            <v>68</v>
          </cell>
        </row>
        <row r="193">
          <cell r="A193" t="str">
            <v>6761 МОЛОЧНЫЕ ГОСТ сос ц/о мгс 1*4  ОСТАНКИНО</v>
          </cell>
          <cell r="D193">
            <v>24</v>
          </cell>
          <cell r="F193">
            <v>24</v>
          </cell>
        </row>
        <row r="194">
          <cell r="A194" t="str">
            <v>6762 СЛИВОЧНЫЕ сос ц/о мгс 0.41кг 8шт.  ОСТАНКИНО</v>
          </cell>
          <cell r="D194">
            <v>124</v>
          </cell>
          <cell r="F194">
            <v>124</v>
          </cell>
        </row>
        <row r="195">
          <cell r="A195" t="str">
            <v>6764 СЛИВОЧНЫЕ сос ц/о мгс 1*4  ОСТАНКИНО</v>
          </cell>
          <cell r="D195">
            <v>15</v>
          </cell>
          <cell r="F195">
            <v>15</v>
          </cell>
        </row>
        <row r="196">
          <cell r="A196" t="str">
            <v>6765 РУБЛЕНЫЕ сос ц/о мгс 0.36кг 6шт.  ОСТАНКИНО</v>
          </cell>
          <cell r="D196">
            <v>774</v>
          </cell>
          <cell r="F196">
            <v>774</v>
          </cell>
        </row>
        <row r="197">
          <cell r="A197" t="str">
            <v>6767 РУБЛЕНЫЕ сос ц/о мгс 1*4  ОСТАНКИНО</v>
          </cell>
          <cell r="D197">
            <v>60.2</v>
          </cell>
          <cell r="F197">
            <v>60.2</v>
          </cell>
        </row>
        <row r="198">
          <cell r="A198" t="str">
            <v>6768 С СЫРОМ сос ц/о мгс 0.41кг 6шт.  ОСТАНКИНО</v>
          </cell>
          <cell r="D198">
            <v>140</v>
          </cell>
          <cell r="F198">
            <v>140</v>
          </cell>
        </row>
        <row r="199">
          <cell r="A199" t="str">
            <v>6770 ИСПАНСКИЕ сос ц/о мгс 0.41кг 6шт.  ОСТАНКИНО</v>
          </cell>
          <cell r="D199">
            <v>105</v>
          </cell>
          <cell r="F199">
            <v>106</v>
          </cell>
        </row>
        <row r="200">
          <cell r="A200" t="str">
            <v>6773 САЛЯМИ Папа может п/к в/у 0,28кг 8шт.  ОСТАНКИНО</v>
          </cell>
          <cell r="D200">
            <v>660</v>
          </cell>
          <cell r="F200">
            <v>660</v>
          </cell>
        </row>
        <row r="201">
          <cell r="A201" t="str">
            <v>6776 ХОТ-ДОГ Папа может сос п/о мгс 0.35кг  ОСТАНКИНО</v>
          </cell>
          <cell r="D201">
            <v>87</v>
          </cell>
          <cell r="F201">
            <v>87</v>
          </cell>
        </row>
        <row r="202">
          <cell r="A202" t="str">
            <v>6777 МЯСНЫЕ С ГОВЯДИНОЙ ПМ сос п/о мгс 0.4кг  ОСТАНКИНО</v>
          </cell>
          <cell r="D202">
            <v>1802</v>
          </cell>
          <cell r="F202">
            <v>1802</v>
          </cell>
        </row>
        <row r="203">
          <cell r="A203" t="str">
            <v>6785 ВЕНСКАЯ САЛЯМИ п/к в/у 0.33кг 8шт.  ОСТАНКИНО</v>
          </cell>
          <cell r="D203">
            <v>489</v>
          </cell>
          <cell r="F203">
            <v>489</v>
          </cell>
        </row>
        <row r="204">
          <cell r="A204" t="str">
            <v>6786 ВЕНСКАЯ САЛЯМИ п/к в/у  ОСТАНКИНО</v>
          </cell>
          <cell r="D204">
            <v>8.48</v>
          </cell>
          <cell r="F204">
            <v>8.48</v>
          </cell>
        </row>
        <row r="205">
          <cell r="A205" t="str">
            <v>6787 СЕРВЕЛАТ КРЕМЛЕВСКИЙ в/к в/у 0,33кг 8шт.  ОСТАНКИНО</v>
          </cell>
          <cell r="D205">
            <v>409</v>
          </cell>
          <cell r="F205">
            <v>409</v>
          </cell>
        </row>
        <row r="206">
          <cell r="A206" t="str">
            <v>6788 СЕРВЕЛАТ КРЕМЛЕВСКИЙ в/к в/у  ОСТАНКИНО</v>
          </cell>
          <cell r="D206">
            <v>12.48</v>
          </cell>
          <cell r="F206">
            <v>12.48</v>
          </cell>
        </row>
        <row r="207">
          <cell r="A207" t="str">
            <v>6791 СЕРВЕЛАТ ПРЕМИУМ в/к в/у 0,33кг 8шт.  ОСТАНКИНО</v>
          </cell>
          <cell r="D207">
            <v>1</v>
          </cell>
          <cell r="F207">
            <v>1</v>
          </cell>
        </row>
        <row r="208">
          <cell r="A208" t="str">
            <v>6793 БАЛЫКОВАЯ в/к в/у 0,33кг 8шт.  ОСТАНКИНО</v>
          </cell>
          <cell r="D208">
            <v>86</v>
          </cell>
          <cell r="F208">
            <v>86</v>
          </cell>
        </row>
        <row r="209">
          <cell r="A209" t="str">
            <v>6795 ОСТАНКИНСКАЯ в/к в/у 0,33кг 8шт.  ОСТАНКИНО</v>
          </cell>
          <cell r="D209">
            <v>166</v>
          </cell>
          <cell r="F209">
            <v>166</v>
          </cell>
        </row>
        <row r="210">
          <cell r="A210" t="str">
            <v>6807 СЕРВЕЛАТ ЕВРОПЕЙСКИЙ в/к в/у 0,33кг 8шт.  ОСТАНКИНО</v>
          </cell>
          <cell r="D210">
            <v>244</v>
          </cell>
          <cell r="F210">
            <v>244</v>
          </cell>
        </row>
        <row r="211">
          <cell r="A211" t="str">
            <v>6822 ИЗ ОТБОРНОГО МЯСА ПМ сос п/о мгс 0,36кг  ОСТАНКИНО</v>
          </cell>
          <cell r="D211">
            <v>53</v>
          </cell>
          <cell r="F211">
            <v>53</v>
          </cell>
        </row>
        <row r="212">
          <cell r="A212" t="str">
            <v>6829 МОЛОЧНЫЕ КЛАССИЧЕСКИЕ сос п/о мгс 2*4_С  ОСТАНКИНО</v>
          </cell>
          <cell r="D212">
            <v>806.5</v>
          </cell>
          <cell r="F212">
            <v>806.5</v>
          </cell>
        </row>
        <row r="213">
          <cell r="A213" t="str">
            <v>6834 ПОСОЛЬСКАЯ ПМ с/к с/н в/у 1/100 10шт.  ОСТАНКИНО</v>
          </cell>
          <cell r="D213">
            <v>522</v>
          </cell>
          <cell r="F213">
            <v>522</v>
          </cell>
        </row>
        <row r="214">
          <cell r="A214" t="str">
            <v>6841 ДОМАШНЯЯ Папа может вар н/о мгс 1*3  ОСТАНКИНО</v>
          </cell>
          <cell r="D214">
            <v>64.89</v>
          </cell>
          <cell r="F214">
            <v>64.89</v>
          </cell>
        </row>
        <row r="215">
          <cell r="A215" t="str">
            <v>6852 МОЛОЧНЫЕ ПРЕМИУМ ПМ сос п/о в/ у 1/350  ОСТАНКИНО</v>
          </cell>
          <cell r="D215">
            <v>2825</v>
          </cell>
          <cell r="F215">
            <v>2826</v>
          </cell>
        </row>
        <row r="216">
          <cell r="A216" t="str">
            <v>6853 МОЛОЧНЫЕ ПРЕМИУМ ПМ сос п/о мгс 1*6  ОСТАНКИНО</v>
          </cell>
          <cell r="D216">
            <v>215.6</v>
          </cell>
          <cell r="F216">
            <v>215.6</v>
          </cell>
        </row>
        <row r="217">
          <cell r="A217" t="str">
            <v>6854 МОЛОЧНЫЕ ПРЕМИУМ ПМ сос п/о мгс 0.6кг  ОСТАНКИНО</v>
          </cell>
          <cell r="D217">
            <v>442</v>
          </cell>
          <cell r="F217">
            <v>442</v>
          </cell>
        </row>
        <row r="218">
          <cell r="A218" t="str">
            <v>6861 ДОМАШНИЙ РЕЦЕПТ Коровино вар п/о  ОСТАНКИНО</v>
          </cell>
          <cell r="D218">
            <v>806.3</v>
          </cell>
          <cell r="F218">
            <v>806.3</v>
          </cell>
        </row>
        <row r="219">
          <cell r="A219" t="str">
            <v>6862 ДОМАШНИЙ РЕЦЕПТ СО ШПИК. Коровино вар п/о  ОСТАНКИНО</v>
          </cell>
          <cell r="D219">
            <v>32.700000000000003</v>
          </cell>
          <cell r="F219">
            <v>32.700000000000003</v>
          </cell>
        </row>
        <row r="220">
          <cell r="A220" t="str">
            <v>6865 ВЕТЧ.НЕЖНАЯ Коровино п/о  ОСТАНКИНО</v>
          </cell>
          <cell r="D220">
            <v>328.4</v>
          </cell>
          <cell r="F220">
            <v>328.4</v>
          </cell>
        </row>
        <row r="221">
          <cell r="A221" t="str">
            <v>6870 С ГОВЯДИНОЙ СН сос п/о мгс 1*6  ОСТАНКИНО</v>
          </cell>
          <cell r="D221">
            <v>62.8</v>
          </cell>
          <cell r="F221">
            <v>62.8</v>
          </cell>
        </row>
        <row r="222">
          <cell r="A222" t="str">
            <v>6903 СОЧНЫЕ ПМ сос п/о мгс 0.41кг_osu  ОСТАНКИНО</v>
          </cell>
          <cell r="D222">
            <v>4577</v>
          </cell>
          <cell r="F222">
            <v>4581</v>
          </cell>
        </row>
        <row r="223">
          <cell r="A223" t="str">
            <v>6919 БЕКОН с/к с/н в/у 1/180 10шт.  ОСТАНКИНО</v>
          </cell>
          <cell r="D223">
            <v>302</v>
          </cell>
          <cell r="F223">
            <v>302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378</v>
          </cell>
          <cell r="F224">
            <v>378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508</v>
          </cell>
          <cell r="F225">
            <v>508</v>
          </cell>
        </row>
        <row r="226">
          <cell r="A226" t="str">
            <v>БОНУС Z-ОСОБАЯ Коровино вар п/о (5324)  ОСТАНКИНО</v>
          </cell>
          <cell r="D226">
            <v>46</v>
          </cell>
          <cell r="F226">
            <v>46</v>
          </cell>
        </row>
        <row r="227">
          <cell r="A227" t="str">
            <v>БОНУС Z-ОСОБАЯ Коровино вар п/о 0.5кг_СНГ (6305)  ОСТАНКИНО</v>
          </cell>
          <cell r="D227">
            <v>42</v>
          </cell>
          <cell r="F227">
            <v>42</v>
          </cell>
        </row>
        <row r="228">
          <cell r="A228" t="str">
            <v>БОНУС СОЧНЫЕ сос п/о мгс 0.41кг_UZ (6087)  ОСТАНКИНО</v>
          </cell>
          <cell r="D228">
            <v>214</v>
          </cell>
          <cell r="F228">
            <v>214</v>
          </cell>
        </row>
        <row r="229">
          <cell r="A229" t="str">
            <v>БОНУС СОЧНЫЕ сос п/о мгс 1*6_UZ (6088)  ОСТАНКИНО</v>
          </cell>
          <cell r="D229">
            <v>222</v>
          </cell>
          <cell r="F229">
            <v>222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1562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21.9</v>
          </cell>
        </row>
        <row r="232">
          <cell r="A232" t="str">
            <v>БОНУС_Колбаса вареная Филейская ТМ Вязанка. ВЕС  ПОКОМ</v>
          </cell>
          <cell r="F232">
            <v>499.26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518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F234">
            <v>202.501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516</v>
          </cell>
        </row>
        <row r="236">
          <cell r="A236" t="str">
            <v>БОНУС_Сервелат Фирменый в/к 0,10 кг.шт. нарезка (лоток с ср.защ.атм.)  СПК</v>
          </cell>
          <cell r="D236">
            <v>8</v>
          </cell>
          <cell r="F236">
            <v>8</v>
          </cell>
        </row>
        <row r="237">
          <cell r="A237" t="str">
            <v>Бутербродная вареная 0,47 кг шт.  СПК</v>
          </cell>
          <cell r="D237">
            <v>54</v>
          </cell>
          <cell r="F237">
            <v>54</v>
          </cell>
        </row>
        <row r="238">
          <cell r="A238" t="str">
            <v>Вацлавская п/к (черева) 390 гр.шт. термоус.пак  СПК</v>
          </cell>
          <cell r="D238">
            <v>46</v>
          </cell>
          <cell r="F238">
            <v>46</v>
          </cell>
        </row>
        <row r="239">
          <cell r="A239" t="str">
            <v>Ветчина Вацлавская 400 гр.шт.  СПК</v>
          </cell>
          <cell r="D239">
            <v>2</v>
          </cell>
          <cell r="F239">
            <v>2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9</v>
          </cell>
          <cell r="F240">
            <v>432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745</v>
          </cell>
          <cell r="F241">
            <v>2135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737</v>
          </cell>
          <cell r="F242">
            <v>2275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5</v>
          </cell>
          <cell r="F243">
            <v>274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29</v>
          </cell>
          <cell r="F244">
            <v>29</v>
          </cell>
        </row>
        <row r="245">
          <cell r="A245" t="str">
            <v>Гуцульская с/к "КолбасГрад" 160 гр.шт. термоус. пак  СПК</v>
          </cell>
          <cell r="D245">
            <v>138</v>
          </cell>
          <cell r="F245">
            <v>343</v>
          </cell>
        </row>
        <row r="246">
          <cell r="A246" t="str">
            <v>Дельгаро с/в "Эликатессе" 140 гр.шт.  СПК</v>
          </cell>
          <cell r="D246">
            <v>68</v>
          </cell>
          <cell r="F246">
            <v>68</v>
          </cell>
        </row>
        <row r="247">
          <cell r="A247" t="str">
            <v>Деревенская рубленая вареная 350 гр.шт. термоус. пак.  СПК</v>
          </cell>
          <cell r="D247">
            <v>13</v>
          </cell>
          <cell r="F247">
            <v>13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349</v>
          </cell>
          <cell r="F248">
            <v>349</v>
          </cell>
        </row>
        <row r="249">
          <cell r="A249" t="str">
            <v>Докторская вареная в/с  СПК</v>
          </cell>
          <cell r="D249">
            <v>39</v>
          </cell>
          <cell r="F249">
            <v>39</v>
          </cell>
        </row>
        <row r="250">
          <cell r="A250" t="str">
            <v>Докторская вареная в/с 0,47 кг шт.  СПК</v>
          </cell>
          <cell r="D250">
            <v>48</v>
          </cell>
          <cell r="F250">
            <v>48</v>
          </cell>
        </row>
        <row r="251">
          <cell r="A251" t="str">
            <v>Докторская вареная термоус.пак. "Высокий вкус"  СПК</v>
          </cell>
          <cell r="D251">
            <v>233</v>
          </cell>
          <cell r="F251">
            <v>233</v>
          </cell>
        </row>
        <row r="252">
          <cell r="A252" t="str">
            <v>Жар-боллы с курочкой и сыром, ВЕС ТМ Зареченские  ПОКОМ</v>
          </cell>
          <cell r="D252">
            <v>9</v>
          </cell>
          <cell r="F252">
            <v>178.4</v>
          </cell>
        </row>
        <row r="253">
          <cell r="A253" t="str">
            <v>Жар-ладушки с мясом ТМ Зареченские ВЕС ПОКОМ</v>
          </cell>
          <cell r="D253">
            <v>7.4</v>
          </cell>
          <cell r="F253">
            <v>210.20500000000001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7.4</v>
          </cell>
        </row>
        <row r="255">
          <cell r="A255" t="str">
            <v>Жар-ладушки с яблоком и грушей ТМ Зареченские ВЕС ПОКОМ</v>
          </cell>
          <cell r="F255">
            <v>14.8</v>
          </cell>
        </row>
        <row r="256">
          <cell r="A256" t="str">
            <v>ЖАР-мени ВЕС ТМ Зареченские  ПОКОМ</v>
          </cell>
          <cell r="F256">
            <v>135.001</v>
          </cell>
        </row>
        <row r="257">
          <cell r="A257" t="str">
            <v>Карбонад Юбилейный 0,13кг нар.д/ф шт. СПК</v>
          </cell>
          <cell r="D257">
            <v>13</v>
          </cell>
          <cell r="F257">
            <v>13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1</v>
          </cell>
          <cell r="F258">
            <v>1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</v>
          </cell>
          <cell r="F259">
            <v>1</v>
          </cell>
        </row>
        <row r="260">
          <cell r="A260" t="str">
            <v>Классика с/к 235 гр.шт. "Высокий вкус"  СПК</v>
          </cell>
          <cell r="D260">
            <v>43</v>
          </cell>
          <cell r="F260">
            <v>43</v>
          </cell>
        </row>
        <row r="261">
          <cell r="A261" t="str">
            <v>Классическая вареная 400 гр.шт.  СПК</v>
          </cell>
          <cell r="D261">
            <v>17</v>
          </cell>
          <cell r="F261">
            <v>17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1175</v>
          </cell>
          <cell r="F262">
            <v>1175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953</v>
          </cell>
          <cell r="F263">
            <v>953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337</v>
          </cell>
          <cell r="F264">
            <v>337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26</v>
          </cell>
          <cell r="F265">
            <v>26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495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18</v>
          </cell>
          <cell r="F269">
            <v>520</v>
          </cell>
        </row>
        <row r="270">
          <cell r="A270" t="str">
            <v>Ла Фаворте с/в "Эликатессе" 140 гр.шт.  СПК</v>
          </cell>
          <cell r="D270">
            <v>289</v>
          </cell>
          <cell r="F270">
            <v>289</v>
          </cell>
        </row>
        <row r="271">
          <cell r="A271" t="str">
            <v>Ливерная Печеночная "Просто выгодно" 0,3 кг.шт.  СПК</v>
          </cell>
          <cell r="D271">
            <v>108</v>
          </cell>
          <cell r="F271">
            <v>108</v>
          </cell>
        </row>
        <row r="272">
          <cell r="A272" t="str">
            <v>Любительская вареная термоус.пак. "Высокий вкус"  СПК</v>
          </cell>
          <cell r="D272">
            <v>99</v>
          </cell>
          <cell r="F272">
            <v>99</v>
          </cell>
        </row>
        <row r="273">
          <cell r="A273" t="str">
            <v>Мини-сосиски в тесте "Фрайпики" 1,8кг ВЕС, ТМ Зареченские  ПОКОМ</v>
          </cell>
          <cell r="D273">
            <v>10.8</v>
          </cell>
          <cell r="F273">
            <v>81.003</v>
          </cell>
        </row>
        <row r="274">
          <cell r="A274" t="str">
            <v>Мини-сосиски в тесте "Фрайпики" 3,7кг ВЕС,  ПОКОМ</v>
          </cell>
          <cell r="D274">
            <v>3.7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238.5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6</v>
          </cell>
          <cell r="F277">
            <v>6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43</v>
          </cell>
          <cell r="F278">
            <v>2427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22</v>
          </cell>
          <cell r="F279">
            <v>1739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28</v>
          </cell>
          <cell r="F280">
            <v>2018</v>
          </cell>
        </row>
        <row r="281">
          <cell r="A281" t="str">
            <v>Наггетсы с куриным филе и сыром ТМ Вязанка 0,25 кг ПОКОМ</v>
          </cell>
          <cell r="D281">
            <v>9</v>
          </cell>
          <cell r="F281">
            <v>659</v>
          </cell>
        </row>
        <row r="282">
          <cell r="A282" t="str">
            <v>Наггетсы Хрустящие ТМ Зареченские. ВЕС ПОКОМ</v>
          </cell>
          <cell r="D282">
            <v>18</v>
          </cell>
          <cell r="F282">
            <v>741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4</v>
          </cell>
          <cell r="F283">
            <v>4</v>
          </cell>
        </row>
        <row r="284">
          <cell r="A284" t="str">
            <v>Оригинальная с перцем с/к  СПК</v>
          </cell>
          <cell r="D284">
            <v>286.024</v>
          </cell>
          <cell r="F284">
            <v>1706.0239999999999</v>
          </cell>
        </row>
        <row r="285">
          <cell r="A285" t="str">
            <v>Особая вареная  СПК</v>
          </cell>
          <cell r="D285">
            <v>13</v>
          </cell>
          <cell r="F285">
            <v>13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20</v>
          </cell>
          <cell r="F286">
            <v>20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395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1</v>
          </cell>
          <cell r="F288">
            <v>99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10</v>
          </cell>
          <cell r="F289">
            <v>794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267</v>
          </cell>
        </row>
        <row r="291">
          <cell r="A291" t="str">
            <v>Пельмени Бигбули с мясом, Горячая штучка 0,9кг  ПОКОМ</v>
          </cell>
          <cell r="D291">
            <v>487</v>
          </cell>
          <cell r="F291">
            <v>931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17</v>
          </cell>
          <cell r="F292">
            <v>892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270</v>
          </cell>
        </row>
        <row r="294">
          <cell r="A294" t="str">
            <v>Пельмени Бульмени Жюльен Горячая штучка 0,43  ПОКОМ</v>
          </cell>
          <cell r="F294">
            <v>7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8</v>
          </cell>
          <cell r="F295">
            <v>524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972</v>
          </cell>
          <cell r="F296">
            <v>2628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22</v>
          </cell>
          <cell r="F297">
            <v>1576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153.6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1631.001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1029</v>
          </cell>
          <cell r="F300">
            <v>3807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12</v>
          </cell>
          <cell r="F301">
            <v>1258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47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83</v>
          </cell>
        </row>
        <row r="304">
          <cell r="A304" t="str">
            <v>Пельмени Левантские ТМ Особый рецепт 0,8 кг  ПОКОМ</v>
          </cell>
          <cell r="F304">
            <v>6</v>
          </cell>
        </row>
        <row r="305">
          <cell r="A305" t="str">
            <v>Пельмени Медвежьи ушки с фермерскими сливками 0,7кг  ПОКОМ</v>
          </cell>
          <cell r="D305">
            <v>2</v>
          </cell>
          <cell r="F305">
            <v>197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1</v>
          </cell>
          <cell r="F306">
            <v>177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1</v>
          </cell>
          <cell r="F307">
            <v>129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1403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259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765.00099999999998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5</v>
          </cell>
          <cell r="F311">
            <v>798</v>
          </cell>
        </row>
        <row r="312">
          <cell r="A312" t="str">
            <v>Пельмени Сочные сфера 0,8 кг ТМ Стародворье  ПОКОМ</v>
          </cell>
          <cell r="F312">
            <v>65</v>
          </cell>
        </row>
        <row r="313">
          <cell r="A313" t="str">
            <v>Пипперони с/к "Эликатессе" 0,20 кг.шт.  СПК</v>
          </cell>
          <cell r="D313">
            <v>2</v>
          </cell>
          <cell r="F313">
            <v>2</v>
          </cell>
        </row>
        <row r="314">
          <cell r="A314" t="str">
            <v>Пирожки с мясом 0,3кг ТМ Зареченские  ПОКОМ</v>
          </cell>
          <cell r="F314">
            <v>22</v>
          </cell>
        </row>
        <row r="315">
          <cell r="A315" t="str">
            <v>Пирожки с яблоком и грушей 0,3кг ТМ Зареченские  ПОКОМ</v>
          </cell>
          <cell r="F315">
            <v>6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41</v>
          </cell>
          <cell r="F316">
            <v>41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56</v>
          </cell>
          <cell r="F317">
            <v>56</v>
          </cell>
        </row>
        <row r="318">
          <cell r="A318" t="str">
            <v>Плавленый Сыр 45% "С грибами" СТМ "ПапаМожет 180гр  ОСТАНКИНО</v>
          </cell>
          <cell r="D318">
            <v>56</v>
          </cell>
          <cell r="F318">
            <v>56</v>
          </cell>
        </row>
        <row r="319">
          <cell r="A319" t="str">
            <v>По-Австрийски с/к 260 гр.шт. "Высокий вкус"  СПК</v>
          </cell>
          <cell r="D319">
            <v>4</v>
          </cell>
          <cell r="F319">
            <v>4</v>
          </cell>
        </row>
        <row r="320">
          <cell r="A320" t="str">
            <v>Покровская вареная 0,47 кг шт.  СПК</v>
          </cell>
          <cell r="D320">
            <v>22</v>
          </cell>
          <cell r="F320">
            <v>22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15</v>
          </cell>
          <cell r="F321">
            <v>15</v>
          </cell>
        </row>
        <row r="322">
          <cell r="A322" t="str">
            <v>Ричеза с/к 230 гр.шт.  СПК</v>
          </cell>
          <cell r="D322">
            <v>306</v>
          </cell>
          <cell r="F322">
            <v>506</v>
          </cell>
        </row>
        <row r="323">
          <cell r="A323" t="str">
            <v>Сальчетти с/к 230 гр.шт.  СПК</v>
          </cell>
          <cell r="D323">
            <v>292</v>
          </cell>
          <cell r="F323">
            <v>492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160</v>
          </cell>
          <cell r="F324">
            <v>365</v>
          </cell>
        </row>
        <row r="325">
          <cell r="A325" t="str">
            <v>Салями Трюфель с/в "Эликатессе" 0,16 кг.шт.  СПК</v>
          </cell>
          <cell r="D325">
            <v>181</v>
          </cell>
          <cell r="F325">
            <v>181</v>
          </cell>
        </row>
        <row r="326">
          <cell r="A326" t="str">
            <v>Салями Финская с/к 235 гр.шт. "Высокий вкус"  СПК</v>
          </cell>
          <cell r="D326">
            <v>1</v>
          </cell>
          <cell r="F326">
            <v>1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272</v>
          </cell>
          <cell r="F327">
            <v>512</v>
          </cell>
        </row>
        <row r="328">
          <cell r="A328" t="str">
            <v>Сардельки "Необыкновенные" (в ср.защ.атм.)  СПК</v>
          </cell>
          <cell r="D328">
            <v>22</v>
          </cell>
          <cell r="F328">
            <v>22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121</v>
          </cell>
          <cell r="F329">
            <v>291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1</v>
          </cell>
          <cell r="F330">
            <v>1</v>
          </cell>
        </row>
        <row r="331">
          <cell r="A331" t="str">
            <v>Семейная с чесночком Экстра вареная  СПК</v>
          </cell>
          <cell r="D331">
            <v>51</v>
          </cell>
          <cell r="F331">
            <v>51</v>
          </cell>
        </row>
        <row r="332">
          <cell r="A332" t="str">
            <v>Семейная с чесночком Экстра вареная 0,5 кг.шт.  СПК</v>
          </cell>
          <cell r="D332">
            <v>34</v>
          </cell>
          <cell r="F332">
            <v>34</v>
          </cell>
        </row>
        <row r="333">
          <cell r="A333" t="str">
            <v>Сервелат Европейский в/к, в/с 0,38 кг.шт.термофор.пак  СПК</v>
          </cell>
          <cell r="D333">
            <v>53</v>
          </cell>
          <cell r="F333">
            <v>53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52</v>
          </cell>
          <cell r="F334">
            <v>52</v>
          </cell>
        </row>
        <row r="335">
          <cell r="A335" t="str">
            <v>Сервелат Финский в/к 0,38 кг.шт. термофор.пак.  СПК</v>
          </cell>
          <cell r="D335">
            <v>29</v>
          </cell>
          <cell r="F335">
            <v>29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40</v>
          </cell>
          <cell r="F336">
            <v>40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368</v>
          </cell>
          <cell r="F337">
            <v>368</v>
          </cell>
        </row>
        <row r="338">
          <cell r="A338" t="str">
            <v>Сибирская особая с/к 0,235 кг шт.  СПК</v>
          </cell>
          <cell r="D338">
            <v>254</v>
          </cell>
          <cell r="F338">
            <v>764</v>
          </cell>
        </row>
        <row r="339">
          <cell r="A339" t="str">
            <v>Славянская п/к 0,38 кг шт.термофор.пак.  СПК</v>
          </cell>
          <cell r="D339">
            <v>10</v>
          </cell>
          <cell r="F339">
            <v>10</v>
          </cell>
        </row>
        <row r="340">
          <cell r="A340" t="str">
            <v>Смак-мени с картофелем и сочной грудинкой 1кг ТМ Зареченские ПОКОМ</v>
          </cell>
          <cell r="F340">
            <v>10</v>
          </cell>
        </row>
        <row r="341">
          <cell r="A341" t="str">
            <v>Смаколадьи с яблоком и грушей ТМ Зареченские,0,9 кг ПОКОМ</v>
          </cell>
          <cell r="F341">
            <v>7</v>
          </cell>
        </row>
        <row r="342">
          <cell r="A342" t="str">
            <v>Сосиски "Баварские" 0,36 кг.шт. вак.упак.  СПК</v>
          </cell>
          <cell r="D342">
            <v>12</v>
          </cell>
          <cell r="F342">
            <v>12</v>
          </cell>
        </row>
        <row r="343">
          <cell r="A343" t="str">
            <v>Сосиски "БОЛЬШАЯ SOSиска" (в ср.защ.атм.) 1,0 кг  СПК</v>
          </cell>
          <cell r="D343">
            <v>12</v>
          </cell>
          <cell r="F343">
            <v>12</v>
          </cell>
        </row>
        <row r="344">
          <cell r="A344" t="str">
            <v>Сосиски "БОЛЬШАЯ SOSиска" Бекон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26</v>
          </cell>
          <cell r="F345">
            <v>26</v>
          </cell>
        </row>
        <row r="346">
          <cell r="A346" t="str">
            <v>Сосиски Классические (в ср.защ.атм.) СПК</v>
          </cell>
          <cell r="D346">
            <v>6</v>
          </cell>
          <cell r="F346">
            <v>6</v>
          </cell>
        </row>
        <row r="347">
          <cell r="A347" t="str">
            <v>Сосиски Мусульманские "Просто выгодно" (в ср.защ.атм.)  СПК</v>
          </cell>
          <cell r="D347">
            <v>22</v>
          </cell>
          <cell r="F347">
            <v>22</v>
          </cell>
        </row>
        <row r="348">
          <cell r="A348" t="str">
            <v>Сосиски Хот-дог ВЕС (лоток с ср.защ.атм.)   СПК</v>
          </cell>
          <cell r="D348">
            <v>99</v>
          </cell>
          <cell r="F348">
            <v>99</v>
          </cell>
        </row>
        <row r="349">
          <cell r="A349" t="str">
            <v>Сосисоны в темпуре ВЕС  ПОКОМ</v>
          </cell>
          <cell r="F349">
            <v>13.801</v>
          </cell>
        </row>
        <row r="350">
          <cell r="A350" t="str">
            <v>Сочный мегачебурек ТМ Зареченские ВЕС ПОКОМ</v>
          </cell>
          <cell r="D350">
            <v>4.4800000000000004</v>
          </cell>
          <cell r="F350">
            <v>353.666</v>
          </cell>
        </row>
        <row r="351">
          <cell r="A351" t="str">
            <v>Сыр "Пармезан" 40% колотый 100 гр  ОСТАНКИНО</v>
          </cell>
          <cell r="D351">
            <v>37</v>
          </cell>
          <cell r="F351">
            <v>37</v>
          </cell>
        </row>
        <row r="352">
          <cell r="A352" t="str">
            <v>Сыр "Пармезан" 40% кусок 180 гр  ОСТАНКИНО</v>
          </cell>
          <cell r="D352">
            <v>171</v>
          </cell>
          <cell r="F352">
            <v>171</v>
          </cell>
        </row>
        <row r="353">
          <cell r="A353" t="str">
            <v>Сыр Боккончини копченый 40% 100 гр.  ОСТАНКИНО</v>
          </cell>
          <cell r="D353">
            <v>65</v>
          </cell>
          <cell r="F353">
            <v>65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53</v>
          </cell>
          <cell r="F354">
            <v>53</v>
          </cell>
        </row>
        <row r="355">
          <cell r="A355" t="str">
            <v>Сыр колбасный копченый Папа Может 400 гр  ОСТАНКИНО</v>
          </cell>
          <cell r="D355">
            <v>18</v>
          </cell>
          <cell r="F355">
            <v>18</v>
          </cell>
        </row>
        <row r="356">
          <cell r="A356" t="str">
            <v>Сыр ПАПА МОЖЕТ "Гауда Голд" 45% 180 г  ОСТАНКИНО</v>
          </cell>
          <cell r="D356">
            <v>521</v>
          </cell>
          <cell r="F356">
            <v>521</v>
          </cell>
        </row>
        <row r="357">
          <cell r="A357" t="str">
            <v>Сыр Папа Может "Гауда Голд", 45% брусок ВЕС ОСТАНКИНО</v>
          </cell>
          <cell r="D357">
            <v>17.489999999999998</v>
          </cell>
          <cell r="F357">
            <v>17.489999999999998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987</v>
          </cell>
          <cell r="F358">
            <v>987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53</v>
          </cell>
          <cell r="F359">
            <v>53</v>
          </cell>
        </row>
        <row r="360">
          <cell r="A360" t="str">
            <v>Сыр ПАПА МОЖЕТ "Министерский" 180гр, 45 %  ОСТАНКИНО</v>
          </cell>
          <cell r="D360">
            <v>4</v>
          </cell>
          <cell r="F360">
            <v>4</v>
          </cell>
        </row>
        <row r="361">
          <cell r="A361" t="str">
            <v>Сыр ПАПА МОЖЕТ "Папин завтрак" 180гр, 45 %  ОСТАНКИНО</v>
          </cell>
          <cell r="D361">
            <v>17</v>
          </cell>
          <cell r="F361">
            <v>17</v>
          </cell>
        </row>
        <row r="362">
          <cell r="A362" t="str">
            <v>Сыр Папа Может "Пошехонский" 45% вес (= 3 кг)  ОСТАНКИНО</v>
          </cell>
          <cell r="D362">
            <v>6</v>
          </cell>
          <cell r="F362">
            <v>12.385</v>
          </cell>
        </row>
        <row r="363">
          <cell r="A363" t="str">
            <v>Сыр ПАПА МОЖЕТ "Российский традиционный" 45% 180 г  ОСТАНКИНО</v>
          </cell>
          <cell r="D363">
            <v>1080</v>
          </cell>
          <cell r="F363">
            <v>1080</v>
          </cell>
        </row>
        <row r="364">
          <cell r="A364" t="str">
            <v>Сыр Папа Может "Российский традиционный" ВЕС брусок массовая доля жира 50%  ОСТАНКИНО</v>
          </cell>
          <cell r="D364">
            <v>94</v>
          </cell>
          <cell r="F364">
            <v>94</v>
          </cell>
        </row>
        <row r="365">
          <cell r="A365" t="str">
            <v>Сыр Папа Может "Сметанковый" 50% вес (=3кг)  ОСТАНКИНО</v>
          </cell>
          <cell r="D365">
            <v>3</v>
          </cell>
          <cell r="F365">
            <v>3</v>
          </cell>
        </row>
        <row r="366">
          <cell r="A366" t="str">
            <v>Сыр ПАПА МОЖЕТ "Тильзитер" 45% 180 г  ОСТАНКИНО</v>
          </cell>
          <cell r="D366">
            <v>451</v>
          </cell>
          <cell r="F366">
            <v>451</v>
          </cell>
        </row>
        <row r="367">
          <cell r="A367" t="str">
            <v>Сыр Папа Может Голландский 45%, нарез, 125г (9 шт)  Останкино</v>
          </cell>
          <cell r="D367">
            <v>178</v>
          </cell>
          <cell r="F367">
            <v>178</v>
          </cell>
        </row>
        <row r="368">
          <cell r="A368" t="str">
            <v>Сыр Папа Может Министерский 45% 200г  Останкино</v>
          </cell>
          <cell r="D368">
            <v>41</v>
          </cell>
          <cell r="F368">
            <v>41</v>
          </cell>
        </row>
        <row r="369">
          <cell r="A369" t="str">
            <v>Сыр Папа Может Папин Завтрак 50% 200г  Останкино</v>
          </cell>
          <cell r="D369">
            <v>17</v>
          </cell>
          <cell r="F369">
            <v>17</v>
          </cell>
        </row>
        <row r="370">
          <cell r="A370" t="str">
            <v>Сыр Папа Может Российский 50%, нарезка 125г  Останкино</v>
          </cell>
          <cell r="D370">
            <v>184</v>
          </cell>
          <cell r="F370">
            <v>184</v>
          </cell>
        </row>
        <row r="371">
          <cell r="A371" t="str">
            <v>Сыр Папа Может Сливочный со вкусом.топл.молока 50% вес (=3,5кг)  Останкино</v>
          </cell>
          <cell r="D371">
            <v>127.76300000000001</v>
          </cell>
          <cell r="F371">
            <v>127.76300000000001</v>
          </cell>
        </row>
        <row r="372">
          <cell r="A372" t="str">
            <v>Сыр Папа Может Тильзитер   45% 200гр 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Тильзитер 50%, нарезка 125г  Останкино</v>
          </cell>
          <cell r="D373">
            <v>4</v>
          </cell>
          <cell r="F373">
            <v>4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98</v>
          </cell>
          <cell r="F374">
            <v>98</v>
          </cell>
        </row>
        <row r="375">
          <cell r="A375" t="str">
            <v>Сыр полутвердый "Тильзитер" 45%, ВЕС брус ТМ "Папа может"  ОСТАНКИНО</v>
          </cell>
          <cell r="D375">
            <v>61.2</v>
          </cell>
          <cell r="F375">
            <v>61.2</v>
          </cell>
        </row>
        <row r="376">
          <cell r="A376" t="str">
            <v>Сыр рассольный жирный Чечил 45% 100 гр  ОСТАНКИНО</v>
          </cell>
          <cell r="D376">
            <v>99</v>
          </cell>
          <cell r="F376">
            <v>99</v>
          </cell>
        </row>
        <row r="377">
          <cell r="A377" t="str">
            <v>Сыр рассольный жирный Чечил копченый 45% 100 гр  ОСТАНКИНО</v>
          </cell>
          <cell r="D377">
            <v>133</v>
          </cell>
          <cell r="F377">
            <v>133</v>
          </cell>
        </row>
        <row r="378">
          <cell r="A378" t="str">
            <v>Сыр Скаморца свежий 40% 100 гр.  ОСТАНКИНО</v>
          </cell>
          <cell r="D378">
            <v>87</v>
          </cell>
          <cell r="F378">
            <v>87</v>
          </cell>
        </row>
        <row r="379">
          <cell r="A379" t="str">
            <v>Сыр творожный с зеленью 60% Папа может 140 гр.  ОСТАНКИНО</v>
          </cell>
          <cell r="D379">
            <v>22</v>
          </cell>
          <cell r="F379">
            <v>22</v>
          </cell>
        </row>
        <row r="380">
          <cell r="A380" t="str">
            <v>Сыр Чечил свежий 45% 100г/6шт ТМ Папа Может  ОСТАНКИНО</v>
          </cell>
          <cell r="D380">
            <v>32</v>
          </cell>
          <cell r="F380">
            <v>32</v>
          </cell>
        </row>
        <row r="381">
          <cell r="A381" t="str">
            <v>Сыч/Прод Коровино Российский 50% 200г СЗМЖ  ОСТАНКИНО</v>
          </cell>
          <cell r="D381">
            <v>177</v>
          </cell>
          <cell r="F381">
            <v>177</v>
          </cell>
        </row>
        <row r="382">
          <cell r="A382" t="str">
            <v>Сыч/Прод Коровино Российский Ориг 50% ВЕС (7,5 кг круг) ОСТАНКИНО</v>
          </cell>
          <cell r="D382">
            <v>40</v>
          </cell>
          <cell r="F382">
            <v>40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323.7</v>
          </cell>
          <cell r="F383">
            <v>323.7</v>
          </cell>
        </row>
        <row r="384">
          <cell r="A384" t="str">
            <v>Сыч/Прод Коровино Тильзитер 50% 200г СЗМЖ  ОСТАНКИНО</v>
          </cell>
          <cell r="D384">
            <v>178</v>
          </cell>
          <cell r="F384">
            <v>178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168.2</v>
          </cell>
          <cell r="F385">
            <v>168.2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50</v>
          </cell>
          <cell r="F386">
            <v>50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141</v>
          </cell>
          <cell r="F387">
            <v>141</v>
          </cell>
        </row>
        <row r="388">
          <cell r="A388" t="str">
            <v>Торо Неро с/в "Эликатессе" 140 гр.шт.  СПК</v>
          </cell>
          <cell r="D388">
            <v>73</v>
          </cell>
          <cell r="F388">
            <v>73</v>
          </cell>
        </row>
        <row r="389">
          <cell r="A389" t="str">
            <v>Уши свиные копченые к пиву 0,15кг нар. д/ф шт.  СПК</v>
          </cell>
          <cell r="D389">
            <v>76</v>
          </cell>
          <cell r="F389">
            <v>76</v>
          </cell>
        </row>
        <row r="390">
          <cell r="A390" t="str">
            <v>Фестивальная пора с/к 100 гр.шт.нар. (лоток с ср.защ.атм.)  СПК</v>
          </cell>
          <cell r="D390">
            <v>364</v>
          </cell>
          <cell r="F390">
            <v>364</v>
          </cell>
        </row>
        <row r="391">
          <cell r="A391" t="str">
            <v>Фестивальная пора с/к 235 гр.шт.  СПК</v>
          </cell>
          <cell r="D391">
            <v>502</v>
          </cell>
          <cell r="F391">
            <v>852</v>
          </cell>
        </row>
        <row r="392">
          <cell r="A392" t="str">
            <v>Фестивальная пора с/к термоус.пак  СПК</v>
          </cell>
          <cell r="D392">
            <v>8</v>
          </cell>
          <cell r="F392">
            <v>8</v>
          </cell>
        </row>
        <row r="393">
          <cell r="A393" t="str">
            <v>Фрай-пицца с ветчиной и грибами 3,0 кг ТМ Зареченские ТС Зареченские продукты. ВЕС ПОКОМ</v>
          </cell>
          <cell r="F393">
            <v>9</v>
          </cell>
        </row>
        <row r="394">
          <cell r="A394" t="str">
            <v>Фуэт с/в "Эликатессе" 160 гр.шт.  СПК</v>
          </cell>
          <cell r="D394">
            <v>221</v>
          </cell>
          <cell r="F394">
            <v>221</v>
          </cell>
        </row>
        <row r="395">
          <cell r="A395" t="str">
            <v>Хинкали Классические ТМ Зареченские ВЕС ПОКОМ</v>
          </cell>
          <cell r="D395">
            <v>10</v>
          </cell>
          <cell r="F395">
            <v>80</v>
          </cell>
        </row>
        <row r="396">
          <cell r="A396" t="str">
            <v>Хотстеры ТМ Горячая штучка ТС Хотстеры 0,25 кг зам  ПОКОМ</v>
          </cell>
          <cell r="D396">
            <v>1040</v>
          </cell>
          <cell r="F396">
            <v>2581</v>
          </cell>
        </row>
        <row r="397">
          <cell r="A397" t="str">
            <v>Хрустящие крылышки острые к пиву ТМ Горячая штучка 0,3кг зам  ПОКОМ</v>
          </cell>
          <cell r="D397">
            <v>7</v>
          </cell>
          <cell r="F397">
            <v>368</v>
          </cell>
        </row>
        <row r="398">
          <cell r="A398" t="str">
            <v>Хрустящие крылышки ТМ Горячая штучка 0,3 кг зам  ПОКОМ</v>
          </cell>
          <cell r="D398">
            <v>5</v>
          </cell>
          <cell r="F398">
            <v>502</v>
          </cell>
        </row>
        <row r="399">
          <cell r="A399" t="str">
            <v>Чебупай брауни ТМ Горячая штучка 0,2 кг.  ПОКОМ</v>
          </cell>
          <cell r="D399">
            <v>2</v>
          </cell>
          <cell r="F399">
            <v>41</v>
          </cell>
        </row>
        <row r="400">
          <cell r="A400" t="str">
            <v>Чебупай сочное яблоко ТМ Горячая штучка 0,2 кг зам.  ПОКОМ</v>
          </cell>
          <cell r="D400">
            <v>2</v>
          </cell>
          <cell r="F400">
            <v>130</v>
          </cell>
        </row>
        <row r="401">
          <cell r="A401" t="str">
            <v>Чебупай спелая вишня ТМ Горячая штучка 0,2 кг зам.  ПОКОМ</v>
          </cell>
          <cell r="D401">
            <v>3</v>
          </cell>
          <cell r="F401">
            <v>211</v>
          </cell>
        </row>
        <row r="402">
          <cell r="A402" t="str">
            <v>Чебупели Курочка гриль ТМ Горячая штучка, 0,3 кг зам  ПОКОМ</v>
          </cell>
          <cell r="D402">
            <v>3</v>
          </cell>
          <cell r="F402">
            <v>217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13</v>
          </cell>
          <cell r="F403">
            <v>1444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1225</v>
          </cell>
          <cell r="F404">
            <v>3613</v>
          </cell>
        </row>
        <row r="405">
          <cell r="A405" t="str">
            <v>Чебуреки Мясные вес 2,7 кг ТМ Зареченские ВЕС ПОКОМ</v>
          </cell>
          <cell r="F405">
            <v>18.3</v>
          </cell>
        </row>
        <row r="406">
          <cell r="A406" t="str">
            <v>Чебуреки сочные ВЕС ТМ Зареченские  ПОКОМ</v>
          </cell>
          <cell r="F406">
            <v>498.01100000000002</v>
          </cell>
        </row>
        <row r="407">
          <cell r="A407" t="str">
            <v>Чоризо с/к "Эликатессе" 0,20 кг.шт.  СПК</v>
          </cell>
          <cell r="D407">
            <v>8</v>
          </cell>
          <cell r="F407">
            <v>8</v>
          </cell>
        </row>
        <row r="408">
          <cell r="A408" t="str">
            <v>Шпикачки Русские (черева) (в ср.защ.атм.) "Высокий вкус"  СПК</v>
          </cell>
          <cell r="D408">
            <v>177</v>
          </cell>
          <cell r="F408">
            <v>177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196</v>
          </cell>
          <cell r="F409">
            <v>196</v>
          </cell>
        </row>
        <row r="410">
          <cell r="A410" t="str">
            <v>Юбилейная с/к 0,10 кг.шт. нарезка (лоток с ср.защ.атм.)  СПК</v>
          </cell>
          <cell r="D410">
            <v>83</v>
          </cell>
          <cell r="F410">
            <v>83</v>
          </cell>
        </row>
        <row r="411">
          <cell r="A411" t="str">
            <v>Юбилейная с/к 0,235 кг.шт.  СПК</v>
          </cell>
          <cell r="D411">
            <v>1193</v>
          </cell>
          <cell r="F411">
            <v>1738</v>
          </cell>
        </row>
        <row r="412">
          <cell r="A412" t="str">
            <v>Итого</v>
          </cell>
          <cell r="D412">
            <v>143956.823</v>
          </cell>
          <cell r="F412">
            <v>321750.54100000003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10.07.2024 - 10.07.2024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200.52600000000001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142.60599999999999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538.95299999999997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61.246000000000002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108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406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218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223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126.946</v>
          </cell>
        </row>
        <row r="28">
          <cell r="A28" t="str">
            <v xml:space="preserve"> 201  Ветчина Нежная ТМ Особый рецепт, (2,5кг), ПОКОМ</v>
          </cell>
          <cell r="D28">
            <v>1440.58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127.483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156.57300000000001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47.363999999999997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179.142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177.24799999999999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96.146000000000001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84.914000000000001</v>
          </cell>
        </row>
        <row r="36">
          <cell r="A36" t="str">
            <v xml:space="preserve"> 240  Колбаса Салями охотничья, ВЕС. ПОКОМ</v>
          </cell>
          <cell r="D36">
            <v>7.2389999999999999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182.369</v>
          </cell>
        </row>
        <row r="38">
          <cell r="A38" t="str">
            <v xml:space="preserve"> 247  Сардельки Нежные, ВЕС.  ПОКОМ</v>
          </cell>
          <cell r="D38">
            <v>60.802999999999997</v>
          </cell>
        </row>
        <row r="39">
          <cell r="A39" t="str">
            <v xml:space="preserve"> 248  Сардельки Сочные ТМ Особый рецепт,   ПОКОМ</v>
          </cell>
          <cell r="D39">
            <v>52.76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342.63099999999997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18.942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140.25700000000001</v>
          </cell>
        </row>
        <row r="43">
          <cell r="A43" t="str">
            <v xml:space="preserve"> 263  Шпикачки Стародворские, ВЕС.  ПОКОМ</v>
          </cell>
          <cell r="D43">
            <v>34.786999999999999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76.376000000000005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69.677000000000007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71.100999999999999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370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785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1470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232.178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167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382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75.436000000000007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684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1020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11.76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50.024999999999999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356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515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316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135.66200000000001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280.68400000000003</v>
          </cell>
        </row>
        <row r="64">
          <cell r="A64" t="str">
            <v xml:space="preserve"> 316  Колбаса Нежная ТМ Зареченские ВЕС  ПОКОМ</v>
          </cell>
          <cell r="D64">
            <v>13.518000000000001</v>
          </cell>
        </row>
        <row r="65">
          <cell r="A65" t="str">
            <v xml:space="preserve"> 318  Сосиски Датские ТМ Зареченские, ВЕС  ПОКОМ</v>
          </cell>
          <cell r="D65">
            <v>814.68499999999995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1100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813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377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138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329.86200000000002</v>
          </cell>
        </row>
        <row r="72">
          <cell r="A72" t="str">
            <v xml:space="preserve"> 335  Колбаса Сливушка ТМ Вязанка. ВЕС.  ПОКОМ </v>
          </cell>
          <cell r="D72">
            <v>90.18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825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645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123.45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95.426000000000002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149.18600000000001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121.526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23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29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121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56.459000000000003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125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188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480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160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186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109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106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1105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1606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32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158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177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174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35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118.271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172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87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85.55</v>
          </cell>
        </row>
        <row r="104">
          <cell r="A104" t="str">
            <v xml:space="preserve"> 433 Колбаса Стародворская со шпиком  в оболочке полиамид. ТМ Стародворье ВЕС ПОКОМ</v>
          </cell>
          <cell r="D104">
            <v>1.45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43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69.599999999999994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23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35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45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117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29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4.24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1163.49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2.613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2561.924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870.23800000000006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D117">
            <v>41</v>
          </cell>
        </row>
        <row r="118">
          <cell r="A118" t="str">
            <v>3215 ВЕТЧ.МЯСНАЯ Папа может п/о 0.4кг 8шт.    ОСТАНКИНО</v>
          </cell>
          <cell r="D118">
            <v>111</v>
          </cell>
        </row>
        <row r="119">
          <cell r="A119" t="str">
            <v>3812 СОЧНЫЕ сос п/о мгс 2*2  ОСТАНКИНО</v>
          </cell>
          <cell r="D119">
            <v>362.26499999999999</v>
          </cell>
        </row>
        <row r="120">
          <cell r="A120" t="str">
            <v>4063 МЯСНАЯ Папа может вар п/о_Л   ОСТАНКИНО</v>
          </cell>
          <cell r="D120">
            <v>494.77699999999999</v>
          </cell>
        </row>
        <row r="121">
          <cell r="A121" t="str">
            <v>4117 ЭКСТРА Папа может с/к в/у_Л   ОСТАНКИНО</v>
          </cell>
          <cell r="D121">
            <v>20.149000000000001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29.571999999999999</v>
          </cell>
        </row>
        <row r="123">
          <cell r="A123" t="str">
            <v>4813 ФИЛЕЙНАЯ Папа может вар п/о_Л   ОСТАНКИНО</v>
          </cell>
          <cell r="D123">
            <v>183.85</v>
          </cell>
        </row>
        <row r="124">
          <cell r="A124" t="str">
            <v>4993 САЛЯМИ ИТАЛЬЯНСКАЯ с/к в/у 1/250*8_120c ОСТАНКИНО</v>
          </cell>
          <cell r="D124">
            <v>89</v>
          </cell>
        </row>
        <row r="125">
          <cell r="A125" t="str">
            <v>5246 ДОКТОРСКАЯ ПРЕМИУМ вар б/о мгс_30с ОСТАНКИНО</v>
          </cell>
          <cell r="D125">
            <v>10.493</v>
          </cell>
        </row>
        <row r="126">
          <cell r="A126" t="str">
            <v>5341 СЕРВЕЛАТ ОХОТНИЧИЙ в/к в/у  ОСТАНКИНО</v>
          </cell>
          <cell r="D126">
            <v>106.78100000000001</v>
          </cell>
        </row>
        <row r="127">
          <cell r="A127" t="str">
            <v>5483 ЭКСТРА Папа может с/к в/у 1/250 8шт.   ОСТАНКИНО</v>
          </cell>
          <cell r="D127">
            <v>250</v>
          </cell>
        </row>
        <row r="128">
          <cell r="A128" t="str">
            <v>5544 Сервелат Финский в/к в/у_45с НОВАЯ ОСТАНКИНО</v>
          </cell>
          <cell r="D128">
            <v>264.34100000000001</v>
          </cell>
        </row>
        <row r="129">
          <cell r="A129" t="str">
            <v>5682 САЛЯМИ МЕЛКОЗЕРНЕНАЯ с/к в/у 1/120_60с   ОСТАНКИНО</v>
          </cell>
          <cell r="D129">
            <v>781</v>
          </cell>
        </row>
        <row r="130">
          <cell r="A130" t="str">
            <v>5698 СЫТНЫЕ Папа может сар б/о мгс 1*3_Маяк  ОСТАНКИНО</v>
          </cell>
          <cell r="D130">
            <v>40.892000000000003</v>
          </cell>
        </row>
        <row r="131">
          <cell r="A131" t="str">
            <v>5706 АРОМАТНАЯ Папа может с/к в/у 1/250 8шт.  ОСТАНКИНО</v>
          </cell>
          <cell r="D131">
            <v>244</v>
          </cell>
        </row>
        <row r="132">
          <cell r="A132" t="str">
            <v>5708 ПОСОЛЬСКАЯ Папа может с/к в/у ОСТАНКИНО</v>
          </cell>
          <cell r="D132">
            <v>12.587999999999999</v>
          </cell>
        </row>
        <row r="133">
          <cell r="A133" t="str">
            <v>5820 СЛИВОЧНЫЕ Папа может сос п/о мгс 2*2_45с   ОСТАНКИНО</v>
          </cell>
          <cell r="D133">
            <v>34.667999999999999</v>
          </cell>
        </row>
        <row r="134">
          <cell r="A134" t="str">
            <v>5851 ЭКСТРА Папа может вар п/о   ОСТАНКИНО</v>
          </cell>
          <cell r="D134">
            <v>121.935</v>
          </cell>
        </row>
        <row r="135">
          <cell r="A135" t="str">
            <v>5931 ОХОТНИЧЬЯ Папа может с/к в/у 1/220 8шт.   ОСТАНКИНО</v>
          </cell>
          <cell r="D135">
            <v>232</v>
          </cell>
        </row>
        <row r="136">
          <cell r="A136" t="str">
            <v>5992 ВРЕМЯ ОКРОШКИ Папа может вар п/о 0.4кг   ОСТАНКИНО</v>
          </cell>
          <cell r="D136">
            <v>345</v>
          </cell>
        </row>
        <row r="137">
          <cell r="A137" t="str">
            <v>6069 ФИЛЕЙНЫЕ Папа может сос ц/о мгс 0.33кг  ОСТАНКИНО</v>
          </cell>
          <cell r="D137">
            <v>176</v>
          </cell>
        </row>
        <row r="138">
          <cell r="A138" t="str">
            <v>6113 СОЧНЫЕ сос п/о мгс 1*6_Ашан  ОСТАНКИНО</v>
          </cell>
          <cell r="D138">
            <v>569.97500000000002</v>
          </cell>
        </row>
        <row r="139">
          <cell r="A139" t="str">
            <v>6206 СВИНИНА ПО-ДОМАШНЕМУ к/в мл/к в/у 0.3кг  ОСТАНКИНО</v>
          </cell>
          <cell r="D139">
            <v>74</v>
          </cell>
        </row>
        <row r="140">
          <cell r="A140" t="str">
            <v>6228 МЯСНОЕ АССОРТИ к/з с/н мгс 1/90 10шт.  ОСТАНКИНО</v>
          </cell>
          <cell r="D140">
            <v>118</v>
          </cell>
        </row>
        <row r="141">
          <cell r="A141" t="str">
            <v>6247 ДОМАШНЯЯ Папа может вар п/о 0,4кг 8шт.  ОСТАНКИНО</v>
          </cell>
          <cell r="D141">
            <v>104</v>
          </cell>
        </row>
        <row r="142">
          <cell r="A142" t="str">
            <v>6268 ГОВЯЖЬЯ Папа может вар п/о 0,4кг 8 шт.  ОСТАНКИНО</v>
          </cell>
          <cell r="D142">
            <v>89</v>
          </cell>
        </row>
        <row r="143">
          <cell r="A143" t="str">
            <v>6281 СВИНИНА ДЕЛИКАТ. к/в мл/к в/у 0.3кг 45с  ОСТАНКИНО</v>
          </cell>
          <cell r="D143">
            <v>18</v>
          </cell>
        </row>
        <row r="144">
          <cell r="A144" t="str">
            <v>6297 ФИЛЕЙНЫЕ сос ц/о в/у 1/270 12шт_45с  ОСТАНКИНО</v>
          </cell>
          <cell r="D144">
            <v>114</v>
          </cell>
        </row>
        <row r="145">
          <cell r="A145" t="str">
            <v>6303 МЯСНЫЕ Папа может сос п/о мгс 1.5*3  ОСТАНКИНО</v>
          </cell>
          <cell r="D145">
            <v>159.49600000000001</v>
          </cell>
        </row>
        <row r="146">
          <cell r="A146" t="str">
            <v>6325 ДОКТОРСКАЯ ПРЕМИУМ вар п/о 0.4кг 8шт.  ОСТАНКИНО</v>
          </cell>
          <cell r="D146">
            <v>255</v>
          </cell>
        </row>
        <row r="147">
          <cell r="A147" t="str">
            <v>6333 МЯСНАЯ Папа может вар п/о 0.4кг 8шт.  ОСТАНКИНО</v>
          </cell>
          <cell r="D147">
            <v>1372</v>
          </cell>
        </row>
        <row r="148">
          <cell r="A148" t="str">
            <v>6340 ДОМАШНИЙ РЕЦЕПТ Коровино 0.5кг 8шт.  ОСТАНКИНО</v>
          </cell>
          <cell r="D148">
            <v>200</v>
          </cell>
        </row>
        <row r="149">
          <cell r="A149" t="str">
            <v>6341 ДОМАШНИЙ РЕЦЕПТ СО ШПИКОМ Коровино 0.5кг  ОСТАНКИНО</v>
          </cell>
          <cell r="D149">
            <v>28</v>
          </cell>
        </row>
        <row r="150">
          <cell r="A150" t="str">
            <v>6353 ЭКСТРА Папа может вар п/о 0.4кг 8шт.  ОСТАНКИНО</v>
          </cell>
          <cell r="D150">
            <v>707</v>
          </cell>
        </row>
        <row r="151">
          <cell r="A151" t="str">
            <v>6392 ФИЛЕЙНАЯ Папа может вар п/о 0.4кг. ОСТАНКИНО</v>
          </cell>
          <cell r="D151">
            <v>1529</v>
          </cell>
        </row>
        <row r="152">
          <cell r="A152" t="str">
            <v>6426 КЛАССИЧЕСКАЯ ПМ вар п/о 0.3кг 8шт.  ОСТАНКИНО</v>
          </cell>
          <cell r="D152">
            <v>345</v>
          </cell>
        </row>
        <row r="153">
          <cell r="A153" t="str">
            <v>6453 ЭКСТРА Папа может с/к с/н в/у 1/100 14шт.   ОСТАНКИНО</v>
          </cell>
          <cell r="D153">
            <v>436</v>
          </cell>
        </row>
        <row r="154">
          <cell r="A154" t="str">
            <v>6454 АРОМАТНАЯ с/к с/н в/у 1/100 14шт.  ОСТАНКИНО</v>
          </cell>
          <cell r="D154">
            <v>1</v>
          </cell>
        </row>
        <row r="155">
          <cell r="A155" t="str">
            <v>6470 ВЕТЧ.МРАМОРНАЯ в/у_45с  ОСТАНКИНО</v>
          </cell>
          <cell r="D155">
            <v>3.63</v>
          </cell>
        </row>
        <row r="156">
          <cell r="A156" t="str">
            <v>6527 ШПИКАЧКИ СОЧНЫЕ ПМ сар б/о мгс 1*3 45с ОСТАНКИНО</v>
          </cell>
          <cell r="D156">
            <v>114.373</v>
          </cell>
        </row>
        <row r="157">
          <cell r="A157" t="str">
            <v>6528 ШПИКАЧКИ СОЧНЫЕ ПМ сар б/о мгс 0.4кг 45с  ОСТАНКИНО</v>
          </cell>
          <cell r="D157">
            <v>53</v>
          </cell>
        </row>
        <row r="158">
          <cell r="A158" t="str">
            <v>6586 МРАМОРНАЯ И БАЛЫКОВАЯ в/к с/н мгс 1/90 ОСТАНКИНО</v>
          </cell>
          <cell r="D158">
            <v>58</v>
          </cell>
        </row>
        <row r="159">
          <cell r="A159" t="str">
            <v>6602 БАВАРСКИЕ ПМ сос ц/о мгс 0,35кг 8шт.  ОСТАНКИНО</v>
          </cell>
          <cell r="D159">
            <v>62</v>
          </cell>
        </row>
        <row r="160">
          <cell r="A160" t="str">
            <v>6661 СОЧНЫЙ ГРИЛЬ ПМ сос п/о мгс 1.5*4_Маяк  ОСТАНКИНО</v>
          </cell>
          <cell r="D160">
            <v>26.18</v>
          </cell>
        </row>
        <row r="161">
          <cell r="A161" t="str">
            <v>6666 БОЯНСКАЯ Папа может п/к в/у 0,28кг 8 шт. ОСТАНКИНО</v>
          </cell>
          <cell r="D161">
            <v>350</v>
          </cell>
        </row>
        <row r="162">
          <cell r="A162" t="str">
            <v>6683 СЕРВЕЛАТ ЗЕРНИСТЫЙ ПМ в/к в/у 0,35кг  ОСТАНКИНО</v>
          </cell>
          <cell r="D162">
            <v>732</v>
          </cell>
        </row>
        <row r="163">
          <cell r="A163" t="str">
            <v>6684 СЕРВЕЛАТ КАРЕЛЬСКИЙ ПМ в/к в/у 0.28кг  ОСТАНКИНО</v>
          </cell>
          <cell r="D163">
            <v>715</v>
          </cell>
        </row>
        <row r="164">
          <cell r="A164" t="str">
            <v>6689 СЕРВЕЛАТ ОХОТНИЧИЙ ПМ в/к в/у 0,35кг 8шт  ОСТАНКИНО</v>
          </cell>
          <cell r="D164">
            <v>1007</v>
          </cell>
        </row>
        <row r="165">
          <cell r="A165" t="str">
            <v>6697 СЕРВЕЛАТ ФИНСКИЙ ПМ в/к в/у 0,35кг 8шт.  ОСТАНКИНО</v>
          </cell>
          <cell r="D165">
            <v>1430</v>
          </cell>
        </row>
        <row r="166">
          <cell r="A166" t="str">
            <v>6713 СОЧНЫЙ ГРИЛЬ ПМ сос п/о мгс 0.41кг 8шт.  ОСТАНКИНО</v>
          </cell>
          <cell r="D166">
            <v>582</v>
          </cell>
        </row>
        <row r="167">
          <cell r="A167" t="str">
            <v>6722 СОЧНЫЕ ПМ сос п/о мгс 0,41кг 10шт.  ОСТАНКИНО</v>
          </cell>
          <cell r="D167">
            <v>208</v>
          </cell>
        </row>
        <row r="168">
          <cell r="A168" t="str">
            <v>6726 СЛИВОЧНЫЕ ПМ сос п/о мгс 0.41кг 10шт.  ОСТАНКИНО</v>
          </cell>
          <cell r="D168">
            <v>1057</v>
          </cell>
        </row>
        <row r="169">
          <cell r="A169" t="str">
            <v>6747 РУССКАЯ ПРЕМИУМ ПМ вар ф/о в/у  ОСТАНКИНО</v>
          </cell>
          <cell r="D169">
            <v>7.51</v>
          </cell>
        </row>
        <row r="170">
          <cell r="A170" t="str">
            <v>6759 МОЛОЧНЫЕ ГОСТ сос ц/о мгс 0.4кг 7шт.  ОСТАНКИНО</v>
          </cell>
          <cell r="D170">
            <v>29</v>
          </cell>
        </row>
        <row r="171">
          <cell r="A171" t="str">
            <v>6761 МОЛОЧНЫЕ ГОСТ сос ц/о мгс 1*4  ОСТАНКИНО</v>
          </cell>
          <cell r="D171">
            <v>8.5020000000000007</v>
          </cell>
        </row>
        <row r="172">
          <cell r="A172" t="str">
            <v>6762 СЛИВОЧНЫЕ сос ц/о мгс 0.41кг 8шт.  ОСТАНКИНО</v>
          </cell>
          <cell r="D172">
            <v>10</v>
          </cell>
        </row>
        <row r="173">
          <cell r="A173" t="str">
            <v>6764 СЛИВОЧНЫЕ сос ц/о мгс 1*4  ОСТАНКИНО</v>
          </cell>
          <cell r="D173">
            <v>5.375</v>
          </cell>
        </row>
        <row r="174">
          <cell r="A174" t="str">
            <v>6765 РУБЛЕНЫЕ сос ц/о мгс 0.36кг 6шт.  ОСТАНКИНО</v>
          </cell>
          <cell r="D174">
            <v>134</v>
          </cell>
        </row>
        <row r="175">
          <cell r="A175" t="str">
            <v>6767 РУБЛЕНЫЕ сос ц/о мгс 1*4  ОСТАНКИНО</v>
          </cell>
          <cell r="D175">
            <v>11.707000000000001</v>
          </cell>
        </row>
        <row r="176">
          <cell r="A176" t="str">
            <v>6768 С СЫРОМ сос ц/о мгс 0.41кг 6шт.  ОСТАНКИНО</v>
          </cell>
          <cell r="D176">
            <v>45</v>
          </cell>
        </row>
        <row r="177">
          <cell r="A177" t="str">
            <v>6770 ИСПАНСКИЕ сос ц/о мгс 0.41кг 6шт.  ОСТАНКИНО</v>
          </cell>
          <cell r="D177">
            <v>25</v>
          </cell>
        </row>
        <row r="178">
          <cell r="A178" t="str">
            <v>6773 САЛЯМИ Папа может п/к в/у 0,28кг 8шт.  ОСТАНКИНО</v>
          </cell>
          <cell r="D178">
            <v>101</v>
          </cell>
        </row>
        <row r="179">
          <cell r="A179" t="str">
            <v>6777 МЯСНЫЕ С ГОВЯДИНОЙ ПМ сос п/о мгс 0.4кг  ОСТАНКИНО</v>
          </cell>
          <cell r="D179">
            <v>339</v>
          </cell>
        </row>
        <row r="180">
          <cell r="A180" t="str">
            <v>6785 ВЕНСКАЯ САЛЯМИ п/к в/у 0.33кг 8шт.  ОСТАНКИНО</v>
          </cell>
          <cell r="D180">
            <v>5</v>
          </cell>
        </row>
        <row r="181">
          <cell r="A181" t="str">
            <v>6786 ВЕНСКАЯ САЛЯМИ п/к в/у  ОСТАНКИНО</v>
          </cell>
          <cell r="D181">
            <v>1.9930000000000001</v>
          </cell>
        </row>
        <row r="182">
          <cell r="A182" t="str">
            <v>6787 СЕРВЕЛАТ КРЕМЛЕВСКИЙ в/к в/у 0,33кг 8шт.  ОСТАНКИНО</v>
          </cell>
          <cell r="D182">
            <v>50</v>
          </cell>
        </row>
        <row r="183">
          <cell r="A183" t="str">
            <v>6788 СЕРВЕЛАТ КРЕМЛЕВСКИЙ в/к в/у  ОСТАНКИНО</v>
          </cell>
          <cell r="D183">
            <v>2.0190000000000001</v>
          </cell>
        </row>
        <row r="184">
          <cell r="A184" t="str">
            <v>6791 СЕРВЕЛАТ ПРЕМИУМ в/к в/у 0,33кг 8шт.  ОСТАНКИНО</v>
          </cell>
          <cell r="D184">
            <v>1</v>
          </cell>
        </row>
        <row r="185">
          <cell r="A185" t="str">
            <v>6793 БАЛЫКОВАЯ в/к в/у 0,33кг 8шт.  ОСТАНКИНО</v>
          </cell>
          <cell r="D185">
            <v>86</v>
          </cell>
        </row>
        <row r="186">
          <cell r="A186" t="str">
            <v>6795 ОСТАНКИНСКАЯ в/к в/у 0,33кг 8шт.  ОСТАНКИНО</v>
          </cell>
          <cell r="D186">
            <v>49</v>
          </cell>
        </row>
        <row r="187">
          <cell r="A187" t="str">
            <v>6807 СЕРВЕЛАТ ЕВРОПЕЙСКИЙ в/к в/у 0,33кг 8шт.  ОСТАНКИНО</v>
          </cell>
          <cell r="D187">
            <v>61</v>
          </cell>
        </row>
        <row r="188">
          <cell r="A188" t="str">
            <v>6829 МОЛОЧНЫЕ КЛАССИЧЕСКИЕ сос п/о мгс 2*4_С  ОСТАНКИНО</v>
          </cell>
          <cell r="D188">
            <v>115.76300000000001</v>
          </cell>
        </row>
        <row r="189">
          <cell r="A189" t="str">
            <v>6834 ПОСОЛЬСКАЯ ПМ с/к с/н в/у 1/100 10шт.  ОСТАНКИНО</v>
          </cell>
          <cell r="D189">
            <v>1</v>
          </cell>
        </row>
        <row r="190">
          <cell r="A190" t="str">
            <v>6841 ДОМАШНЯЯ Папа может вар н/о мгс 1*3  ОСТАНКИНО</v>
          </cell>
          <cell r="D190">
            <v>10.522</v>
          </cell>
        </row>
        <row r="191">
          <cell r="A191" t="str">
            <v>6852 МОЛОЧНЫЕ ПРЕМИУМ ПМ сос п/о в/ у 1/350  ОСТАНКИНО</v>
          </cell>
          <cell r="D191">
            <v>633</v>
          </cell>
        </row>
        <row r="192">
          <cell r="A192" t="str">
            <v>6853 МОЛОЧНЫЕ ПРЕМИУМ ПМ сос п/о мгс 1*6  ОСТАНКИНО</v>
          </cell>
          <cell r="D192">
            <v>41.103000000000002</v>
          </cell>
        </row>
        <row r="193">
          <cell r="A193" t="str">
            <v>6854 МОЛОЧНЫЕ ПРЕМИУМ ПМ сос п/о мгс 0.6кг  ОСТАНКИНО</v>
          </cell>
          <cell r="D193">
            <v>99</v>
          </cell>
        </row>
        <row r="194">
          <cell r="A194" t="str">
            <v>6861 ДОМАШНИЙ РЕЦЕПТ Коровино вар п/о  ОСТАНКИНО</v>
          </cell>
          <cell r="D194">
            <v>250.86199999999999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21.506</v>
          </cell>
        </row>
        <row r="196">
          <cell r="A196" t="str">
            <v>6865 ВЕТЧ.НЕЖНАЯ Коровино п/о  ОСТАНКИНО</v>
          </cell>
          <cell r="D196">
            <v>49.295000000000002</v>
          </cell>
        </row>
        <row r="197">
          <cell r="A197" t="str">
            <v>6870 С ГОВЯДИНОЙ СН сос п/о мгс 1*6  ОСТАНКИНО</v>
          </cell>
          <cell r="D197">
            <v>54.209000000000003</v>
          </cell>
        </row>
        <row r="198">
          <cell r="A198" t="str">
            <v>6903 СОЧНЫЕ ПМ сос п/о мгс 0.41кг_osu  ОСТАНКИНО</v>
          </cell>
          <cell r="D198">
            <v>1526</v>
          </cell>
        </row>
        <row r="199">
          <cell r="A199" t="str">
            <v>6919 БЕКОН с/к с/н в/у 1/180 10шт.  ОСТАНКИНО</v>
          </cell>
          <cell r="D199">
            <v>133</v>
          </cell>
        </row>
        <row r="200">
          <cell r="A200" t="str">
            <v>БОНУС Z-ОСОБАЯ Коровино вар п/о (5324)  ОСТАНКИНО</v>
          </cell>
          <cell r="D200">
            <v>15.757999999999999</v>
          </cell>
        </row>
        <row r="201">
          <cell r="A201" t="str">
            <v>БОНУС Z-ОСОБАЯ Коровино вар п/о 0.5кг_СНГ (6305)  ОСТАНКИНО</v>
          </cell>
          <cell r="D201">
            <v>10</v>
          </cell>
        </row>
        <row r="202">
          <cell r="A202" t="str">
            <v>БОНУС СОЧНЫЕ сос п/о мгс 0.41кг_UZ (6087)  ОСТАНКИНО</v>
          </cell>
          <cell r="D202">
            <v>28</v>
          </cell>
        </row>
        <row r="203">
          <cell r="A203" t="str">
            <v>БОНУС СОЧНЫЕ сос п/о мгс 1*6_UZ (6088)  ОСТАНКИНО</v>
          </cell>
          <cell r="D203">
            <v>14.653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392</v>
          </cell>
        </row>
        <row r="205">
          <cell r="A205" t="str">
            <v>БОНУС_Колбаса вареная Филейская ТМ Вязанка. ВЕС  ПОКОМ</v>
          </cell>
          <cell r="D205">
            <v>142.19499999999999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114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78.3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102</v>
          </cell>
        </row>
        <row r="209">
          <cell r="A209" t="str">
            <v>Бутербродная вареная 0,47 кг шт.  СПК</v>
          </cell>
          <cell r="D209">
            <v>2</v>
          </cell>
        </row>
        <row r="210">
          <cell r="A210" t="str">
            <v>Вацлавская п/к (черева) 390 гр.шт. термоус.пак  СПК</v>
          </cell>
          <cell r="D210">
            <v>1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68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327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319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9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5</v>
          </cell>
        </row>
        <row r="216">
          <cell r="A216" t="str">
            <v>Дельгаро с/в "Эликатессе" 140 гр.шт.  СПК</v>
          </cell>
          <cell r="D216">
            <v>10</v>
          </cell>
        </row>
        <row r="217">
          <cell r="A217" t="str">
            <v>Деревенская рубленая вареная 350 гр.шт. термоус. пак.  СПК</v>
          </cell>
          <cell r="D217">
            <v>3</v>
          </cell>
        </row>
        <row r="218">
          <cell r="A218" t="str">
            <v>Докторская вареная термоус.пак. "Высокий вкус"  СПК</v>
          </cell>
          <cell r="D218">
            <v>17.536999999999999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21</v>
          </cell>
        </row>
        <row r="220">
          <cell r="A220" t="str">
            <v>Жар-ладушки с мясом ТМ Зареченские ВЕС ПОКОМ</v>
          </cell>
          <cell r="D220">
            <v>40.700000000000003</v>
          </cell>
        </row>
        <row r="221">
          <cell r="A221" t="str">
            <v>ЖАР-мени ВЕС ТМ Зареченские  ПОКОМ</v>
          </cell>
          <cell r="D221">
            <v>27.5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78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10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121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110</v>
          </cell>
        </row>
        <row r="227">
          <cell r="A227" t="str">
            <v>Любительская вареная термоус.пак. "Высокий вкус"  СПК</v>
          </cell>
          <cell r="D227">
            <v>24.648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55.5</v>
          </cell>
        </row>
        <row r="230">
          <cell r="A230" t="str">
            <v>Мусульманская вареная "Просто выгодно"  СПК</v>
          </cell>
          <cell r="D230">
            <v>1.978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605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324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479</v>
          </cell>
        </row>
        <row r="234">
          <cell r="A234" t="str">
            <v>Наггетсы с куриным филе и сыром ТМ Вязанка 0,25 кг ПОКОМ</v>
          </cell>
          <cell r="D234">
            <v>145</v>
          </cell>
        </row>
        <row r="235">
          <cell r="A235" t="str">
            <v>Наггетсы Хрустящие ТМ Зареченские. ВЕС ПОКОМ</v>
          </cell>
          <cell r="D235">
            <v>119</v>
          </cell>
        </row>
        <row r="236">
          <cell r="A236" t="str">
            <v>Оригинальная с перцем с/к  СПК</v>
          </cell>
          <cell r="D236">
            <v>54.241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101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151</v>
          </cell>
        </row>
        <row r="240">
          <cell r="A240" t="str">
            <v>Пельмени Бигбули с мясом, Горячая штучка 0,43кг  ПОКОМ</v>
          </cell>
          <cell r="D240">
            <v>67</v>
          </cell>
        </row>
        <row r="241">
          <cell r="A241" t="str">
            <v>Пельмени Бигбули с мясом, Горячая штучка 0,9кг  ПОКОМ</v>
          </cell>
          <cell r="D241">
            <v>91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210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37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119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338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341</v>
          </cell>
        </row>
        <row r="247">
          <cell r="A247" t="str">
            <v>Пельмени Бульмени с говядиной и свининой Наваристые 2,7кг Горячая штучка ВЕС  ПОКОМ</v>
          </cell>
          <cell r="D247">
            <v>48.6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355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587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250</v>
          </cell>
        </row>
        <row r="251">
          <cell r="A251" t="str">
            <v>Пельмени Домашние с говядиной и свининой 0,7кг, сфера ТМ Зареченские  ПОКОМ</v>
          </cell>
          <cell r="D251">
            <v>2</v>
          </cell>
        </row>
        <row r="252">
          <cell r="A252" t="str">
            <v>Пельмени Домашние со сливочным маслом 0,7кг, сфера ТМ Зареченские  ПОКОМ</v>
          </cell>
          <cell r="D252">
            <v>4</v>
          </cell>
        </row>
        <row r="253">
          <cell r="A253" t="str">
            <v>Пельмени Медвежьи ушки с фермерскими сливками 0,7кг  ПОКОМ</v>
          </cell>
          <cell r="D253">
            <v>11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27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49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283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42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210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170</v>
          </cell>
        </row>
        <row r="260">
          <cell r="A260" t="str">
            <v>Пельмени Сочные сфера 0,8 кг ТМ Стародворье  ПОКОМ</v>
          </cell>
          <cell r="D260">
            <v>16</v>
          </cell>
        </row>
        <row r="261">
          <cell r="A261" t="str">
            <v>Пирожки с мясом 0,3кг ТМ Зареченские  ПОКОМ</v>
          </cell>
          <cell r="D261">
            <v>3</v>
          </cell>
        </row>
        <row r="262">
          <cell r="A262" t="str">
            <v>Пирожки с яблоком и грушей 0,3кг ТМ Зареченские  ПОКОМ</v>
          </cell>
          <cell r="D262">
            <v>1</v>
          </cell>
        </row>
        <row r="263">
          <cell r="A263" t="str">
            <v>Покровская вареная 0,47 кг шт.  СПК</v>
          </cell>
          <cell r="D263">
            <v>1</v>
          </cell>
        </row>
        <row r="264">
          <cell r="A264" t="str">
            <v>Салями Трюфель с/в "Эликатессе" 0,16 кг.шт.  СПК</v>
          </cell>
          <cell r="D264">
            <v>36</v>
          </cell>
        </row>
        <row r="265">
          <cell r="A265" t="str">
            <v>Сардельки "Необыкновенные" (в ср.защ.атм.)  СПК</v>
          </cell>
          <cell r="D265">
            <v>6.2709999999999999</v>
          </cell>
        </row>
        <row r="266">
          <cell r="A266" t="str">
            <v>Семейная с чесночком Экстра вареная 0,5 кг.шт.  СПК</v>
          </cell>
          <cell r="D266">
            <v>6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3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2</v>
          </cell>
        </row>
        <row r="269">
          <cell r="A269" t="str">
            <v>Сибирская особая с/к 0,235 кг шт.  СПК</v>
          </cell>
          <cell r="D269">
            <v>55</v>
          </cell>
        </row>
        <row r="270">
          <cell r="A270" t="str">
            <v>Сосиски "Баварские" 0,36 кг.шт. вак.упак.  СПК</v>
          </cell>
          <cell r="D270">
            <v>2</v>
          </cell>
        </row>
        <row r="271">
          <cell r="A271" t="str">
            <v>Сосиски "БОЛЬШАЯ SOSиска" (в ср.защ.атм.) 1,0 кг  СПК</v>
          </cell>
          <cell r="D271">
            <v>3.194</v>
          </cell>
        </row>
        <row r="272">
          <cell r="A272" t="str">
            <v>Сосиски "БОЛЬШАЯ SOSиска" Бекон (лоток с ср.защ.атм.)  СПК</v>
          </cell>
          <cell r="D272">
            <v>3.4860000000000002</v>
          </cell>
        </row>
        <row r="273">
          <cell r="A273" t="str">
            <v>Сосиски Хот-дог ВЕС (лоток с ср.защ.атм.)   СПК</v>
          </cell>
          <cell r="D273">
            <v>20.725999999999999</v>
          </cell>
        </row>
        <row r="274">
          <cell r="A274" t="str">
            <v>Сосисоны в темпуре ВЕС  ПОКОМ</v>
          </cell>
          <cell r="D274">
            <v>1.8</v>
          </cell>
        </row>
        <row r="275">
          <cell r="A275" t="str">
            <v>Сочный мегачебурек ТМ Зареченские ВЕС ПОКОМ</v>
          </cell>
          <cell r="D275">
            <v>71.239999999999995</v>
          </cell>
        </row>
        <row r="276">
          <cell r="A276" t="str">
            <v>Фестивальная пора с/к 235 гр.шт.  СПК</v>
          </cell>
          <cell r="D276">
            <v>78</v>
          </cell>
        </row>
        <row r="277">
          <cell r="A277" t="str">
            <v>Фестивальная пора с/к термоус.пак  СПК</v>
          </cell>
          <cell r="D277">
            <v>8.07</v>
          </cell>
        </row>
        <row r="278">
          <cell r="A278" t="str">
            <v>Хинкали Классические ТМ Зареченские ВЕС ПОКОМ</v>
          </cell>
          <cell r="D278">
            <v>20</v>
          </cell>
        </row>
        <row r="279">
          <cell r="A279" t="str">
            <v>Хотстеры ТМ Горячая штучка ТС Хотстеры 0,25 кг зам  ПОКОМ</v>
          </cell>
          <cell r="D279">
            <v>351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60</v>
          </cell>
        </row>
        <row r="281">
          <cell r="A281" t="str">
            <v>Хрустящие крылышки ТМ Горячая штучка 0,3 кг зам  ПОКОМ</v>
          </cell>
          <cell r="D281">
            <v>92</v>
          </cell>
        </row>
        <row r="282">
          <cell r="A282" t="str">
            <v>Чебупай брауни ТМ Горячая штучка 0,2 кг.  ПОКОМ</v>
          </cell>
          <cell r="D282">
            <v>12</v>
          </cell>
        </row>
        <row r="283">
          <cell r="A283" t="str">
            <v>Чебупай сочное яблоко ТМ Горячая штучка 0,2 кг зам.  ПОКОМ</v>
          </cell>
          <cell r="D283">
            <v>41</v>
          </cell>
        </row>
        <row r="284">
          <cell r="A284" t="str">
            <v>Чебупай спелая вишня ТМ Горячая штучка 0,2 кг зам.  ПОКОМ</v>
          </cell>
          <cell r="D284">
            <v>41</v>
          </cell>
        </row>
        <row r="285">
          <cell r="A285" t="str">
            <v>Чебупели Курочка гриль ТМ Горячая штучка, 0,3 кг зам  ПОКОМ</v>
          </cell>
          <cell r="D285">
            <v>3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273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554</v>
          </cell>
        </row>
        <row r="288">
          <cell r="A288" t="str">
            <v>Чебуреки Мясные вес 2,7 кг ТМ Зареченские ВЕС ПОКОМ</v>
          </cell>
          <cell r="D288">
            <v>5.4</v>
          </cell>
        </row>
        <row r="289">
          <cell r="A289" t="str">
            <v>Чебуреки сочные ВЕС ТМ Зареченские  ПОКОМ</v>
          </cell>
          <cell r="D289">
            <v>116</v>
          </cell>
        </row>
        <row r="290">
          <cell r="A290" t="str">
            <v>Шпикачки Русские (черева) (в ср.защ.атм.) "Высокий вкус"  СПК</v>
          </cell>
          <cell r="D290">
            <v>30.637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48</v>
          </cell>
        </row>
        <row r="292">
          <cell r="A292" t="str">
            <v>Юбилейная с/к 0,10 кг.шт. нарезка (лоток с ср.защ.атм.)  СПК</v>
          </cell>
          <cell r="D292">
            <v>8</v>
          </cell>
        </row>
        <row r="293">
          <cell r="A293" t="str">
            <v>Итого</v>
          </cell>
          <cell r="D293">
            <v>61515.046999999999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04.07.2024 - 10.07.2024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2100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1590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1056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2480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2470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1272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1308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720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720</v>
          </cell>
        </row>
        <row r="19">
          <cell r="A19" t="str">
            <v>Пельмени Бигбули с мясом, Горячая штучка 0,9кг  ПОКОМ</v>
          </cell>
          <cell r="D19">
            <v>480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960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1000</v>
          </cell>
        </row>
        <row r="22">
          <cell r="A22" t="str">
            <v>Хотстеры ТМ Горячая штучка ТС Хотстеры 0,25 кг зам  ПОКОМ</v>
          </cell>
          <cell r="D22">
            <v>1008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1200</v>
          </cell>
        </row>
        <row r="24">
          <cell r="A24" t="str">
            <v>Итого</v>
          </cell>
          <cell r="D24">
            <v>20998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58.83203125" style="1" customWidth="1"/>
    <col min="2" max="2" width="4.1640625" style="1" customWidth="1"/>
    <col min="3" max="6" width="7.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3" width="0.83203125" style="4" customWidth="1"/>
    <col min="14" max="14" width="7.33203125" style="4" bestFit="1" customWidth="1"/>
    <col min="15" max="16" width="5.6640625" style="4" bestFit="1" customWidth="1"/>
    <col min="17" max="17" width="7.1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7.6640625" style="4" bestFit="1" customWidth="1"/>
    <col min="26" max="26" width="11.33203125" style="4" bestFit="1" customWidth="1"/>
    <col min="27" max="27" width="6" style="4" bestFit="1" customWidth="1"/>
    <col min="28" max="28" width="5.1640625" style="4" bestFit="1" customWidth="1"/>
    <col min="29" max="29" width="7.5" style="4" customWidth="1"/>
    <col min="30" max="31" width="1.16406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5"/>
      <c r="B4" s="5"/>
      <c r="C4" s="5" t="s">
        <v>1</v>
      </c>
      <c r="D4" s="5"/>
      <c r="E4" s="5"/>
      <c r="F4" s="5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3" t="s">
        <v>82</v>
      </c>
      <c r="X4" s="14" t="s">
        <v>83</v>
      </c>
      <c r="Y4" s="15" t="s">
        <v>84</v>
      </c>
      <c r="Z4" s="11" t="s">
        <v>85</v>
      </c>
      <c r="AA4" s="15" t="s">
        <v>86</v>
      </c>
      <c r="AB4" s="11" t="s">
        <v>87</v>
      </c>
      <c r="AC4" s="11" t="s">
        <v>88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N5" s="17" t="s">
        <v>89</v>
      </c>
      <c r="P5" s="17" t="s">
        <v>89</v>
      </c>
      <c r="S5" s="17" t="s">
        <v>90</v>
      </c>
      <c r="T5" s="17" t="s">
        <v>91</v>
      </c>
      <c r="U5" s="17" t="s">
        <v>92</v>
      </c>
    </row>
    <row r="6" spans="1:31" ht="11.1" customHeight="1" x14ac:dyDescent="0.2">
      <c r="A6" s="6"/>
      <c r="B6" s="6"/>
      <c r="C6" s="3"/>
      <c r="D6" s="3"/>
      <c r="E6" s="9">
        <f>SUM(E7:E105)</f>
        <v>43792.810000000005</v>
      </c>
      <c r="F6" s="9">
        <f>SUM(F7:F105)</f>
        <v>66280.998000000007</v>
      </c>
      <c r="I6" s="9">
        <f>SUM(I7:I105)</f>
        <v>44554.789999999994</v>
      </c>
      <c r="J6" s="9">
        <f t="shared" ref="J6:P6" si="0">SUM(J7:J105)</f>
        <v>-761.98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17220</v>
      </c>
      <c r="O6" s="9">
        <f t="shared" si="0"/>
        <v>7540.9619999999977</v>
      </c>
      <c r="P6" s="9">
        <f t="shared" si="0"/>
        <v>7547.8</v>
      </c>
      <c r="S6" s="9">
        <f t="shared" ref="S6" si="1">SUM(S7:S105)</f>
        <v>7808.8799999999974</v>
      </c>
      <c r="T6" s="9">
        <f t="shared" ref="T6" si="2">SUM(T7:T105)</f>
        <v>8160.4124000000002</v>
      </c>
      <c r="U6" s="9">
        <f t="shared" ref="U6" si="3">SUM(U7:U105)</f>
        <v>8149.24</v>
      </c>
      <c r="V6" s="9">
        <f t="shared" ref="V6" si="4">SUM(V7:V105)</f>
        <v>6088</v>
      </c>
      <c r="W6" s="9"/>
      <c r="X6" s="9"/>
      <c r="Y6" s="9">
        <f t="shared" ref="Y6" si="5">SUM(Y7:Y105)</f>
        <v>24767.8</v>
      </c>
      <c r="AA6" s="9">
        <f t="shared" ref="AA6:AC6" si="6">SUM(AA7:AA105)</f>
        <v>2711.7140752765749</v>
      </c>
      <c r="AC6" s="9">
        <f t="shared" si="6"/>
        <v>13159.01</v>
      </c>
    </row>
    <row r="7" spans="1:31" s="1" customFormat="1" ht="21.95" customHeight="1" outlineLevel="1" x14ac:dyDescent="0.2">
      <c r="A7" s="7" t="s">
        <v>38</v>
      </c>
      <c r="B7" s="7" t="s">
        <v>8</v>
      </c>
      <c r="C7" s="8">
        <v>-21.6</v>
      </c>
      <c r="D7" s="8">
        <v>10.8</v>
      </c>
      <c r="E7" s="21">
        <v>194.4</v>
      </c>
      <c r="F7" s="22">
        <v>-213.3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202.501</v>
      </c>
      <c r="J7" s="16">
        <f>E7-I7</f>
        <v>-8.1009999999999991</v>
      </c>
      <c r="K7" s="16"/>
      <c r="L7" s="16"/>
      <c r="M7" s="16"/>
      <c r="N7" s="16"/>
      <c r="O7" s="16">
        <f>(E7-V7)/5</f>
        <v>38.880000000000003</v>
      </c>
      <c r="P7" s="18"/>
      <c r="Q7" s="19">
        <f>(F7+P7)/O7</f>
        <v>-5.4861111111111107</v>
      </c>
      <c r="R7" s="16">
        <f>F7/O7</f>
        <v>-5.4861111111111107</v>
      </c>
      <c r="S7" s="16">
        <f>VLOOKUP(A:A,[1]TDSheet!$A:$T,20,0)</f>
        <v>0</v>
      </c>
      <c r="T7" s="16">
        <f>VLOOKUP(A:A,[1]TDSheet!$A:$O,15,0)</f>
        <v>8.64</v>
      </c>
      <c r="U7" s="16">
        <f>VLOOKUP(A:A,[3]TDSheet!$A:$D,4,0)</f>
        <v>78.3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P7+N7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-678</v>
      </c>
      <c r="D8" s="8">
        <v>25</v>
      </c>
      <c r="E8" s="21">
        <v>493</v>
      </c>
      <c r="F8" s="22">
        <v>-1165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516</v>
      </c>
      <c r="J8" s="16">
        <f t="shared" ref="J8:J67" si="7">E8-I8</f>
        <v>-23</v>
      </c>
      <c r="K8" s="16"/>
      <c r="L8" s="16"/>
      <c r="M8" s="16"/>
      <c r="N8" s="16"/>
      <c r="O8" s="16">
        <f t="shared" ref="O8:O67" si="8">(E8-V8)/5</f>
        <v>98.6</v>
      </c>
      <c r="P8" s="18"/>
      <c r="Q8" s="19">
        <f t="shared" ref="Q8:Q67" si="9">(F8+P8)/O8</f>
        <v>-11.815415821501015</v>
      </c>
      <c r="R8" s="16">
        <f t="shared" ref="R8:R67" si="10">F8/O8</f>
        <v>-11.815415821501015</v>
      </c>
      <c r="S8" s="16">
        <f>VLOOKUP(A:A,[1]TDSheet!$A:$T,20,0)</f>
        <v>95.4</v>
      </c>
      <c r="T8" s="16">
        <f>VLOOKUP(A:A,[1]TDSheet!$A:$O,15,0)</f>
        <v>88.4</v>
      </c>
      <c r="U8" s="16">
        <f>VLOOKUP(A:A,[3]TDSheet!$A:$D,4,0)</f>
        <v>102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67" si="11">P8+N8</f>
        <v>0</v>
      </c>
      <c r="Z8" s="16">
        <f>VLOOKUP(A:A,[1]TDSheet!$A:$Z,26,0)</f>
        <v>0</v>
      </c>
      <c r="AA8" s="16">
        <v>0</v>
      </c>
      <c r="AB8" s="20">
        <f>VLOOKUP(A:A,[1]TDSheet!$A:$AB,28,0)</f>
        <v>0</v>
      </c>
      <c r="AC8" s="16">
        <f t="shared" ref="AC8:AC67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476</v>
      </c>
      <c r="D9" s="8">
        <v>1369</v>
      </c>
      <c r="E9" s="8">
        <v>410</v>
      </c>
      <c r="F9" s="8">
        <v>1264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432</v>
      </c>
      <c r="J9" s="16">
        <f t="shared" si="7"/>
        <v>-22</v>
      </c>
      <c r="K9" s="16"/>
      <c r="L9" s="16"/>
      <c r="M9" s="16"/>
      <c r="N9" s="16"/>
      <c r="O9" s="16">
        <f t="shared" si="8"/>
        <v>82</v>
      </c>
      <c r="P9" s="18"/>
      <c r="Q9" s="19">
        <f t="shared" si="9"/>
        <v>15.414634146341463</v>
      </c>
      <c r="R9" s="16">
        <f t="shared" si="10"/>
        <v>15.414634146341463</v>
      </c>
      <c r="S9" s="16">
        <f>VLOOKUP(A:A,[1]TDSheet!$A:$T,20,0)</f>
        <v>86.6</v>
      </c>
      <c r="T9" s="16">
        <f>VLOOKUP(A:A,[1]TDSheet!$A:$O,15,0)</f>
        <v>85.8</v>
      </c>
      <c r="U9" s="16">
        <f>VLOOKUP(A:A,[3]TDSheet!$A:$D,4,0)</f>
        <v>68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0</v>
      </c>
      <c r="Z9" s="16">
        <f>VLOOKUP(A:A,[1]TDSheet!$A:$Z,26,0)</f>
        <v>0</v>
      </c>
      <c r="AA9" s="16">
        <f>Y9/12</f>
        <v>0</v>
      </c>
      <c r="AB9" s="20">
        <f>VLOOKUP(A:A,[1]TDSheet!$A:$AB,28,0)</f>
        <v>0.3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2218</v>
      </c>
      <c r="D10" s="8">
        <v>10486</v>
      </c>
      <c r="E10" s="8">
        <v>2131</v>
      </c>
      <c r="F10" s="8">
        <v>3913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2135</v>
      </c>
      <c r="J10" s="16">
        <f t="shared" si="7"/>
        <v>-4</v>
      </c>
      <c r="K10" s="16"/>
      <c r="L10" s="16"/>
      <c r="M10" s="16"/>
      <c r="N10" s="16">
        <v>3504</v>
      </c>
      <c r="O10" s="16">
        <f t="shared" si="8"/>
        <v>282.2</v>
      </c>
      <c r="P10" s="18">
        <v>24</v>
      </c>
      <c r="Q10" s="19">
        <f t="shared" si="9"/>
        <v>13.951098511693834</v>
      </c>
      <c r="R10" s="16">
        <f t="shared" si="10"/>
        <v>13.866052445074416</v>
      </c>
      <c r="S10" s="16">
        <f>VLOOKUP(A:A,[1]TDSheet!$A:$T,20,0)</f>
        <v>454.4</v>
      </c>
      <c r="T10" s="16">
        <f>VLOOKUP(A:A,[1]TDSheet!$A:$O,15,0)</f>
        <v>450.2</v>
      </c>
      <c r="U10" s="16">
        <f>VLOOKUP(A:A,[3]TDSheet!$A:$D,4,0)</f>
        <v>327</v>
      </c>
      <c r="V10" s="16">
        <f>VLOOKUP(A:A,[4]TDSheet!$A:$D,4,0)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3528</v>
      </c>
      <c r="Z10" s="16" t="str">
        <f>VLOOKUP(A:A,[1]TDSheet!$A:$Z,26,0)</f>
        <v>апр яб</v>
      </c>
      <c r="AA10" s="16">
        <f>Y10/12</f>
        <v>294</v>
      </c>
      <c r="AB10" s="20">
        <f>VLOOKUP(A:A,[1]TDSheet!$A:$AB,28,0)</f>
        <v>0.3</v>
      </c>
      <c r="AC10" s="16">
        <f t="shared" si="12"/>
        <v>1058.3999999999999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1420</v>
      </c>
      <c r="D11" s="8">
        <v>7641</v>
      </c>
      <c r="E11" s="8">
        <v>2216</v>
      </c>
      <c r="F11" s="8">
        <v>2756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2275</v>
      </c>
      <c r="J11" s="16">
        <f t="shared" si="7"/>
        <v>-59</v>
      </c>
      <c r="K11" s="16"/>
      <c r="L11" s="16"/>
      <c r="M11" s="16"/>
      <c r="N11" s="16">
        <v>708</v>
      </c>
      <c r="O11" s="16">
        <f t="shared" si="8"/>
        <v>299.2</v>
      </c>
      <c r="P11" s="18">
        <v>136</v>
      </c>
      <c r="Q11" s="19">
        <f t="shared" si="9"/>
        <v>9.6657754010695189</v>
      </c>
      <c r="R11" s="16">
        <f t="shared" si="10"/>
        <v>9.2112299465240639</v>
      </c>
      <c r="S11" s="16">
        <f>VLOOKUP(A:A,[1]TDSheet!$A:$T,20,0)</f>
        <v>290.39999999999998</v>
      </c>
      <c r="T11" s="16">
        <f>VLOOKUP(A:A,[1]TDSheet!$A:$O,15,0)</f>
        <v>292.8</v>
      </c>
      <c r="U11" s="16">
        <f>VLOOKUP(A:A,[3]TDSheet!$A:$D,4,0)</f>
        <v>319</v>
      </c>
      <c r="V11" s="16">
        <f>VLOOKUP(A:A,[4]TDSheet!$A:$D,4,0)</f>
        <v>720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844</v>
      </c>
      <c r="Z11" s="16">
        <f>VLOOKUP(A:A,[1]TDSheet!$A:$Z,26,0)</f>
        <v>0</v>
      </c>
      <c r="AA11" s="16">
        <f>Y11/12</f>
        <v>70.333333333333329</v>
      </c>
      <c r="AB11" s="20">
        <f>VLOOKUP(A:A,[1]TDSheet!$A:$AB,28,0)</f>
        <v>0.3</v>
      </c>
      <c r="AC11" s="16">
        <f t="shared" si="12"/>
        <v>253.2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388</v>
      </c>
      <c r="D12" s="8">
        <v>374</v>
      </c>
      <c r="E12" s="8">
        <v>274</v>
      </c>
      <c r="F12" s="8">
        <v>472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274</v>
      </c>
      <c r="J12" s="16">
        <f t="shared" si="7"/>
        <v>0</v>
      </c>
      <c r="K12" s="16"/>
      <c r="L12" s="16"/>
      <c r="M12" s="16"/>
      <c r="N12" s="16"/>
      <c r="O12" s="16">
        <f t="shared" si="8"/>
        <v>54.8</v>
      </c>
      <c r="P12" s="18"/>
      <c r="Q12" s="19">
        <f t="shared" si="9"/>
        <v>8.6131386861313874</v>
      </c>
      <c r="R12" s="16">
        <f t="shared" si="10"/>
        <v>8.6131386861313874</v>
      </c>
      <c r="S12" s="16">
        <f>VLOOKUP(A:A,[1]TDSheet!$A:$T,20,0)</f>
        <v>68.599999999999994</v>
      </c>
      <c r="T12" s="16">
        <f>VLOOKUP(A:A,[1]TDSheet!$A:$O,15,0)</f>
        <v>74.8</v>
      </c>
      <c r="U12" s="16">
        <f>VLOOKUP(A:A,[3]TDSheet!$A:$D,4,0)</f>
        <v>9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0</v>
      </c>
      <c r="Z12" s="16">
        <f>VLOOKUP(A:A,[1]TDSheet!$A:$Z,26,0)</f>
        <v>0</v>
      </c>
      <c r="AA12" s="16">
        <f>Y12/24</f>
        <v>0</v>
      </c>
      <c r="AB12" s="20">
        <f>VLOOKUP(A:A,[1]TDSheet!$A:$AB,28,0)</f>
        <v>0.09</v>
      </c>
      <c r="AC12" s="16">
        <f t="shared" si="12"/>
        <v>0</v>
      </c>
      <c r="AD12" s="16"/>
      <c r="AE12" s="16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220.59899999999999</v>
      </c>
      <c r="D13" s="8">
        <v>471</v>
      </c>
      <c r="E13" s="8">
        <v>165</v>
      </c>
      <c r="F13" s="8">
        <v>508.59899999999999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178.4</v>
      </c>
      <c r="J13" s="16">
        <f t="shared" si="7"/>
        <v>-13.400000000000006</v>
      </c>
      <c r="K13" s="16"/>
      <c r="L13" s="16"/>
      <c r="M13" s="16"/>
      <c r="N13" s="16"/>
      <c r="O13" s="16">
        <f t="shared" si="8"/>
        <v>33</v>
      </c>
      <c r="P13" s="18"/>
      <c r="Q13" s="19">
        <f t="shared" si="9"/>
        <v>15.412090909090908</v>
      </c>
      <c r="R13" s="16">
        <f t="shared" si="10"/>
        <v>15.412090909090908</v>
      </c>
      <c r="S13" s="16">
        <f>VLOOKUP(A:A,[1]TDSheet!$A:$T,20,0)</f>
        <v>33.14</v>
      </c>
      <c r="T13" s="16">
        <f>VLOOKUP(A:A,[1]TDSheet!$A:$O,15,0)</f>
        <v>34.800200000000004</v>
      </c>
      <c r="U13" s="16">
        <f>VLOOKUP(A:A,[3]TDSheet!$A:$D,4,0)</f>
        <v>21</v>
      </c>
      <c r="V13" s="16"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 t="e">
        <f>VLOOKUP(A:A,[1]TDSheet!$A:$Z,26,0)</f>
        <v>#N/A</v>
      </c>
      <c r="AA13" s="16">
        <f>Y13/3</f>
        <v>0</v>
      </c>
      <c r="AB13" s="20">
        <f>VLOOKUP(A:A,[1]TDSheet!$A:$AB,28,0)</f>
        <v>1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240.46</v>
      </c>
      <c r="D14" s="8">
        <v>673.4</v>
      </c>
      <c r="E14" s="8">
        <v>210.9</v>
      </c>
      <c r="F14" s="8">
        <v>695.56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210.20500000000001</v>
      </c>
      <c r="J14" s="16">
        <f t="shared" si="7"/>
        <v>0.69499999999999318</v>
      </c>
      <c r="K14" s="16"/>
      <c r="L14" s="16"/>
      <c r="M14" s="16"/>
      <c r="N14" s="16"/>
      <c r="O14" s="16">
        <f t="shared" si="8"/>
        <v>42.18</v>
      </c>
      <c r="P14" s="18"/>
      <c r="Q14" s="19">
        <f t="shared" si="9"/>
        <v>16.490279753437648</v>
      </c>
      <c r="R14" s="16">
        <f t="shared" si="10"/>
        <v>16.490279753437648</v>
      </c>
      <c r="S14" s="16">
        <f>VLOOKUP(A:A,[1]TDSheet!$A:$T,20,0)</f>
        <v>45.88</v>
      </c>
      <c r="T14" s="16">
        <f>VLOOKUP(A:A,[1]TDSheet!$A:$O,15,0)</f>
        <v>41.44</v>
      </c>
      <c r="U14" s="16">
        <f>VLOOKUP(A:A,[3]TDSheet!$A:$D,4,0)</f>
        <v>40.700000000000003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Y14/3.7</f>
        <v>0</v>
      </c>
      <c r="AB14" s="20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189.5</v>
      </c>
      <c r="D15" s="8">
        <v>51.8</v>
      </c>
      <c r="E15" s="8">
        <v>14.8</v>
      </c>
      <c r="F15" s="8">
        <v>211.7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14.8</v>
      </c>
      <c r="J15" s="16">
        <f t="shared" si="7"/>
        <v>0</v>
      </c>
      <c r="K15" s="16"/>
      <c r="L15" s="16"/>
      <c r="M15" s="16"/>
      <c r="N15" s="16"/>
      <c r="O15" s="16">
        <f t="shared" si="8"/>
        <v>2.96</v>
      </c>
      <c r="P15" s="18"/>
      <c r="Q15" s="19">
        <f t="shared" si="9"/>
        <v>71.520270270270274</v>
      </c>
      <c r="R15" s="16">
        <f t="shared" si="10"/>
        <v>71.520270270270274</v>
      </c>
      <c r="S15" s="16">
        <f>VLOOKUP(A:A,[1]TDSheet!$A:$T,20,0)</f>
        <v>17.759999999999998</v>
      </c>
      <c r="T15" s="16">
        <f>VLOOKUP(A:A,[1]TDSheet!$A:$O,15,0)</f>
        <v>1.48</v>
      </c>
      <c r="U15" s="16">
        <v>0</v>
      </c>
      <c r="V15" s="16"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23" t="str">
        <f>VLOOKUP(A:A,[1]TDSheet!$A:$Z,26,0)</f>
        <v>увел</v>
      </c>
      <c r="AA15" s="16">
        <f>Y15/3.5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203.5</v>
      </c>
      <c r="D16" s="8"/>
      <c r="E16" s="8">
        <v>137.5</v>
      </c>
      <c r="F16" s="8">
        <v>66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135.001</v>
      </c>
      <c r="J16" s="16">
        <f t="shared" si="7"/>
        <v>2.4989999999999952</v>
      </c>
      <c r="K16" s="16"/>
      <c r="L16" s="16"/>
      <c r="M16" s="16"/>
      <c r="N16" s="16"/>
      <c r="O16" s="16">
        <f t="shared" si="8"/>
        <v>27.5</v>
      </c>
      <c r="P16" s="18">
        <v>196</v>
      </c>
      <c r="Q16" s="19">
        <f t="shared" si="9"/>
        <v>9.5272727272727273</v>
      </c>
      <c r="R16" s="16">
        <f t="shared" si="10"/>
        <v>2.4</v>
      </c>
      <c r="S16" s="16">
        <f>VLOOKUP(A:A,[1]TDSheet!$A:$T,20,0)</f>
        <v>25.3</v>
      </c>
      <c r="T16" s="16">
        <f>VLOOKUP(A:A,[1]TDSheet!$A:$O,15,0)</f>
        <v>23.1</v>
      </c>
      <c r="U16" s="16">
        <f>VLOOKUP(A:A,[3]TDSheet!$A:$D,4,0)</f>
        <v>27.5</v>
      </c>
      <c r="V16" s="16"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196</v>
      </c>
      <c r="Z16" s="16" t="e">
        <f>VLOOKUP(A:A,[1]TDSheet!$A:$Z,26,0)</f>
        <v>#N/A</v>
      </c>
      <c r="AA16" s="16">
        <f>Y16/5.5</f>
        <v>35.636363636363633</v>
      </c>
      <c r="AB16" s="20">
        <f>VLOOKUP(A:A,[1]TDSheet!$A:$AB,28,0)</f>
        <v>1</v>
      </c>
      <c r="AC16" s="16">
        <f t="shared" si="12"/>
        <v>196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516</v>
      </c>
      <c r="D17" s="8">
        <v>356</v>
      </c>
      <c r="E17" s="8">
        <v>487</v>
      </c>
      <c r="F17" s="8">
        <v>371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495</v>
      </c>
      <c r="J17" s="16">
        <f t="shared" si="7"/>
        <v>-8</v>
      </c>
      <c r="K17" s="16"/>
      <c r="L17" s="16"/>
      <c r="M17" s="16"/>
      <c r="N17" s="16"/>
      <c r="O17" s="16">
        <f t="shared" si="8"/>
        <v>97.4</v>
      </c>
      <c r="P17" s="24">
        <v>499</v>
      </c>
      <c r="Q17" s="19">
        <f t="shared" si="9"/>
        <v>8.9322381930184793</v>
      </c>
      <c r="R17" s="16">
        <f t="shared" si="10"/>
        <v>3.8090349075975358</v>
      </c>
      <c r="S17" s="16">
        <f>VLOOKUP(A:A,[1]TDSheet!$A:$T,20,0)</f>
        <v>94.2</v>
      </c>
      <c r="T17" s="16">
        <f>VLOOKUP(A:A,[1]TDSheet!$A:$O,15,0)</f>
        <v>90.6</v>
      </c>
      <c r="U17" s="16">
        <f>VLOOKUP(A:A,[3]TDSheet!$A:$D,4,0)</f>
        <v>121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499</v>
      </c>
      <c r="Z17" s="16" t="str">
        <f>VLOOKUP(A:A,[1]TDSheet!$A:$Z,26,0)</f>
        <v>апр яб</v>
      </c>
      <c r="AA17" s="16">
        <f>Y17/12</f>
        <v>41.583333333333336</v>
      </c>
      <c r="AB17" s="20">
        <f>VLOOKUP(A:A,[1]TDSheet!$A:$AB,28,0)</f>
        <v>0.25</v>
      </c>
      <c r="AC17" s="16">
        <f t="shared" si="12"/>
        <v>124.75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860</v>
      </c>
      <c r="D18" s="8">
        <v>1577</v>
      </c>
      <c r="E18" s="8">
        <v>489</v>
      </c>
      <c r="F18" s="8">
        <v>1895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520</v>
      </c>
      <c r="J18" s="16">
        <f t="shared" si="7"/>
        <v>-31</v>
      </c>
      <c r="K18" s="16"/>
      <c r="L18" s="16"/>
      <c r="M18" s="16"/>
      <c r="N18" s="16">
        <v>480</v>
      </c>
      <c r="O18" s="16">
        <f t="shared" si="8"/>
        <v>97.8</v>
      </c>
      <c r="P18" s="18">
        <v>18</v>
      </c>
      <c r="Q18" s="19">
        <f t="shared" si="9"/>
        <v>19.560327198364007</v>
      </c>
      <c r="R18" s="16">
        <f t="shared" si="10"/>
        <v>19.376278118609406</v>
      </c>
      <c r="S18" s="16">
        <f>VLOOKUP(A:A,[1]TDSheet!$A:$T,20,0)</f>
        <v>190.6</v>
      </c>
      <c r="T18" s="16">
        <f>VLOOKUP(A:A,[1]TDSheet!$A:$O,15,0)</f>
        <v>183</v>
      </c>
      <c r="U18" s="16">
        <f>VLOOKUP(A:A,[3]TDSheet!$A:$D,4,0)</f>
        <v>110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498</v>
      </c>
      <c r="Z18" s="16" t="str">
        <f>VLOOKUP(A:A,[1]TDSheet!$A:$Z,26,0)</f>
        <v>апр яб</v>
      </c>
      <c r="AA18" s="16">
        <f>Y18/12</f>
        <v>41.5</v>
      </c>
      <c r="AB18" s="20">
        <f>VLOOKUP(A:A,[1]TDSheet!$A:$AB,28,0)</f>
        <v>0.25</v>
      </c>
      <c r="AC18" s="16">
        <f t="shared" si="12"/>
        <v>124.5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102.2</v>
      </c>
      <c r="D19" s="8">
        <v>39.6</v>
      </c>
      <c r="E19" s="8">
        <v>73.8</v>
      </c>
      <c r="F19" s="8">
        <v>64.400000000000006</v>
      </c>
      <c r="G19" s="1">
        <f>VLOOKUP(A:A,[1]TDSheet!$A:$G,7,0)</f>
        <v>1</v>
      </c>
      <c r="H19" s="1" t="e">
        <f>VLOOKUP(A:A,[1]TDSheet!$A:$H,8,0)</f>
        <v>#N/A</v>
      </c>
      <c r="I19" s="16">
        <f>VLOOKUP(A:A,[2]TDSheet!$A:$F,6,0)</f>
        <v>81.003</v>
      </c>
      <c r="J19" s="16">
        <f t="shared" si="7"/>
        <v>-7.203000000000003</v>
      </c>
      <c r="K19" s="16"/>
      <c r="L19" s="16"/>
      <c r="M19" s="16"/>
      <c r="N19" s="16"/>
      <c r="O19" s="16">
        <f t="shared" si="8"/>
        <v>14.76</v>
      </c>
      <c r="P19" s="18">
        <v>64</v>
      </c>
      <c r="Q19" s="19">
        <f t="shared" si="9"/>
        <v>8.6991869918699187</v>
      </c>
      <c r="R19" s="16">
        <f t="shared" si="10"/>
        <v>4.3631436314363148</v>
      </c>
      <c r="S19" s="16">
        <f>VLOOKUP(A:A,[1]TDSheet!$A:$T,20,0)</f>
        <v>15.540000000000001</v>
      </c>
      <c r="T19" s="16">
        <f>VLOOKUP(A:A,[1]TDSheet!$A:$O,15,0)</f>
        <v>13.680000000000001</v>
      </c>
      <c r="U19" s="16">
        <f>VLOOKUP(A:A,[3]TDSheet!$A:$D,4,0)</f>
        <v>16.2</v>
      </c>
      <c r="V19" s="16">
        <v>0</v>
      </c>
      <c r="W19" s="16">
        <f>VLOOKUP(A:A,[1]TDSheet!$A:$W,23,0)</f>
        <v>234</v>
      </c>
      <c r="X19" s="16">
        <f>VLOOKUP(A:A,[1]TDSheet!$A:$X,24,0)</f>
        <v>18</v>
      </c>
      <c r="Y19" s="16">
        <f t="shared" si="11"/>
        <v>64</v>
      </c>
      <c r="Z19" s="16">
        <f>VLOOKUP(A:A,[1]TDSheet!$A:$Z,26,0)</f>
        <v>0</v>
      </c>
      <c r="AA19" s="16">
        <f>Y19/1.8</f>
        <v>35.555555555555557</v>
      </c>
      <c r="AB19" s="20">
        <f>VLOOKUP(A:A,[1]TDSheet!$A:$AB,28,0)</f>
        <v>1</v>
      </c>
      <c r="AC19" s="16">
        <f t="shared" si="12"/>
        <v>64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224.3</v>
      </c>
      <c r="D20" s="8">
        <v>632.70000000000005</v>
      </c>
      <c r="E20" s="8">
        <v>225.7</v>
      </c>
      <c r="F20" s="8">
        <v>620.20000000000005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238.5</v>
      </c>
      <c r="J20" s="16">
        <f t="shared" si="7"/>
        <v>-12.800000000000011</v>
      </c>
      <c r="K20" s="16"/>
      <c r="L20" s="16"/>
      <c r="M20" s="16"/>
      <c r="N20" s="16"/>
      <c r="O20" s="16">
        <f t="shared" si="8"/>
        <v>45.14</v>
      </c>
      <c r="P20" s="18"/>
      <c r="Q20" s="19">
        <f t="shared" si="9"/>
        <v>13.739477182100133</v>
      </c>
      <c r="R20" s="16">
        <f t="shared" si="10"/>
        <v>13.739477182100133</v>
      </c>
      <c r="S20" s="16">
        <f>VLOOKUP(A:A,[1]TDSheet!$A:$T,20,0)</f>
        <v>38.46</v>
      </c>
      <c r="T20" s="16">
        <f>VLOOKUP(A:A,[1]TDSheet!$A:$O,15,0)</f>
        <v>42.92</v>
      </c>
      <c r="U20" s="16">
        <f>VLOOKUP(A:A,[3]TDSheet!$A:$D,4,0)</f>
        <v>55.5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0</v>
      </c>
      <c r="Z20" s="16" t="e">
        <f>VLOOKUP(A:A,[1]TDSheet!$A:$Z,26,0)</f>
        <v>#N/A</v>
      </c>
      <c r="AA20" s="16">
        <f>Y20/3.7</f>
        <v>0</v>
      </c>
      <c r="AB20" s="20">
        <f>VLOOKUP(A:A,[1]TDSheet!$A:$AB,28,0)</f>
        <v>1</v>
      </c>
      <c r="AC20" s="16">
        <f t="shared" si="12"/>
        <v>0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2102</v>
      </c>
      <c r="D21" s="8">
        <v>4351</v>
      </c>
      <c r="E21" s="8">
        <v>2408</v>
      </c>
      <c r="F21" s="8">
        <v>3920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2427</v>
      </c>
      <c r="J21" s="16">
        <f t="shared" si="7"/>
        <v>-19</v>
      </c>
      <c r="K21" s="16"/>
      <c r="L21" s="16"/>
      <c r="M21" s="16"/>
      <c r="N21" s="16"/>
      <c r="O21" s="16">
        <f t="shared" si="8"/>
        <v>481.6</v>
      </c>
      <c r="P21" s="18"/>
      <c r="Q21" s="19">
        <f t="shared" si="9"/>
        <v>8.1395348837209305</v>
      </c>
      <c r="R21" s="16">
        <f t="shared" si="10"/>
        <v>8.1395348837209305</v>
      </c>
      <c r="S21" s="16">
        <f>VLOOKUP(A:A,[1]TDSheet!$A:$T,20,0)</f>
        <v>490.6</v>
      </c>
      <c r="T21" s="16">
        <f>VLOOKUP(A:A,[1]TDSheet!$A:$O,15,0)</f>
        <v>522</v>
      </c>
      <c r="U21" s="16">
        <f>VLOOKUP(A:A,[3]TDSheet!$A:$D,4,0)</f>
        <v>605</v>
      </c>
      <c r="V21" s="16">
        <v>0</v>
      </c>
      <c r="W21" s="16">
        <f>VLOOKUP(A:A,[1]TDSheet!$A:$W,23,0)</f>
        <v>70</v>
      </c>
      <c r="X21" s="16">
        <f>VLOOKUP(A:A,[1]TDSheet!$A:$X,24,0)</f>
        <v>14</v>
      </c>
      <c r="Y21" s="16">
        <f t="shared" si="11"/>
        <v>0</v>
      </c>
      <c r="Z21" s="16" t="str">
        <f>VLOOKUP(A:A,[1]TDSheet!$A:$Z,26,0)</f>
        <v>апр яб</v>
      </c>
      <c r="AA21" s="16">
        <f>Y21/12</f>
        <v>0</v>
      </c>
      <c r="AB21" s="20">
        <f>VLOOKUP(A:A,[1]TDSheet!$A:$AB,28,0)</f>
        <v>0.25</v>
      </c>
      <c r="AC21" s="16">
        <f t="shared" si="12"/>
        <v>0</v>
      </c>
      <c r="AD21" s="16"/>
      <c r="AE21" s="16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1612</v>
      </c>
      <c r="D22" s="8">
        <v>3728</v>
      </c>
      <c r="E22" s="8">
        <v>1658</v>
      </c>
      <c r="F22" s="8">
        <v>3613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1739</v>
      </c>
      <c r="J22" s="16">
        <f t="shared" si="7"/>
        <v>-81</v>
      </c>
      <c r="K22" s="16"/>
      <c r="L22" s="16"/>
      <c r="M22" s="16"/>
      <c r="N22" s="16"/>
      <c r="O22" s="16">
        <f t="shared" si="8"/>
        <v>331.6</v>
      </c>
      <c r="P22" s="18"/>
      <c r="Q22" s="19">
        <f t="shared" si="9"/>
        <v>10.895657418576597</v>
      </c>
      <c r="R22" s="16">
        <f t="shared" si="10"/>
        <v>10.895657418576597</v>
      </c>
      <c r="S22" s="16">
        <f>VLOOKUP(A:A,[1]TDSheet!$A:$T,20,0)</f>
        <v>380.4</v>
      </c>
      <c r="T22" s="16">
        <f>VLOOKUP(A:A,[1]TDSheet!$A:$O,15,0)</f>
        <v>386</v>
      </c>
      <c r="U22" s="16">
        <f>VLOOKUP(A:A,[3]TDSheet!$A:$D,4,0)</f>
        <v>324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0</v>
      </c>
      <c r="Z22" s="16" t="str">
        <f>VLOOKUP(A:A,[1]TDSheet!$A:$Z,26,0)</f>
        <v>апр яб</v>
      </c>
      <c r="AA22" s="16">
        <f>Y22/6</f>
        <v>0</v>
      </c>
      <c r="AB22" s="20">
        <f>VLOOKUP(A:A,[1]TDSheet!$A:$AB,28,0)</f>
        <v>0.25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1322</v>
      </c>
      <c r="D23" s="8">
        <v>3803</v>
      </c>
      <c r="E23" s="8">
        <v>2003</v>
      </c>
      <c r="F23" s="8">
        <v>3035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2018</v>
      </c>
      <c r="J23" s="16">
        <f t="shared" si="7"/>
        <v>-15</v>
      </c>
      <c r="K23" s="16"/>
      <c r="L23" s="16"/>
      <c r="M23" s="16"/>
      <c r="N23" s="16"/>
      <c r="O23" s="16">
        <f t="shared" si="8"/>
        <v>400.6</v>
      </c>
      <c r="P23" s="18">
        <f t="shared" ref="P23" si="13">8*O23-F23</f>
        <v>169.80000000000018</v>
      </c>
      <c r="Q23" s="19">
        <f t="shared" si="9"/>
        <v>8</v>
      </c>
      <c r="R23" s="16">
        <f t="shared" si="10"/>
        <v>7.5761357963055413</v>
      </c>
      <c r="S23" s="16">
        <f>VLOOKUP(A:A,[1]TDSheet!$A:$T,20,0)</f>
        <v>369.2</v>
      </c>
      <c r="T23" s="16">
        <f>VLOOKUP(A:A,[1]TDSheet!$A:$O,15,0)</f>
        <v>455.6</v>
      </c>
      <c r="U23" s="16">
        <f>VLOOKUP(A:A,[3]TDSheet!$A:$D,4,0)</f>
        <v>479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 t="shared" si="11"/>
        <v>169.80000000000018</v>
      </c>
      <c r="Z23" s="16" t="str">
        <f>VLOOKUP(A:A,[1]TDSheet!$A:$Z,26,0)</f>
        <v>апр яб</v>
      </c>
      <c r="AA23" s="16">
        <f>Y23/12</f>
        <v>14.150000000000015</v>
      </c>
      <c r="AB23" s="20">
        <f>VLOOKUP(A:A,[1]TDSheet!$A:$AB,28,0)</f>
        <v>0.25</v>
      </c>
      <c r="AC23" s="16">
        <f t="shared" si="12"/>
        <v>42.450000000000045</v>
      </c>
      <c r="AD23" s="16"/>
      <c r="AE23" s="16"/>
    </row>
    <row r="24" spans="1:31" s="1" customFormat="1" ht="11.1" customHeight="1" outlineLevel="1" x14ac:dyDescent="0.2">
      <c r="A24" s="7" t="s">
        <v>46</v>
      </c>
      <c r="B24" s="7" t="s">
        <v>9</v>
      </c>
      <c r="C24" s="8">
        <v>460</v>
      </c>
      <c r="D24" s="8">
        <v>1367</v>
      </c>
      <c r="E24" s="8">
        <v>637</v>
      </c>
      <c r="F24" s="8">
        <v>1176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659</v>
      </c>
      <c r="J24" s="16">
        <f t="shared" si="7"/>
        <v>-22</v>
      </c>
      <c r="K24" s="16"/>
      <c r="L24" s="16"/>
      <c r="M24" s="16"/>
      <c r="N24" s="16"/>
      <c r="O24" s="16">
        <f t="shared" si="8"/>
        <v>127.4</v>
      </c>
      <c r="P24" s="18"/>
      <c r="Q24" s="19">
        <f t="shared" si="9"/>
        <v>9.2307692307692299</v>
      </c>
      <c r="R24" s="16">
        <f t="shared" si="10"/>
        <v>9.2307692307692299</v>
      </c>
      <c r="S24" s="16">
        <f>VLOOKUP(A:A,[1]TDSheet!$A:$T,20,0)</f>
        <v>122.2</v>
      </c>
      <c r="T24" s="16">
        <f>VLOOKUP(A:A,[1]TDSheet!$A:$O,15,0)</f>
        <v>134.4</v>
      </c>
      <c r="U24" s="16">
        <f>VLOOKUP(A:A,[3]TDSheet!$A:$D,4,0)</f>
        <v>145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 t="shared" si="11"/>
        <v>0</v>
      </c>
      <c r="Z24" s="16" t="e">
        <f>VLOOKUP(A:A,[1]TDSheet!$A:$Z,26,0)</f>
        <v>#N/A</v>
      </c>
      <c r="AA24" s="16">
        <f>Y24/12</f>
        <v>0</v>
      </c>
      <c r="AB24" s="20">
        <f>VLOOKUP(A:A,[1]TDSheet!$A:$AB,28,0)</f>
        <v>0.25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47</v>
      </c>
      <c r="B25" s="7" t="s">
        <v>8</v>
      </c>
      <c r="C25" s="8">
        <v>719</v>
      </c>
      <c r="D25" s="8">
        <v>450</v>
      </c>
      <c r="E25" s="8">
        <v>706</v>
      </c>
      <c r="F25" s="8">
        <v>427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741</v>
      </c>
      <c r="J25" s="16">
        <f t="shared" si="7"/>
        <v>-35</v>
      </c>
      <c r="K25" s="16"/>
      <c r="L25" s="16"/>
      <c r="M25" s="16"/>
      <c r="N25" s="16"/>
      <c r="O25" s="16">
        <f t="shared" si="8"/>
        <v>141.19999999999999</v>
      </c>
      <c r="P25" s="18">
        <v>720</v>
      </c>
      <c r="Q25" s="19">
        <f t="shared" si="9"/>
        <v>8.1232294617563738</v>
      </c>
      <c r="R25" s="16">
        <f t="shared" si="10"/>
        <v>3.0240793201133145</v>
      </c>
      <c r="S25" s="16">
        <f>VLOOKUP(A:A,[1]TDSheet!$A:$T,20,0)</f>
        <v>95.6</v>
      </c>
      <c r="T25" s="16">
        <f>VLOOKUP(A:A,[1]TDSheet!$A:$O,15,0)</f>
        <v>121.6</v>
      </c>
      <c r="U25" s="16">
        <f>VLOOKUP(A:A,[3]TDSheet!$A:$D,4,0)</f>
        <v>119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 t="shared" si="11"/>
        <v>720</v>
      </c>
      <c r="Z25" s="16" t="e">
        <f>VLOOKUP(A:A,[1]TDSheet!$A:$Z,26,0)</f>
        <v>#N/A</v>
      </c>
      <c r="AA25" s="16">
        <f>Y25/6</f>
        <v>120</v>
      </c>
      <c r="AB25" s="20">
        <f>VLOOKUP(A:A,[1]TDSheet!$A:$AB,28,0)</f>
        <v>1</v>
      </c>
      <c r="AC25" s="16">
        <f t="shared" si="12"/>
        <v>720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167</v>
      </c>
      <c r="D26" s="8">
        <v>889</v>
      </c>
      <c r="E26" s="8">
        <v>370</v>
      </c>
      <c r="F26" s="8">
        <v>655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395</v>
      </c>
      <c r="J26" s="16">
        <f t="shared" si="7"/>
        <v>-25</v>
      </c>
      <c r="K26" s="16"/>
      <c r="L26" s="16"/>
      <c r="M26" s="16"/>
      <c r="N26" s="16"/>
      <c r="O26" s="16">
        <f t="shared" si="8"/>
        <v>74</v>
      </c>
      <c r="P26" s="18"/>
      <c r="Q26" s="19">
        <f t="shared" si="9"/>
        <v>8.8513513513513509</v>
      </c>
      <c r="R26" s="16">
        <f t="shared" si="10"/>
        <v>8.8513513513513509</v>
      </c>
      <c r="S26" s="16">
        <f>VLOOKUP(A:A,[1]TDSheet!$A:$T,20,0)</f>
        <v>40.6</v>
      </c>
      <c r="T26" s="16">
        <f>VLOOKUP(A:A,[1]TDSheet!$A:$O,15,0)</f>
        <v>60.2</v>
      </c>
      <c r="U26" s="16">
        <f>VLOOKUP(A:A,[3]TDSheet!$A:$D,4,0)</f>
        <v>101</v>
      </c>
      <c r="V26" s="16">
        <v>0</v>
      </c>
      <c r="W26" s="16">
        <f>VLOOKUP(A:A,[1]TDSheet!$A:$W,23,0)</f>
        <v>84</v>
      </c>
      <c r="X26" s="16">
        <f>VLOOKUP(A:A,[1]TDSheet!$A:$X,24,0)</f>
        <v>12</v>
      </c>
      <c r="Y26" s="16">
        <f t="shared" si="11"/>
        <v>0</v>
      </c>
      <c r="Z26" s="16" t="str">
        <f>VLOOKUP(A:A,[1]TDSheet!$A:$Z,26,0)</f>
        <v>апр яб</v>
      </c>
      <c r="AA26" s="16">
        <f>Y26/8</f>
        <v>0</v>
      </c>
      <c r="AB26" s="20">
        <f>VLOOKUP(A:A,[1]TDSheet!$A:$AB,28,0)</f>
        <v>0.75</v>
      </c>
      <c r="AC26" s="16">
        <f t="shared" si="12"/>
        <v>0</v>
      </c>
      <c r="AD26" s="16"/>
      <c r="AE26" s="16"/>
    </row>
    <row r="27" spans="1:31" s="1" customFormat="1" ht="11.1" customHeight="1" outlineLevel="1" x14ac:dyDescent="0.2">
      <c r="A27" s="7" t="s">
        <v>48</v>
      </c>
      <c r="B27" s="7" t="s">
        <v>9</v>
      </c>
      <c r="C27" s="8">
        <v>280</v>
      </c>
      <c r="D27" s="8">
        <v>11</v>
      </c>
      <c r="E27" s="8">
        <v>96</v>
      </c>
      <c r="F27" s="8">
        <v>184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99</v>
      </c>
      <c r="J27" s="16">
        <f t="shared" si="7"/>
        <v>-3</v>
      </c>
      <c r="K27" s="16"/>
      <c r="L27" s="16"/>
      <c r="M27" s="16"/>
      <c r="N27" s="16"/>
      <c r="O27" s="16">
        <f t="shared" si="8"/>
        <v>19.2</v>
      </c>
      <c r="P27" s="18"/>
      <c r="Q27" s="19">
        <f t="shared" si="9"/>
        <v>9.5833333333333339</v>
      </c>
      <c r="R27" s="16">
        <f t="shared" si="10"/>
        <v>9.5833333333333339</v>
      </c>
      <c r="S27" s="16">
        <f>VLOOKUP(A:A,[1]TDSheet!$A:$T,20,0)</f>
        <v>19</v>
      </c>
      <c r="T27" s="16">
        <f>VLOOKUP(A:A,[1]TDSheet!$A:$O,15,0)</f>
        <v>25.8</v>
      </c>
      <c r="U27" s="16">
        <f>VLOOKUP(A:A,[3]TDSheet!$A:$D,4,0)</f>
        <v>27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 t="shared" si="11"/>
        <v>0</v>
      </c>
      <c r="Z27" s="16">
        <f>VLOOKUP(A:A,[1]TDSheet!$A:$Z,26,0)</f>
        <v>0</v>
      </c>
      <c r="AA27" s="16">
        <f>Y27/16</f>
        <v>0</v>
      </c>
      <c r="AB27" s="20">
        <f>VLOOKUP(A:A,[1]TDSheet!$A:$AB,28,0)</f>
        <v>0.43</v>
      </c>
      <c r="AC27" s="16">
        <f t="shared" si="12"/>
        <v>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920</v>
      </c>
      <c r="D28" s="8">
        <v>2107</v>
      </c>
      <c r="E28" s="8">
        <v>756</v>
      </c>
      <c r="F28" s="8">
        <v>2217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794</v>
      </c>
      <c r="J28" s="16">
        <f t="shared" si="7"/>
        <v>-38</v>
      </c>
      <c r="K28" s="16"/>
      <c r="L28" s="16"/>
      <c r="M28" s="16"/>
      <c r="N28" s="16"/>
      <c r="O28" s="16">
        <f t="shared" si="8"/>
        <v>151.19999999999999</v>
      </c>
      <c r="P28" s="18"/>
      <c r="Q28" s="19">
        <f t="shared" si="9"/>
        <v>14.662698412698413</v>
      </c>
      <c r="R28" s="16">
        <f t="shared" si="10"/>
        <v>14.662698412698413</v>
      </c>
      <c r="S28" s="16">
        <f>VLOOKUP(A:A,[1]TDSheet!$A:$T,20,0)</f>
        <v>234.2</v>
      </c>
      <c r="T28" s="16">
        <f>VLOOKUP(A:A,[1]TDSheet!$A:$O,15,0)</f>
        <v>259.2</v>
      </c>
      <c r="U28" s="16">
        <f>VLOOKUP(A:A,[3]TDSheet!$A:$D,4,0)</f>
        <v>151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 t="shared" si="11"/>
        <v>0</v>
      </c>
      <c r="Z28" s="16" t="str">
        <f>VLOOKUP(A:A,[1]TDSheet!$A:$Z,26,0)</f>
        <v>апр яб</v>
      </c>
      <c r="AA28" s="16">
        <f>Y28/8</f>
        <v>0</v>
      </c>
      <c r="AB28" s="20">
        <f>VLOOKUP(A:A,[1]TDSheet!$A:$AB,28,0)</f>
        <v>0.9</v>
      </c>
      <c r="AC28" s="16">
        <f t="shared" si="12"/>
        <v>0</v>
      </c>
      <c r="AD28" s="16"/>
      <c r="AE28" s="16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212</v>
      </c>
      <c r="D29" s="8">
        <v>204</v>
      </c>
      <c r="E29" s="8">
        <v>249</v>
      </c>
      <c r="F29" s="8">
        <v>155</v>
      </c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267</v>
      </c>
      <c r="J29" s="16">
        <f t="shared" si="7"/>
        <v>-18</v>
      </c>
      <c r="K29" s="16"/>
      <c r="L29" s="16"/>
      <c r="M29" s="16"/>
      <c r="N29" s="16"/>
      <c r="O29" s="16">
        <f t="shared" si="8"/>
        <v>49.8</v>
      </c>
      <c r="P29" s="18">
        <v>377</v>
      </c>
      <c r="Q29" s="19">
        <f t="shared" si="9"/>
        <v>10.682730923694781</v>
      </c>
      <c r="R29" s="16">
        <f t="shared" si="10"/>
        <v>3.1124497991967872</v>
      </c>
      <c r="S29" s="16">
        <f>VLOOKUP(A:A,[1]TDSheet!$A:$T,20,0)</f>
        <v>40.799999999999997</v>
      </c>
      <c r="T29" s="16">
        <f>VLOOKUP(A:A,[1]TDSheet!$A:$O,15,0)</f>
        <v>43</v>
      </c>
      <c r="U29" s="16">
        <f>VLOOKUP(A:A,[3]TDSheet!$A:$D,4,0)</f>
        <v>67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377</v>
      </c>
      <c r="Z29" s="16" t="str">
        <f>VLOOKUP(A:A,[1]TDSheet!$A:$Z,26,0)</f>
        <v>увел</v>
      </c>
      <c r="AA29" s="16">
        <f>Y29/16</f>
        <v>23.5625</v>
      </c>
      <c r="AB29" s="20">
        <f>VLOOKUP(A:A,[1]TDSheet!$A:$AB,28,0)</f>
        <v>0.43</v>
      </c>
      <c r="AC29" s="16">
        <f t="shared" si="12"/>
        <v>162.10999999999999</v>
      </c>
      <c r="AD29" s="16"/>
      <c r="AE29" s="16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358</v>
      </c>
      <c r="D30" s="8">
        <v>1846</v>
      </c>
      <c r="E30" s="8">
        <v>913</v>
      </c>
      <c r="F30" s="8">
        <v>1273</v>
      </c>
      <c r="G30" s="1">
        <f>VLOOKUP(A:A,[1]TDSheet!$A:$G,7,0)</f>
        <v>1</v>
      </c>
      <c r="H30" s="1">
        <f>VLOOKUP(A:A,[1]TDSheet!$A:$H,8,0)</f>
        <v>150</v>
      </c>
      <c r="I30" s="16">
        <f>VLOOKUP(A:A,[2]TDSheet!$A:$F,6,0)</f>
        <v>931</v>
      </c>
      <c r="J30" s="16">
        <f t="shared" si="7"/>
        <v>-18</v>
      </c>
      <c r="K30" s="16"/>
      <c r="L30" s="16"/>
      <c r="M30" s="16"/>
      <c r="N30" s="16">
        <v>1000</v>
      </c>
      <c r="O30" s="16">
        <f t="shared" si="8"/>
        <v>86.6</v>
      </c>
      <c r="P30" s="18">
        <v>55</v>
      </c>
      <c r="Q30" s="19">
        <f t="shared" si="9"/>
        <v>15.334872979214781</v>
      </c>
      <c r="R30" s="16">
        <f t="shared" si="10"/>
        <v>14.699769053117784</v>
      </c>
      <c r="S30" s="16">
        <f>VLOOKUP(A:A,[1]TDSheet!$A:$T,20,0)</f>
        <v>90.2</v>
      </c>
      <c r="T30" s="16">
        <f>VLOOKUP(A:A,[1]TDSheet!$A:$O,15,0)</f>
        <v>79</v>
      </c>
      <c r="U30" s="16">
        <f>VLOOKUP(A:A,[3]TDSheet!$A:$D,4,0)</f>
        <v>91</v>
      </c>
      <c r="V30" s="16">
        <f>VLOOKUP(A:A,[4]TDSheet!$A:$D,4,0)</f>
        <v>480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1055</v>
      </c>
      <c r="Z30" s="16">
        <f>VLOOKUP(A:A,[1]TDSheet!$A:$Z,26,0)</f>
        <v>0</v>
      </c>
      <c r="AA30" s="16">
        <f>Y30/8</f>
        <v>131.875</v>
      </c>
      <c r="AB30" s="20">
        <f>VLOOKUP(A:A,[1]TDSheet!$A:$AB,28,0)</f>
        <v>0.9</v>
      </c>
      <c r="AC30" s="16">
        <f t="shared" si="12"/>
        <v>949.5</v>
      </c>
      <c r="AD30" s="16"/>
      <c r="AE30" s="16"/>
    </row>
    <row r="31" spans="1:31" s="1" customFormat="1" ht="21.95" customHeight="1" outlineLevel="1" x14ac:dyDescent="0.2">
      <c r="A31" s="7" t="s">
        <v>21</v>
      </c>
      <c r="B31" s="7" t="s">
        <v>9</v>
      </c>
      <c r="C31" s="8">
        <v>527</v>
      </c>
      <c r="D31" s="8">
        <v>1706</v>
      </c>
      <c r="E31" s="8">
        <v>919</v>
      </c>
      <c r="F31" s="8">
        <v>1252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892</v>
      </c>
      <c r="J31" s="16">
        <f t="shared" si="7"/>
        <v>27</v>
      </c>
      <c r="K31" s="16"/>
      <c r="L31" s="16"/>
      <c r="M31" s="16"/>
      <c r="N31" s="16"/>
      <c r="O31" s="16">
        <f t="shared" si="8"/>
        <v>183.8</v>
      </c>
      <c r="P31" s="18">
        <v>190</v>
      </c>
      <c r="Q31" s="19">
        <f t="shared" si="9"/>
        <v>7.8454842219804126</v>
      </c>
      <c r="R31" s="16">
        <f t="shared" si="10"/>
        <v>6.8117519042437431</v>
      </c>
      <c r="S31" s="16">
        <f>VLOOKUP(A:A,[1]TDSheet!$A:$T,20,0)</f>
        <v>94.2</v>
      </c>
      <c r="T31" s="16">
        <f>VLOOKUP(A:A,[1]TDSheet!$A:$O,15,0)</f>
        <v>147.6</v>
      </c>
      <c r="U31" s="16">
        <f>VLOOKUP(A:A,[3]TDSheet!$A:$D,4,0)</f>
        <v>210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190</v>
      </c>
      <c r="Z31" s="16" t="str">
        <f>VLOOKUP(A:A,[1]TDSheet!$A:$Z,26,0)</f>
        <v>апр яб</v>
      </c>
      <c r="AA31" s="16">
        <f>Y31/16</f>
        <v>11.875</v>
      </c>
      <c r="AB31" s="20">
        <f>VLOOKUP(A:A,[1]TDSheet!$A:$AB,28,0)</f>
        <v>0.43</v>
      </c>
      <c r="AC31" s="16">
        <f t="shared" si="12"/>
        <v>81.7</v>
      </c>
      <c r="AD31" s="16"/>
      <c r="AE31" s="16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216</v>
      </c>
      <c r="D32" s="8">
        <v>692</v>
      </c>
      <c r="E32" s="8">
        <v>259</v>
      </c>
      <c r="F32" s="8">
        <v>630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270</v>
      </c>
      <c r="J32" s="16">
        <f t="shared" si="7"/>
        <v>-11</v>
      </c>
      <c r="K32" s="16"/>
      <c r="L32" s="16"/>
      <c r="M32" s="16"/>
      <c r="N32" s="16"/>
      <c r="O32" s="16">
        <f t="shared" si="8"/>
        <v>51.8</v>
      </c>
      <c r="P32" s="18"/>
      <c r="Q32" s="19">
        <f t="shared" si="9"/>
        <v>12.162162162162163</v>
      </c>
      <c r="R32" s="16">
        <f t="shared" si="10"/>
        <v>12.162162162162163</v>
      </c>
      <c r="S32" s="16">
        <f>VLOOKUP(A:A,[1]TDSheet!$A:$T,20,0)</f>
        <v>63</v>
      </c>
      <c r="T32" s="16">
        <f>VLOOKUP(A:A,[1]TDSheet!$A:$O,15,0)</f>
        <v>64.2</v>
      </c>
      <c r="U32" s="16">
        <f>VLOOKUP(A:A,[3]TDSheet!$A:$D,4,0)</f>
        <v>37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0</v>
      </c>
      <c r="Z32" s="16">
        <f>VLOOKUP(A:A,[1]TDSheet!$A:$Z,26,0)</f>
        <v>0</v>
      </c>
      <c r="AA32" s="16">
        <f>Y32/8</f>
        <v>0</v>
      </c>
      <c r="AB32" s="20">
        <f>VLOOKUP(A:A,[1]TDSheet!$A:$AB,28,0)</f>
        <v>0.9</v>
      </c>
      <c r="AC32" s="16">
        <f t="shared" si="12"/>
        <v>0</v>
      </c>
      <c r="AD32" s="16"/>
      <c r="AE32" s="16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197</v>
      </c>
      <c r="D33" s="8">
        <v>986</v>
      </c>
      <c r="E33" s="8">
        <v>503</v>
      </c>
      <c r="F33" s="8">
        <v>652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524</v>
      </c>
      <c r="J33" s="16">
        <f t="shared" si="7"/>
        <v>-21</v>
      </c>
      <c r="K33" s="16"/>
      <c r="L33" s="16"/>
      <c r="M33" s="16"/>
      <c r="N33" s="16"/>
      <c r="O33" s="16">
        <f t="shared" si="8"/>
        <v>100.6</v>
      </c>
      <c r="P33" s="18">
        <v>188</v>
      </c>
      <c r="Q33" s="19">
        <f t="shared" si="9"/>
        <v>8.3499005964214721</v>
      </c>
      <c r="R33" s="16">
        <f t="shared" si="10"/>
        <v>6.4811133200795235</v>
      </c>
      <c r="S33" s="16">
        <f>VLOOKUP(A:A,[1]TDSheet!$A:$T,20,0)</f>
        <v>76.8</v>
      </c>
      <c r="T33" s="16">
        <f>VLOOKUP(A:A,[1]TDSheet!$A:$O,15,0)</f>
        <v>95</v>
      </c>
      <c r="U33" s="16">
        <f>VLOOKUP(A:A,[3]TDSheet!$A:$D,4,0)</f>
        <v>119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188</v>
      </c>
      <c r="Z33" s="16" t="str">
        <f>VLOOKUP(A:A,[1]TDSheet!$A:$Z,26,0)</f>
        <v>увел</v>
      </c>
      <c r="AA33" s="16">
        <f>Y33/8</f>
        <v>23.5</v>
      </c>
      <c r="AB33" s="20">
        <f>VLOOKUP(A:A,[1]TDSheet!$A:$AB,28,0)</f>
        <v>0.8</v>
      </c>
      <c r="AC33" s="16">
        <f t="shared" si="12"/>
        <v>150.4</v>
      </c>
      <c r="AD33" s="16"/>
      <c r="AE33" s="16"/>
    </row>
    <row r="34" spans="1:31" s="1" customFormat="1" ht="11.1" customHeight="1" outlineLevel="1" x14ac:dyDescent="0.2">
      <c r="A34" s="7" t="s">
        <v>22</v>
      </c>
      <c r="B34" s="7" t="s">
        <v>9</v>
      </c>
      <c r="C34" s="8">
        <v>2085</v>
      </c>
      <c r="D34" s="8">
        <v>5123</v>
      </c>
      <c r="E34" s="8">
        <v>2540</v>
      </c>
      <c r="F34" s="8">
        <v>4570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2628</v>
      </c>
      <c r="J34" s="16">
        <f t="shared" si="7"/>
        <v>-88</v>
      </c>
      <c r="K34" s="16"/>
      <c r="L34" s="16"/>
      <c r="M34" s="16"/>
      <c r="N34" s="16">
        <v>2800</v>
      </c>
      <c r="O34" s="16">
        <f t="shared" si="8"/>
        <v>316</v>
      </c>
      <c r="P34" s="18">
        <v>80</v>
      </c>
      <c r="Q34" s="19">
        <f t="shared" si="9"/>
        <v>14.715189873417721</v>
      </c>
      <c r="R34" s="16">
        <f t="shared" si="10"/>
        <v>14.462025316455696</v>
      </c>
      <c r="S34" s="16">
        <f>VLOOKUP(A:A,[1]TDSheet!$A:$T,20,0)</f>
        <v>465.2</v>
      </c>
      <c r="T34" s="16">
        <f>VLOOKUP(A:A,[1]TDSheet!$A:$O,15,0)</f>
        <v>458</v>
      </c>
      <c r="U34" s="16">
        <f>VLOOKUP(A:A,[3]TDSheet!$A:$D,4,0)</f>
        <v>338</v>
      </c>
      <c r="V34" s="16">
        <f>VLOOKUP(A:A,[4]TDSheet!$A:$D,4,0)</f>
        <v>960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2880</v>
      </c>
      <c r="Z34" s="16" t="str">
        <f>VLOOKUP(A:A,[1]TDSheet!$A:$Z,26,0)</f>
        <v>апр яб</v>
      </c>
      <c r="AA34" s="16">
        <f>Y34/8</f>
        <v>360</v>
      </c>
      <c r="AB34" s="20">
        <f>VLOOKUP(A:A,[1]TDSheet!$A:$AB,28,0)</f>
        <v>0.9</v>
      </c>
      <c r="AC34" s="16">
        <f t="shared" si="12"/>
        <v>2592</v>
      </c>
      <c r="AD34" s="16"/>
      <c r="AE34" s="16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1487</v>
      </c>
      <c r="D35" s="8">
        <v>1463</v>
      </c>
      <c r="E35" s="8">
        <v>1671</v>
      </c>
      <c r="F35" s="8">
        <v>1173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1576</v>
      </c>
      <c r="J35" s="16">
        <f t="shared" si="7"/>
        <v>95</v>
      </c>
      <c r="K35" s="16"/>
      <c r="L35" s="16"/>
      <c r="M35" s="16"/>
      <c r="N35" s="16"/>
      <c r="O35" s="16">
        <f t="shared" si="8"/>
        <v>334.2</v>
      </c>
      <c r="P35" s="18">
        <v>1540</v>
      </c>
      <c r="Q35" s="19">
        <f t="shared" si="9"/>
        <v>8.1178934769599049</v>
      </c>
      <c r="R35" s="16">
        <f t="shared" si="10"/>
        <v>3.5098743267504489</v>
      </c>
      <c r="S35" s="16">
        <f>VLOOKUP(A:A,[1]TDSheet!$A:$T,20,0)</f>
        <v>359.8</v>
      </c>
      <c r="T35" s="16">
        <f>VLOOKUP(A:A,[1]TDSheet!$A:$O,15,0)</f>
        <v>387.8</v>
      </c>
      <c r="U35" s="16">
        <f>VLOOKUP(A:A,[3]TDSheet!$A:$D,4,0)</f>
        <v>341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1540</v>
      </c>
      <c r="Z35" s="16">
        <f>VLOOKUP(A:A,[1]TDSheet!$A:$Z,26,0)</f>
        <v>0</v>
      </c>
      <c r="AA35" s="16">
        <f>Y35/16</f>
        <v>96.25</v>
      </c>
      <c r="AB35" s="20">
        <f>VLOOKUP(A:A,[1]TDSheet!$A:$AB,28,0)</f>
        <v>0.43</v>
      </c>
      <c r="AC35" s="16">
        <f t="shared" si="12"/>
        <v>662.2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8</v>
      </c>
      <c r="C36" s="8">
        <v>532.29999999999995</v>
      </c>
      <c r="D36" s="8">
        <v>12.7</v>
      </c>
      <c r="E36" s="21">
        <v>338</v>
      </c>
      <c r="F36" s="22">
        <v>176</v>
      </c>
      <c r="G36" s="1" t="str">
        <f>VLOOKUP(A:A,[1]TDSheet!$A:$G,7,0)</f>
        <v>нов</v>
      </c>
      <c r="H36" s="1" t="e">
        <f>VLOOKUP(A:A,[1]TDSheet!$A:$H,8,0)</f>
        <v>#N/A</v>
      </c>
      <c r="I36" s="16">
        <f>VLOOKUP(A:A,[2]TDSheet!$A:$F,6,0)</f>
        <v>153.6</v>
      </c>
      <c r="J36" s="16">
        <f t="shared" si="7"/>
        <v>184.4</v>
      </c>
      <c r="K36" s="16"/>
      <c r="L36" s="16"/>
      <c r="M36" s="16"/>
      <c r="N36" s="16"/>
      <c r="O36" s="16">
        <f t="shared" si="8"/>
        <v>67.599999999999994</v>
      </c>
      <c r="P36" s="18">
        <v>388</v>
      </c>
      <c r="Q36" s="19">
        <f t="shared" si="9"/>
        <v>8.3431952662721898</v>
      </c>
      <c r="R36" s="16">
        <f t="shared" si="10"/>
        <v>2.6035502958579886</v>
      </c>
      <c r="S36" s="16">
        <f>VLOOKUP(A:A,[1]TDSheet!$A:$T,20,0)</f>
        <v>0</v>
      </c>
      <c r="T36" s="16">
        <f>VLOOKUP(A:A,[1]TDSheet!$A:$O,15,0)</f>
        <v>15.8</v>
      </c>
      <c r="U36" s="16">
        <f>VLOOKUP(A:A,[3]TDSheet!$A:$D,4,0)</f>
        <v>48.6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 t="shared" si="11"/>
        <v>388</v>
      </c>
      <c r="Z36" s="16" t="e">
        <f>VLOOKUP(A:A,[1]TDSheet!$A:$Z,26,0)</f>
        <v>#N/A</v>
      </c>
      <c r="AA36" s="16">
        <f>Y36/2.7</f>
        <v>143.7037037037037</v>
      </c>
      <c r="AB36" s="20">
        <f>VLOOKUP(A:A,[1]TDSheet!$A:$AB,28,0)</f>
        <v>1</v>
      </c>
      <c r="AC36" s="16">
        <f t="shared" si="12"/>
        <v>388</v>
      </c>
      <c r="AD36" s="16"/>
      <c r="AE36" s="16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1365.999</v>
      </c>
      <c r="D37" s="8">
        <v>2275</v>
      </c>
      <c r="E37" s="8">
        <v>1530</v>
      </c>
      <c r="F37" s="8">
        <v>1995.999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1631.001</v>
      </c>
      <c r="J37" s="16">
        <f t="shared" si="7"/>
        <v>-101.00099999999998</v>
      </c>
      <c r="K37" s="16"/>
      <c r="L37" s="16"/>
      <c r="M37" s="16"/>
      <c r="N37" s="16"/>
      <c r="O37" s="16">
        <f t="shared" si="8"/>
        <v>306</v>
      </c>
      <c r="P37" s="18">
        <v>480</v>
      </c>
      <c r="Q37" s="19">
        <f t="shared" si="9"/>
        <v>8.0914999999999999</v>
      </c>
      <c r="R37" s="16">
        <f t="shared" si="10"/>
        <v>6.522872549019608</v>
      </c>
      <c r="S37" s="16">
        <f>VLOOKUP(A:A,[1]TDSheet!$A:$T,20,0)</f>
        <v>284</v>
      </c>
      <c r="T37" s="16">
        <f>VLOOKUP(A:A,[1]TDSheet!$A:$O,15,0)</f>
        <v>276.00020000000001</v>
      </c>
      <c r="U37" s="16">
        <f>VLOOKUP(A:A,[3]TDSheet!$A:$D,4,0)</f>
        <v>355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 t="shared" si="11"/>
        <v>480</v>
      </c>
      <c r="Z37" s="16">
        <f>VLOOKUP(A:A,[1]TDSheet!$A:$Z,26,0)</f>
        <v>0</v>
      </c>
      <c r="AA37" s="16">
        <f>Y37/5</f>
        <v>96</v>
      </c>
      <c r="AB37" s="20">
        <f>VLOOKUP(A:A,[1]TDSheet!$A:$AB,28,0)</f>
        <v>1</v>
      </c>
      <c r="AC37" s="16">
        <f t="shared" si="12"/>
        <v>480</v>
      </c>
      <c r="AD37" s="16"/>
      <c r="AE37" s="16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2288</v>
      </c>
      <c r="D38" s="8">
        <v>5988</v>
      </c>
      <c r="E38" s="8">
        <v>3691</v>
      </c>
      <c r="F38" s="8">
        <v>4462</v>
      </c>
      <c r="G38" s="1" t="str">
        <f>VLOOKUP(A:A,[1]TDSheet!$A:$G,7,0)</f>
        <v>пуд,яб</v>
      </c>
      <c r="H38" s="1">
        <f>VLOOKUP(A:A,[1]TDSheet!$A:$H,8,0)</f>
        <v>150</v>
      </c>
      <c r="I38" s="16">
        <f>VLOOKUP(A:A,[2]TDSheet!$A:$F,6,0)</f>
        <v>3807</v>
      </c>
      <c r="J38" s="16">
        <f t="shared" si="7"/>
        <v>-116</v>
      </c>
      <c r="K38" s="16"/>
      <c r="L38" s="16"/>
      <c r="M38" s="16"/>
      <c r="N38" s="16">
        <v>2008</v>
      </c>
      <c r="O38" s="16">
        <f t="shared" si="8"/>
        <v>538.20000000000005</v>
      </c>
      <c r="P38" s="18">
        <v>10</v>
      </c>
      <c r="Q38" s="19">
        <f t="shared" si="9"/>
        <v>8.3091787439613523</v>
      </c>
      <c r="R38" s="16">
        <f t="shared" si="10"/>
        <v>8.2905982905982896</v>
      </c>
      <c r="S38" s="16">
        <f>VLOOKUP(A:A,[1]TDSheet!$A:$T,20,0)</f>
        <v>514.20000000000005</v>
      </c>
      <c r="T38" s="16">
        <f>VLOOKUP(A:A,[1]TDSheet!$A:$O,15,0)</f>
        <v>522.79999999999995</v>
      </c>
      <c r="U38" s="16">
        <f>VLOOKUP(A:A,[3]TDSheet!$A:$D,4,0)</f>
        <v>587</v>
      </c>
      <c r="V38" s="16">
        <f>VLOOKUP(A:A,[4]TDSheet!$A:$D,4,0)</f>
        <v>1000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2018</v>
      </c>
      <c r="Z38" s="16" t="str">
        <f>VLOOKUP(A:A,[1]TDSheet!$A:$Z,26,0)</f>
        <v>апр яб</v>
      </c>
      <c r="AA38" s="16">
        <f>Y38/8</f>
        <v>252.25</v>
      </c>
      <c r="AB38" s="20">
        <f>VLOOKUP(A:A,[1]TDSheet!$A:$AB,28,0)</f>
        <v>0.9</v>
      </c>
      <c r="AC38" s="16">
        <f t="shared" si="12"/>
        <v>1816.2</v>
      </c>
      <c r="AD38" s="16"/>
      <c r="AE38" s="16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1139</v>
      </c>
      <c r="D39" s="8">
        <v>2415</v>
      </c>
      <c r="E39" s="8">
        <v>1167</v>
      </c>
      <c r="F39" s="8">
        <v>2295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1258</v>
      </c>
      <c r="J39" s="16">
        <f t="shared" si="7"/>
        <v>-91</v>
      </c>
      <c r="K39" s="16"/>
      <c r="L39" s="16"/>
      <c r="M39" s="16"/>
      <c r="N39" s="16"/>
      <c r="O39" s="16">
        <f t="shared" si="8"/>
        <v>233.4</v>
      </c>
      <c r="P39" s="18"/>
      <c r="Q39" s="19">
        <f t="shared" si="9"/>
        <v>9.832904884318765</v>
      </c>
      <c r="R39" s="16">
        <f t="shared" si="10"/>
        <v>9.832904884318765</v>
      </c>
      <c r="S39" s="16">
        <f>VLOOKUP(A:A,[1]TDSheet!$A:$T,20,0)</f>
        <v>243.6</v>
      </c>
      <c r="T39" s="16">
        <f>VLOOKUP(A:A,[1]TDSheet!$A:$O,15,0)</f>
        <v>237.6</v>
      </c>
      <c r="U39" s="16">
        <f>VLOOKUP(A:A,[3]TDSheet!$A:$D,4,0)</f>
        <v>250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0</v>
      </c>
      <c r="Z39" s="16">
        <f>VLOOKUP(A:A,[1]TDSheet!$A:$Z,26,0)</f>
        <v>0</v>
      </c>
      <c r="AA39" s="16">
        <f>Y39/16</f>
        <v>0</v>
      </c>
      <c r="AB39" s="20">
        <f>VLOOKUP(A:A,[1]TDSheet!$A:$AB,28,0)</f>
        <v>0.43</v>
      </c>
      <c r="AC39" s="16">
        <f t="shared" si="12"/>
        <v>0</v>
      </c>
      <c r="AD39" s="16"/>
      <c r="AE39" s="16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14</v>
      </c>
      <c r="D40" s="8">
        <v>4</v>
      </c>
      <c r="E40" s="8">
        <v>14</v>
      </c>
      <c r="F40" s="8">
        <v>2</v>
      </c>
      <c r="G40" s="1" t="e">
        <f>VLOOKUP(A:A,[1]TDSheet!$A:$G,7,0)</f>
        <v>#N/A</v>
      </c>
      <c r="H40" s="1" t="e">
        <f>VLOOKUP(A:A,[1]TDSheet!$A:$H,8,0)</f>
        <v>#N/A</v>
      </c>
      <c r="I40" s="16">
        <f>VLOOKUP(A:A,[2]TDSheet!$A:$F,6,0)</f>
        <v>47</v>
      </c>
      <c r="J40" s="16">
        <f t="shared" si="7"/>
        <v>-33</v>
      </c>
      <c r="K40" s="16"/>
      <c r="L40" s="16"/>
      <c r="M40" s="16"/>
      <c r="N40" s="16"/>
      <c r="O40" s="16">
        <f t="shared" si="8"/>
        <v>2.8</v>
      </c>
      <c r="P40" s="18">
        <v>120</v>
      </c>
      <c r="Q40" s="19">
        <f t="shared" si="9"/>
        <v>43.571428571428577</v>
      </c>
      <c r="R40" s="16">
        <f t="shared" si="10"/>
        <v>0.7142857142857143</v>
      </c>
      <c r="S40" s="16">
        <f>VLOOKUP(A:A,[1]TDSheet!$A:$T,20,0)</f>
        <v>4</v>
      </c>
      <c r="T40" s="16">
        <f>VLOOKUP(A:A,[1]TDSheet!$A:$O,15,0)</f>
        <v>6.2</v>
      </c>
      <c r="U40" s="16">
        <f>VLOOKUP(A:A,[3]TDSheet!$A:$D,4,0)</f>
        <v>2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120</v>
      </c>
      <c r="Z40" s="16" t="str">
        <f>VLOOKUP(A:A,[1]TDSheet!$A:$Z,26,0)</f>
        <v>увел</v>
      </c>
      <c r="AA40" s="16">
        <f>Y40/10</f>
        <v>12</v>
      </c>
      <c r="AB40" s="20">
        <f>VLOOKUP(A:A,[1]TDSheet!$A:$AB,28,0)</f>
        <v>0.7</v>
      </c>
      <c r="AC40" s="16">
        <f t="shared" si="12"/>
        <v>84</v>
      </c>
      <c r="AD40" s="16"/>
      <c r="AE40" s="16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62</v>
      </c>
      <c r="D41" s="8">
        <v>11</v>
      </c>
      <c r="E41" s="8">
        <v>60</v>
      </c>
      <c r="F41" s="8">
        <v>4</v>
      </c>
      <c r="G41" s="1" t="e">
        <f>VLOOKUP(A:A,[1]TDSheet!$A:$G,7,0)</f>
        <v>#N/A</v>
      </c>
      <c r="H41" s="1" t="e">
        <f>VLOOKUP(A:A,[1]TDSheet!$A:$H,8,0)</f>
        <v>#N/A</v>
      </c>
      <c r="I41" s="16">
        <f>VLOOKUP(A:A,[2]TDSheet!$A:$F,6,0)</f>
        <v>83</v>
      </c>
      <c r="J41" s="16">
        <f t="shared" si="7"/>
        <v>-23</v>
      </c>
      <c r="K41" s="16"/>
      <c r="L41" s="16"/>
      <c r="M41" s="16"/>
      <c r="N41" s="16"/>
      <c r="O41" s="16">
        <f t="shared" si="8"/>
        <v>12</v>
      </c>
      <c r="P41" s="18">
        <v>120</v>
      </c>
      <c r="Q41" s="19">
        <f t="shared" si="9"/>
        <v>10.333333333333334</v>
      </c>
      <c r="R41" s="16">
        <f t="shared" si="10"/>
        <v>0.33333333333333331</v>
      </c>
      <c r="S41" s="16">
        <f>VLOOKUP(A:A,[1]TDSheet!$A:$T,20,0)</f>
        <v>5.2</v>
      </c>
      <c r="T41" s="16">
        <f>VLOOKUP(A:A,[1]TDSheet!$A:$O,15,0)</f>
        <v>10</v>
      </c>
      <c r="U41" s="16">
        <f>VLOOKUP(A:A,[3]TDSheet!$A:$D,4,0)</f>
        <v>4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120</v>
      </c>
      <c r="Z41" s="16" t="str">
        <f>VLOOKUP(A:A,[1]TDSheet!$A:$Z,26,0)</f>
        <v>увел</v>
      </c>
      <c r="AA41" s="16">
        <f>Y41/10</f>
        <v>12</v>
      </c>
      <c r="AB41" s="20">
        <f>VLOOKUP(A:A,[1]TDSheet!$A:$AB,28,0)</f>
        <v>0.7</v>
      </c>
      <c r="AC41" s="16">
        <f t="shared" si="12"/>
        <v>84</v>
      </c>
      <c r="AD41" s="16"/>
      <c r="AE41" s="16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213</v>
      </c>
      <c r="D42" s="8">
        <v>201</v>
      </c>
      <c r="E42" s="8">
        <v>87</v>
      </c>
      <c r="F42" s="8">
        <v>317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197</v>
      </c>
      <c r="J42" s="16">
        <f t="shared" si="7"/>
        <v>-110</v>
      </c>
      <c r="K42" s="16"/>
      <c r="L42" s="16"/>
      <c r="M42" s="16"/>
      <c r="N42" s="16"/>
      <c r="O42" s="16">
        <f t="shared" si="8"/>
        <v>17.399999999999999</v>
      </c>
      <c r="P42" s="18">
        <v>96</v>
      </c>
      <c r="Q42" s="19">
        <f t="shared" si="9"/>
        <v>23.735632183908049</v>
      </c>
      <c r="R42" s="16">
        <f t="shared" si="10"/>
        <v>18.218390804597703</v>
      </c>
      <c r="S42" s="16">
        <f>VLOOKUP(A:A,[1]TDSheet!$A:$T,20,0)</f>
        <v>0</v>
      </c>
      <c r="T42" s="16">
        <f>VLOOKUP(A:A,[1]TDSheet!$A:$O,15,0)</f>
        <v>21.6</v>
      </c>
      <c r="U42" s="16">
        <f>VLOOKUP(A:A,[3]TDSheet!$A:$D,4,0)</f>
        <v>11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96</v>
      </c>
      <c r="Z42" s="16" t="e">
        <f>VLOOKUP(A:A,[1]TDSheet!$A:$Z,26,0)</f>
        <v>#N/A</v>
      </c>
      <c r="AA42" s="16">
        <f>Y42/8</f>
        <v>12</v>
      </c>
      <c r="AB42" s="20">
        <f>VLOOKUP(A:A,[1]TDSheet!$A:$AB,28,0)</f>
        <v>0.7</v>
      </c>
      <c r="AC42" s="16">
        <f t="shared" si="12"/>
        <v>67.199999999999989</v>
      </c>
      <c r="AD42" s="16"/>
      <c r="AE42" s="16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163</v>
      </c>
      <c r="D43" s="8">
        <v>14</v>
      </c>
      <c r="E43" s="8">
        <v>164</v>
      </c>
      <c r="F43" s="8">
        <v>-4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177</v>
      </c>
      <c r="J43" s="16">
        <f t="shared" si="7"/>
        <v>-13</v>
      </c>
      <c r="K43" s="16"/>
      <c r="L43" s="16"/>
      <c r="M43" s="16"/>
      <c r="N43" s="16"/>
      <c r="O43" s="16">
        <f t="shared" si="8"/>
        <v>32.799999999999997</v>
      </c>
      <c r="P43" s="18">
        <v>290</v>
      </c>
      <c r="Q43" s="19">
        <f t="shared" si="9"/>
        <v>8.7195121951219523</v>
      </c>
      <c r="R43" s="16">
        <f t="shared" si="10"/>
        <v>-0.12195121951219513</v>
      </c>
      <c r="S43" s="16">
        <f>VLOOKUP(A:A,[1]TDSheet!$A:$T,20,0)</f>
        <v>57</v>
      </c>
      <c r="T43" s="16">
        <f>VLOOKUP(A:A,[1]TDSheet!$A:$O,15,0)</f>
        <v>32.4</v>
      </c>
      <c r="U43" s="16">
        <f>VLOOKUP(A:A,[3]TDSheet!$A:$D,4,0)</f>
        <v>27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290</v>
      </c>
      <c r="Z43" s="16" t="e">
        <f>VLOOKUP(A:A,[1]TDSheet!$A:$Z,26,0)</f>
        <v>#N/A</v>
      </c>
      <c r="AA43" s="16">
        <f>Y43/8</f>
        <v>36.25</v>
      </c>
      <c r="AB43" s="20">
        <f>VLOOKUP(A:A,[1]TDSheet!$A:$AB,28,0)</f>
        <v>0.7</v>
      </c>
      <c r="AC43" s="16">
        <f t="shared" si="12"/>
        <v>203</v>
      </c>
      <c r="AD43" s="16"/>
      <c r="AE43" s="16"/>
    </row>
    <row r="44" spans="1:31" s="1" customFormat="1" ht="21.95" customHeight="1" outlineLevel="1" x14ac:dyDescent="0.2">
      <c r="A44" s="7" t="s">
        <v>27</v>
      </c>
      <c r="B44" s="7" t="s">
        <v>9</v>
      </c>
      <c r="C44" s="8">
        <v>69</v>
      </c>
      <c r="D44" s="8">
        <v>104</v>
      </c>
      <c r="E44" s="8">
        <v>126</v>
      </c>
      <c r="F44" s="8">
        <v>44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129</v>
      </c>
      <c r="J44" s="16">
        <f t="shared" si="7"/>
        <v>-3</v>
      </c>
      <c r="K44" s="16"/>
      <c r="L44" s="16"/>
      <c r="M44" s="16"/>
      <c r="N44" s="16"/>
      <c r="O44" s="16">
        <f t="shared" si="8"/>
        <v>25.2</v>
      </c>
      <c r="P44" s="18">
        <v>192</v>
      </c>
      <c r="Q44" s="19">
        <f t="shared" si="9"/>
        <v>9.3650793650793656</v>
      </c>
      <c r="R44" s="16">
        <f t="shared" si="10"/>
        <v>1.746031746031746</v>
      </c>
      <c r="S44" s="16">
        <f>VLOOKUP(A:A,[1]TDSheet!$A:$T,20,0)</f>
        <v>22.4</v>
      </c>
      <c r="T44" s="16">
        <f>VLOOKUP(A:A,[1]TDSheet!$A:$O,15,0)</f>
        <v>20.6</v>
      </c>
      <c r="U44" s="16">
        <f>VLOOKUP(A:A,[3]TDSheet!$A:$D,4,0)</f>
        <v>49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192</v>
      </c>
      <c r="Z44" s="16">
        <f>VLOOKUP(A:A,[1]TDSheet!$A:$Z,26,0)</f>
        <v>0</v>
      </c>
      <c r="AA44" s="16">
        <f>Y44/8</f>
        <v>24</v>
      </c>
      <c r="AB44" s="20">
        <f>VLOOKUP(A:A,[1]TDSheet!$A:$AB,28,0)</f>
        <v>0.7</v>
      </c>
      <c r="AC44" s="16">
        <f t="shared" si="12"/>
        <v>134.39999999999998</v>
      </c>
      <c r="AD44" s="16"/>
      <c r="AE44" s="16"/>
    </row>
    <row r="45" spans="1:31" s="1" customFormat="1" ht="11.1" customHeight="1" outlineLevel="1" x14ac:dyDescent="0.2">
      <c r="A45" s="7" t="s">
        <v>28</v>
      </c>
      <c r="B45" s="7" t="s">
        <v>9</v>
      </c>
      <c r="C45" s="8">
        <v>1043</v>
      </c>
      <c r="D45" s="8">
        <v>2482</v>
      </c>
      <c r="E45" s="8">
        <v>1370</v>
      </c>
      <c r="F45" s="8">
        <v>2106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1403</v>
      </c>
      <c r="J45" s="16">
        <f t="shared" si="7"/>
        <v>-33</v>
      </c>
      <c r="K45" s="16"/>
      <c r="L45" s="16"/>
      <c r="M45" s="16"/>
      <c r="N45" s="16"/>
      <c r="O45" s="16">
        <f t="shared" si="8"/>
        <v>274</v>
      </c>
      <c r="P45" s="18">
        <v>96</v>
      </c>
      <c r="Q45" s="19">
        <f t="shared" si="9"/>
        <v>8.0364963503649633</v>
      </c>
      <c r="R45" s="16">
        <f t="shared" si="10"/>
        <v>7.6861313868613141</v>
      </c>
      <c r="S45" s="16">
        <f>VLOOKUP(A:A,[1]TDSheet!$A:$T,20,0)</f>
        <v>219.2</v>
      </c>
      <c r="T45" s="16">
        <f>VLOOKUP(A:A,[1]TDSheet!$A:$O,15,0)</f>
        <v>282.39999999999998</v>
      </c>
      <c r="U45" s="16">
        <f>VLOOKUP(A:A,[3]TDSheet!$A:$D,4,0)</f>
        <v>283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96</v>
      </c>
      <c r="Z45" s="16">
        <f>VLOOKUP(A:A,[1]TDSheet!$A:$Z,26,0)</f>
        <v>0</v>
      </c>
      <c r="AA45" s="16">
        <f>Y45/8</f>
        <v>12</v>
      </c>
      <c r="AB45" s="20">
        <f>VLOOKUP(A:A,[1]TDSheet!$A:$AB,28,0)</f>
        <v>0.7</v>
      </c>
      <c r="AC45" s="16">
        <f t="shared" si="12"/>
        <v>67.199999999999989</v>
      </c>
      <c r="AD45" s="16"/>
      <c r="AE45" s="16"/>
    </row>
    <row r="46" spans="1:31" s="1" customFormat="1" ht="21.95" customHeight="1" outlineLevel="1" x14ac:dyDescent="0.2">
      <c r="A46" s="7" t="s">
        <v>29</v>
      </c>
      <c r="B46" s="7" t="s">
        <v>9</v>
      </c>
      <c r="C46" s="8">
        <v>1344</v>
      </c>
      <c r="D46" s="8">
        <v>1366</v>
      </c>
      <c r="E46" s="21">
        <v>738</v>
      </c>
      <c r="F46" s="22">
        <v>1280</v>
      </c>
      <c r="G46" s="1">
        <f>VLOOKUP(A:A,[1]TDSheet!$A:$G,7,0)</f>
        <v>1</v>
      </c>
      <c r="H46" s="1">
        <f>VLOOKUP(A:A,[1]TDSheet!$A:$H,8,0)</f>
        <v>180</v>
      </c>
      <c r="I46" s="16">
        <f>VLOOKUP(A:A,[2]TDSheet!$A:$F,6,0)</f>
        <v>259</v>
      </c>
      <c r="J46" s="16">
        <f t="shared" si="7"/>
        <v>479</v>
      </c>
      <c r="K46" s="16"/>
      <c r="L46" s="16"/>
      <c r="M46" s="16"/>
      <c r="N46" s="16"/>
      <c r="O46" s="16">
        <f t="shared" si="8"/>
        <v>147.6</v>
      </c>
      <c r="P46" s="18"/>
      <c r="Q46" s="19">
        <f t="shared" si="9"/>
        <v>8.6720867208672097</v>
      </c>
      <c r="R46" s="16">
        <f t="shared" si="10"/>
        <v>8.6720867208672097</v>
      </c>
      <c r="S46" s="16">
        <f>VLOOKUP(A:A,[1]TDSheet!$A:$T,20,0)</f>
        <v>149.80000000000001</v>
      </c>
      <c r="T46" s="16">
        <f>VLOOKUP(A:A,[1]TDSheet!$A:$O,15,0)</f>
        <v>138.19999999999999</v>
      </c>
      <c r="U46" s="16">
        <f>VLOOKUP(A:A,[3]TDSheet!$A:$D,4,0)</f>
        <v>42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0</v>
      </c>
      <c r="Z46" s="16">
        <f>VLOOKUP(A:A,[1]TDSheet!$A:$Z,26,0)</f>
        <v>0</v>
      </c>
      <c r="AA46" s="16">
        <f>Y46/8</f>
        <v>0</v>
      </c>
      <c r="AB46" s="20">
        <f>VLOOKUP(A:A,[1]TDSheet!$A:$AB,28,0)</f>
        <v>0.9</v>
      </c>
      <c r="AC46" s="16">
        <f t="shared" si="12"/>
        <v>0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490</v>
      </c>
      <c r="D47" s="8">
        <v>1285</v>
      </c>
      <c r="E47" s="8">
        <v>755</v>
      </c>
      <c r="F47" s="8">
        <v>1000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765.00099999999998</v>
      </c>
      <c r="J47" s="16">
        <f t="shared" si="7"/>
        <v>-10.000999999999976</v>
      </c>
      <c r="K47" s="16"/>
      <c r="L47" s="16"/>
      <c r="M47" s="16"/>
      <c r="N47" s="16"/>
      <c r="O47" s="16">
        <f t="shared" si="8"/>
        <v>151</v>
      </c>
      <c r="P47" s="18">
        <v>240</v>
      </c>
      <c r="Q47" s="19">
        <f t="shared" si="9"/>
        <v>8.2119205298013238</v>
      </c>
      <c r="R47" s="16">
        <f t="shared" si="10"/>
        <v>6.6225165562913908</v>
      </c>
      <c r="S47" s="16">
        <f>VLOOKUP(A:A,[1]TDSheet!$A:$T,20,0)</f>
        <v>132</v>
      </c>
      <c r="T47" s="16">
        <f>VLOOKUP(A:A,[1]TDSheet!$A:$O,15,0)</f>
        <v>115</v>
      </c>
      <c r="U47" s="16">
        <f>VLOOKUP(A:A,[3]TDSheet!$A:$D,4,0)</f>
        <v>210</v>
      </c>
      <c r="V47" s="16">
        <v>0</v>
      </c>
      <c r="W47" s="16">
        <f>VLOOKUP(A:A,[1]TDSheet!$A:$W,23,0)</f>
        <v>144</v>
      </c>
      <c r="X47" s="16">
        <f>VLOOKUP(A:A,[1]TDSheet!$A:$X,24,0)</f>
        <v>12</v>
      </c>
      <c r="Y47" s="16">
        <f t="shared" si="11"/>
        <v>240</v>
      </c>
      <c r="Z47" s="16">
        <f>VLOOKUP(A:A,[1]TDSheet!$A:$Z,26,0)</f>
        <v>0</v>
      </c>
      <c r="AA47" s="16">
        <f>Y47/5</f>
        <v>48</v>
      </c>
      <c r="AB47" s="20">
        <f>VLOOKUP(A:A,[1]TDSheet!$A:$AB,28,0)</f>
        <v>1</v>
      </c>
      <c r="AC47" s="16">
        <f t="shared" si="12"/>
        <v>240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525</v>
      </c>
      <c r="D48" s="8">
        <v>1181</v>
      </c>
      <c r="E48" s="8">
        <v>764</v>
      </c>
      <c r="F48" s="8">
        <v>909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798</v>
      </c>
      <c r="J48" s="16">
        <f t="shared" si="7"/>
        <v>-34</v>
      </c>
      <c r="K48" s="16"/>
      <c r="L48" s="16"/>
      <c r="M48" s="16"/>
      <c r="N48" s="16"/>
      <c r="O48" s="16">
        <f t="shared" si="8"/>
        <v>152.80000000000001</v>
      </c>
      <c r="P48" s="18">
        <v>300</v>
      </c>
      <c r="Q48" s="19">
        <f t="shared" si="9"/>
        <v>7.9123036649214651</v>
      </c>
      <c r="R48" s="16">
        <f t="shared" si="10"/>
        <v>5.9489528795811513</v>
      </c>
      <c r="S48" s="16">
        <f>VLOOKUP(A:A,[1]TDSheet!$A:$T,20,0)</f>
        <v>111.4</v>
      </c>
      <c r="T48" s="16">
        <f>VLOOKUP(A:A,[1]TDSheet!$A:$O,15,0)</f>
        <v>130.6</v>
      </c>
      <c r="U48" s="16">
        <f>VLOOKUP(A:A,[3]TDSheet!$A:$D,4,0)</f>
        <v>170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300</v>
      </c>
      <c r="Z48" s="16">
        <f>VLOOKUP(A:A,[1]TDSheet!$A:$Z,26,0)</f>
        <v>0</v>
      </c>
      <c r="AA48" s="16">
        <f>Y48/5</f>
        <v>60</v>
      </c>
      <c r="AB48" s="20">
        <f>VLOOKUP(A:A,[1]TDSheet!$A:$AB,28,0)</f>
        <v>1</v>
      </c>
      <c r="AC48" s="16">
        <f t="shared" si="12"/>
        <v>300</v>
      </c>
      <c r="AD48" s="16"/>
      <c r="AE48" s="16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138</v>
      </c>
      <c r="D49" s="8">
        <v>8</v>
      </c>
      <c r="E49" s="8">
        <v>72</v>
      </c>
      <c r="F49" s="8">
        <v>68</v>
      </c>
      <c r="G49" s="1" t="str">
        <f>VLOOKUP(A:A,[1]TDSheet!$A:$G,7,0)</f>
        <v>замен</v>
      </c>
      <c r="H49" s="1" t="e">
        <f>VLOOKUP(A:A,[1]TDSheet!$A:$H,8,0)</f>
        <v>#N/A</v>
      </c>
      <c r="I49" s="16">
        <f>VLOOKUP(A:A,[2]TDSheet!$A:$F,6,0)</f>
        <v>65</v>
      </c>
      <c r="J49" s="16">
        <f t="shared" si="7"/>
        <v>7</v>
      </c>
      <c r="K49" s="16"/>
      <c r="L49" s="16"/>
      <c r="M49" s="16"/>
      <c r="N49" s="16"/>
      <c r="O49" s="16">
        <f t="shared" si="8"/>
        <v>14.4</v>
      </c>
      <c r="P49" s="18">
        <v>96</v>
      </c>
      <c r="Q49" s="19">
        <f t="shared" si="9"/>
        <v>11.388888888888889</v>
      </c>
      <c r="R49" s="16">
        <f t="shared" si="10"/>
        <v>4.7222222222222223</v>
      </c>
      <c r="S49" s="16">
        <f>VLOOKUP(A:A,[1]TDSheet!$A:$T,20,0)</f>
        <v>11.6</v>
      </c>
      <c r="T49" s="16">
        <f>VLOOKUP(A:A,[1]TDSheet!$A:$O,15,0)</f>
        <v>16.600000000000001</v>
      </c>
      <c r="U49" s="16">
        <f>VLOOKUP(A:A,[3]TDSheet!$A:$D,4,0)</f>
        <v>16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96</v>
      </c>
      <c r="Z49" s="16" t="str">
        <f>VLOOKUP(A:A,[1]TDSheet!$A:$Z,26,0)</f>
        <v>увел</v>
      </c>
      <c r="AA49" s="16">
        <f>Y49/8</f>
        <v>12</v>
      </c>
      <c r="AB49" s="20">
        <f>VLOOKUP(A:A,[1]TDSheet!$A:$AB,28,0)</f>
        <v>0.8</v>
      </c>
      <c r="AC49" s="16">
        <f t="shared" si="12"/>
        <v>76.800000000000011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210</v>
      </c>
      <c r="D50" s="8">
        <v>5</v>
      </c>
      <c r="E50" s="8">
        <v>17</v>
      </c>
      <c r="F50" s="8">
        <v>193</v>
      </c>
      <c r="G50" s="1" t="e">
        <f>VLOOKUP(A:A,[1]TDSheet!$A:$G,7,0)</f>
        <v>#N/A</v>
      </c>
      <c r="H50" s="1" t="e">
        <f>VLOOKUP(A:A,[1]TDSheet!$A:$H,8,0)</f>
        <v>#N/A</v>
      </c>
      <c r="I50" s="16">
        <f>VLOOKUP(A:A,[2]TDSheet!$A:$F,6,0)</f>
        <v>22</v>
      </c>
      <c r="J50" s="16">
        <f t="shared" si="7"/>
        <v>-5</v>
      </c>
      <c r="K50" s="16"/>
      <c r="L50" s="16"/>
      <c r="M50" s="16"/>
      <c r="N50" s="16"/>
      <c r="O50" s="16">
        <f t="shared" si="8"/>
        <v>3.4</v>
      </c>
      <c r="P50" s="18"/>
      <c r="Q50" s="19">
        <f t="shared" si="9"/>
        <v>56.764705882352942</v>
      </c>
      <c r="R50" s="16">
        <f t="shared" si="10"/>
        <v>56.764705882352942</v>
      </c>
      <c r="S50" s="16">
        <f>VLOOKUP(A:A,[1]TDSheet!$A:$T,20,0)</f>
        <v>5</v>
      </c>
      <c r="T50" s="16">
        <f>VLOOKUP(A:A,[1]TDSheet!$A:$O,15,0)</f>
        <v>4.2</v>
      </c>
      <c r="U50" s="16">
        <f>VLOOKUP(A:A,[3]TDSheet!$A:$D,4,0)</f>
        <v>3</v>
      </c>
      <c r="V50" s="16">
        <v>0</v>
      </c>
      <c r="W50" s="16">
        <f>VLOOKUP(A:A,[1]TDSheet!$A:$W,23,0)</f>
        <v>234</v>
      </c>
      <c r="X50" s="16">
        <f>VLOOKUP(A:A,[1]TDSheet!$A:$X,24,0)</f>
        <v>18</v>
      </c>
      <c r="Y50" s="16">
        <f t="shared" si="11"/>
        <v>0</v>
      </c>
      <c r="Z50" s="23" t="str">
        <f>VLOOKUP(A:A,[1]TDSheet!$A:$Z,26,0)</f>
        <v>увел</v>
      </c>
      <c r="AA50" s="16">
        <f>Y50/9</f>
        <v>0</v>
      </c>
      <c r="AB50" s="20">
        <f>VLOOKUP(A:A,[1]TDSheet!$A:$AB,28,0)</f>
        <v>0.3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98</v>
      </c>
      <c r="D51" s="8">
        <v>2</v>
      </c>
      <c r="E51" s="8">
        <v>4</v>
      </c>
      <c r="F51" s="8">
        <v>94</v>
      </c>
      <c r="G51" s="1" t="e">
        <f>VLOOKUP(A:A,[1]TDSheet!$A:$G,7,0)</f>
        <v>#N/A</v>
      </c>
      <c r="H51" s="1" t="e">
        <f>VLOOKUP(A:A,[1]TDSheet!$A:$H,8,0)</f>
        <v>#N/A</v>
      </c>
      <c r="I51" s="16">
        <f>VLOOKUP(A:A,[2]TDSheet!$A:$F,6,0)</f>
        <v>6</v>
      </c>
      <c r="J51" s="16">
        <f t="shared" si="7"/>
        <v>-2</v>
      </c>
      <c r="K51" s="16"/>
      <c r="L51" s="16"/>
      <c r="M51" s="16"/>
      <c r="N51" s="16"/>
      <c r="O51" s="16">
        <f t="shared" si="8"/>
        <v>0.8</v>
      </c>
      <c r="P51" s="18"/>
      <c r="Q51" s="19">
        <f t="shared" si="9"/>
        <v>117.5</v>
      </c>
      <c r="R51" s="16">
        <f t="shared" si="10"/>
        <v>117.5</v>
      </c>
      <c r="S51" s="16">
        <f>VLOOKUP(A:A,[1]TDSheet!$A:$T,20,0)</f>
        <v>0.2</v>
      </c>
      <c r="T51" s="16">
        <f>VLOOKUP(A:A,[1]TDSheet!$A:$O,15,0)</f>
        <v>0.8</v>
      </c>
      <c r="U51" s="16">
        <f>VLOOKUP(A:A,[3]TDSheet!$A:$D,4,0)</f>
        <v>1</v>
      </c>
      <c r="V51" s="16">
        <v>0</v>
      </c>
      <c r="W51" s="16">
        <f>VLOOKUP(A:A,[1]TDSheet!$A:$W,23,0)</f>
        <v>234</v>
      </c>
      <c r="X51" s="16">
        <f>VLOOKUP(A:A,[1]TDSheet!$A:$X,24,0)</f>
        <v>18</v>
      </c>
      <c r="Y51" s="16">
        <f t="shared" si="11"/>
        <v>0</v>
      </c>
      <c r="Z51" s="23" t="str">
        <f>VLOOKUP(A:A,[1]TDSheet!$A:$Z,26,0)</f>
        <v>увел</v>
      </c>
      <c r="AA51" s="16">
        <f>Y51/9</f>
        <v>0</v>
      </c>
      <c r="AB51" s="20">
        <f>VLOOKUP(A:A,[1]TDSheet!$A:$AB,28,0)</f>
        <v>0.3</v>
      </c>
      <c r="AC51" s="16">
        <f t="shared" si="12"/>
        <v>0</v>
      </c>
      <c r="AD51" s="16"/>
      <c r="AE51" s="16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48.6</v>
      </c>
      <c r="D52" s="8">
        <v>2</v>
      </c>
      <c r="E52" s="8">
        <v>3</v>
      </c>
      <c r="F52" s="8">
        <v>45.6</v>
      </c>
      <c r="G52" s="1" t="str">
        <f>VLOOKUP(A:A,[1]TDSheet!$A:$G,7,0)</f>
        <v>в30,05</v>
      </c>
      <c r="H52" s="1" t="e">
        <f>VLOOKUP(A:A,[1]TDSheet!$A:$H,8,0)</f>
        <v>#N/A</v>
      </c>
      <c r="I52" s="16">
        <f>VLOOKUP(A:A,[2]TDSheet!$A:$F,6,0)</f>
        <v>7</v>
      </c>
      <c r="J52" s="16">
        <f t="shared" si="7"/>
        <v>-4</v>
      </c>
      <c r="K52" s="16"/>
      <c r="L52" s="16"/>
      <c r="M52" s="16"/>
      <c r="N52" s="16"/>
      <c r="O52" s="16">
        <f t="shared" si="8"/>
        <v>0.6</v>
      </c>
      <c r="P52" s="18"/>
      <c r="Q52" s="19">
        <f t="shared" si="9"/>
        <v>76</v>
      </c>
      <c r="R52" s="16">
        <f t="shared" si="10"/>
        <v>76</v>
      </c>
      <c r="S52" s="16">
        <f>VLOOKUP(A:A,[1]TDSheet!$A:$T,20,0)</f>
        <v>0.4</v>
      </c>
      <c r="T52" s="16">
        <f>VLOOKUP(A:A,[1]TDSheet!$A:$O,15,0)</f>
        <v>1.8</v>
      </c>
      <c r="U52" s="16">
        <v>0</v>
      </c>
      <c r="V52" s="16">
        <v>0</v>
      </c>
      <c r="W52" s="16">
        <f>VLOOKUP(A:A,[1]TDSheet!$A:$W,23,0)</f>
        <v>0</v>
      </c>
      <c r="X52" s="16">
        <f>VLOOKUP(A:A,[1]TDSheet!$A:$X,24,0)</f>
        <v>0</v>
      </c>
      <c r="Y52" s="16">
        <f t="shared" si="11"/>
        <v>0</v>
      </c>
      <c r="Z52" s="23" t="str">
        <f>VLOOKUP(A:A,[1]TDSheet!$A:$Z,26,0)</f>
        <v>вывод</v>
      </c>
      <c r="AA52" s="16">
        <v>0</v>
      </c>
      <c r="AB52" s="20">
        <f>VLOOKUP(A:A,[1]TDSheet!$A:$AB,28,0)</f>
        <v>0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29</v>
      </c>
      <c r="D53" s="8">
        <v>32.4</v>
      </c>
      <c r="E53" s="8">
        <v>14.4</v>
      </c>
      <c r="F53" s="8">
        <v>47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13.801</v>
      </c>
      <c r="J53" s="16">
        <f t="shared" si="7"/>
        <v>0.5990000000000002</v>
      </c>
      <c r="K53" s="16"/>
      <c r="L53" s="16"/>
      <c r="M53" s="16"/>
      <c r="N53" s="16"/>
      <c r="O53" s="16">
        <f t="shared" si="8"/>
        <v>2.88</v>
      </c>
      <c r="P53" s="18"/>
      <c r="Q53" s="19">
        <f t="shared" si="9"/>
        <v>16.319444444444446</v>
      </c>
      <c r="R53" s="16">
        <f t="shared" si="10"/>
        <v>16.319444444444446</v>
      </c>
      <c r="S53" s="16">
        <f>VLOOKUP(A:A,[1]TDSheet!$A:$T,20,0)</f>
        <v>5.64</v>
      </c>
      <c r="T53" s="16">
        <f>VLOOKUP(A:A,[1]TDSheet!$A:$O,15,0)</f>
        <v>3.2399999999999998</v>
      </c>
      <c r="U53" s="16">
        <f>VLOOKUP(A:A,[3]TDSheet!$A:$D,4,0)</f>
        <v>1.8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 t="shared" si="11"/>
        <v>0</v>
      </c>
      <c r="Z53" s="16" t="e">
        <f>VLOOKUP(A:A,[1]TDSheet!$A:$Z,26,0)</f>
        <v>#N/A</v>
      </c>
      <c r="AA53" s="16">
        <f>Y53/1.8</f>
        <v>0</v>
      </c>
      <c r="AB53" s="20">
        <f>VLOOKUP(A:A,[1]TDSheet!$A:$AB,28,0)</f>
        <v>1</v>
      </c>
      <c r="AC53" s="16">
        <f t="shared" si="12"/>
        <v>0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232.95</v>
      </c>
      <c r="D54" s="8">
        <v>535.36</v>
      </c>
      <c r="E54" s="8">
        <v>324.41000000000003</v>
      </c>
      <c r="F54" s="8">
        <v>412.54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353.666</v>
      </c>
      <c r="J54" s="16">
        <f t="shared" si="7"/>
        <v>-29.255999999999972</v>
      </c>
      <c r="K54" s="16"/>
      <c r="L54" s="16"/>
      <c r="M54" s="16"/>
      <c r="N54" s="16"/>
      <c r="O54" s="16">
        <f t="shared" si="8"/>
        <v>64.882000000000005</v>
      </c>
      <c r="P54" s="18">
        <v>125</v>
      </c>
      <c r="Q54" s="19">
        <f t="shared" si="9"/>
        <v>8.2848864091735752</v>
      </c>
      <c r="R54" s="16">
        <f t="shared" si="10"/>
        <v>6.3583120125766772</v>
      </c>
      <c r="S54" s="16">
        <f>VLOOKUP(A:A,[1]TDSheet!$A:$T,20,0)</f>
        <v>50.04</v>
      </c>
      <c r="T54" s="16">
        <f>VLOOKUP(A:A,[1]TDSheet!$A:$O,15,0)</f>
        <v>52.851999999999997</v>
      </c>
      <c r="U54" s="16">
        <f>VLOOKUP(A:A,[3]TDSheet!$A:$D,4,0)</f>
        <v>71.239999999999995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 t="shared" si="11"/>
        <v>125</v>
      </c>
      <c r="Z54" s="16" t="e">
        <f>VLOOKUP(A:A,[1]TDSheet!$A:$Z,26,0)</f>
        <v>#N/A</v>
      </c>
      <c r="AA54" s="16">
        <f>Y54/2.24</f>
        <v>55.803571428571423</v>
      </c>
      <c r="AB54" s="20">
        <f>VLOOKUP(A:A,[1]TDSheet!$A:$AB,28,0)</f>
        <v>1</v>
      </c>
      <c r="AC54" s="16">
        <f t="shared" si="12"/>
        <v>125</v>
      </c>
      <c r="AD54" s="16"/>
      <c r="AE54" s="16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18</v>
      </c>
      <c r="D55" s="8"/>
      <c r="E55" s="8">
        <v>6</v>
      </c>
      <c r="F55" s="8">
        <v>12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9</v>
      </c>
      <c r="J55" s="16">
        <f t="shared" si="7"/>
        <v>-3</v>
      </c>
      <c r="K55" s="16"/>
      <c r="L55" s="16"/>
      <c r="M55" s="16"/>
      <c r="N55" s="16"/>
      <c r="O55" s="16">
        <f t="shared" si="8"/>
        <v>1.2</v>
      </c>
      <c r="P55" s="18"/>
      <c r="Q55" s="19">
        <f t="shared" si="9"/>
        <v>10</v>
      </c>
      <c r="R55" s="16">
        <f t="shared" si="10"/>
        <v>10</v>
      </c>
      <c r="S55" s="16">
        <f>VLOOKUP(A:A,[1]TDSheet!$A:$T,20,0)</f>
        <v>2.4</v>
      </c>
      <c r="T55" s="16">
        <f>VLOOKUP(A:A,[1]TDSheet!$A:$O,15,0)</f>
        <v>2.4</v>
      </c>
      <c r="U55" s="16">
        <v>0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 t="shared" si="11"/>
        <v>0</v>
      </c>
      <c r="Z55" s="16">
        <f>VLOOKUP(A:A,[1]TDSheet!$A:$Z,26,0)</f>
        <v>0</v>
      </c>
      <c r="AA55" s="16">
        <f>Y55/3</f>
        <v>0</v>
      </c>
      <c r="AB55" s="20">
        <f>VLOOKUP(A:A,[1]TDSheet!$A:$AB,28,0)</f>
        <v>1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150</v>
      </c>
      <c r="D56" s="8">
        <v>5</v>
      </c>
      <c r="E56" s="8">
        <v>75</v>
      </c>
      <c r="F56" s="8">
        <v>75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80</v>
      </c>
      <c r="J56" s="16">
        <f t="shared" si="7"/>
        <v>-5</v>
      </c>
      <c r="K56" s="16"/>
      <c r="L56" s="16"/>
      <c r="M56" s="16"/>
      <c r="N56" s="16"/>
      <c r="O56" s="16">
        <f t="shared" si="8"/>
        <v>15</v>
      </c>
      <c r="P56" s="18">
        <v>58</v>
      </c>
      <c r="Q56" s="19">
        <f t="shared" si="9"/>
        <v>8.8666666666666671</v>
      </c>
      <c r="R56" s="16">
        <f t="shared" si="10"/>
        <v>5</v>
      </c>
      <c r="S56" s="16">
        <f>VLOOKUP(A:A,[1]TDSheet!$A:$T,20,0)</f>
        <v>18</v>
      </c>
      <c r="T56" s="16">
        <f>VLOOKUP(A:A,[1]TDSheet!$A:$O,15,0)</f>
        <v>16</v>
      </c>
      <c r="U56" s="16">
        <f>VLOOKUP(A:A,[3]TDSheet!$A:$D,4,0)</f>
        <v>20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 t="shared" si="11"/>
        <v>58</v>
      </c>
      <c r="Z56" s="16" t="e">
        <f>VLOOKUP(A:A,[1]TDSheet!$A:$Z,26,0)</f>
        <v>#N/A</v>
      </c>
      <c r="AA56" s="16">
        <f>Y56/5</f>
        <v>11.6</v>
      </c>
      <c r="AB56" s="20">
        <f>VLOOKUP(A:A,[1]TDSheet!$A:$AB,28,0)</f>
        <v>1</v>
      </c>
      <c r="AC56" s="16">
        <f t="shared" si="12"/>
        <v>58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1097</v>
      </c>
      <c r="D57" s="8">
        <v>3605</v>
      </c>
      <c r="E57" s="8">
        <v>2567</v>
      </c>
      <c r="F57" s="8">
        <v>2084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2581</v>
      </c>
      <c r="J57" s="16">
        <f t="shared" si="7"/>
        <v>-14</v>
      </c>
      <c r="K57" s="16"/>
      <c r="L57" s="16"/>
      <c r="M57" s="16"/>
      <c r="N57" s="16">
        <v>480</v>
      </c>
      <c r="O57" s="16">
        <f t="shared" si="8"/>
        <v>311.8</v>
      </c>
      <c r="P57" s="18">
        <v>360</v>
      </c>
      <c r="Q57" s="19">
        <f t="shared" si="9"/>
        <v>7.8383579217447075</v>
      </c>
      <c r="R57" s="16">
        <f t="shared" si="10"/>
        <v>6.6837716484926233</v>
      </c>
      <c r="S57" s="16">
        <f>VLOOKUP(A:A,[1]TDSheet!$A:$T,20,0)</f>
        <v>268.8</v>
      </c>
      <c r="T57" s="16">
        <f>VLOOKUP(A:A,[1]TDSheet!$A:$O,15,0)</f>
        <v>302</v>
      </c>
      <c r="U57" s="16">
        <f>VLOOKUP(A:A,[3]TDSheet!$A:$D,4,0)</f>
        <v>351</v>
      </c>
      <c r="V57" s="16">
        <f>VLOOKUP(A:A,[4]TDSheet!$A:$D,4,0)</f>
        <v>1008</v>
      </c>
      <c r="W57" s="16">
        <f>VLOOKUP(A:A,[1]TDSheet!$A:$W,23,0)</f>
        <v>70</v>
      </c>
      <c r="X57" s="16">
        <f>VLOOKUP(A:A,[1]TDSheet!$A:$X,24,0)</f>
        <v>14</v>
      </c>
      <c r="Y57" s="16">
        <f t="shared" si="11"/>
        <v>840</v>
      </c>
      <c r="Z57" s="16">
        <f>VLOOKUP(A:A,[1]TDSheet!$A:$Z,26,0)</f>
        <v>0</v>
      </c>
      <c r="AA57" s="16">
        <f>Y57/12</f>
        <v>70</v>
      </c>
      <c r="AB57" s="20">
        <f>VLOOKUP(A:A,[1]TDSheet!$A:$AB,28,0)</f>
        <v>0.25</v>
      </c>
      <c r="AC57" s="16">
        <f t="shared" si="12"/>
        <v>210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305</v>
      </c>
      <c r="D58" s="8">
        <v>1087</v>
      </c>
      <c r="E58" s="8">
        <v>347</v>
      </c>
      <c r="F58" s="8">
        <v>1009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368</v>
      </c>
      <c r="J58" s="16">
        <f t="shared" si="7"/>
        <v>-21</v>
      </c>
      <c r="K58" s="16"/>
      <c r="L58" s="16"/>
      <c r="M58" s="16"/>
      <c r="N58" s="16"/>
      <c r="O58" s="16">
        <f t="shared" si="8"/>
        <v>69.400000000000006</v>
      </c>
      <c r="P58" s="18"/>
      <c r="Q58" s="19">
        <f t="shared" si="9"/>
        <v>14.538904899135446</v>
      </c>
      <c r="R58" s="16">
        <f t="shared" si="10"/>
        <v>14.538904899135446</v>
      </c>
      <c r="S58" s="16">
        <f>VLOOKUP(A:A,[1]TDSheet!$A:$T,20,0)</f>
        <v>68.400000000000006</v>
      </c>
      <c r="T58" s="16">
        <f>VLOOKUP(A:A,[1]TDSheet!$A:$O,15,0)</f>
        <v>76.2</v>
      </c>
      <c r="U58" s="16">
        <f>VLOOKUP(A:A,[3]TDSheet!$A:$D,4,0)</f>
        <v>60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 t="shared" si="11"/>
        <v>0</v>
      </c>
      <c r="Z58" s="16">
        <f>VLOOKUP(A:A,[1]TDSheet!$A:$Z,26,0)</f>
        <v>0</v>
      </c>
      <c r="AA58" s="16">
        <f>Y58/12</f>
        <v>0</v>
      </c>
      <c r="AB58" s="20">
        <f>VLOOKUP(A:A,[1]TDSheet!$A:$AB,28,0)</f>
        <v>0.3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183</v>
      </c>
      <c r="D59" s="8">
        <v>1309</v>
      </c>
      <c r="E59" s="8">
        <v>431</v>
      </c>
      <c r="F59" s="8">
        <v>1019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502</v>
      </c>
      <c r="J59" s="16">
        <f t="shared" si="7"/>
        <v>-71</v>
      </c>
      <c r="K59" s="16"/>
      <c r="L59" s="16"/>
      <c r="M59" s="16"/>
      <c r="N59" s="16"/>
      <c r="O59" s="16">
        <f t="shared" si="8"/>
        <v>86.2</v>
      </c>
      <c r="P59" s="18"/>
      <c r="Q59" s="19">
        <f t="shared" si="9"/>
        <v>11.821345707656612</v>
      </c>
      <c r="R59" s="16">
        <f t="shared" si="10"/>
        <v>11.821345707656612</v>
      </c>
      <c r="S59" s="16">
        <f>VLOOKUP(A:A,[1]TDSheet!$A:$T,20,0)</f>
        <v>65.599999999999994</v>
      </c>
      <c r="T59" s="16">
        <f>VLOOKUP(A:A,[1]TDSheet!$A:$O,15,0)</f>
        <v>75.599999999999994</v>
      </c>
      <c r="U59" s="16">
        <f>VLOOKUP(A:A,[3]TDSheet!$A:$D,4,0)</f>
        <v>92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 t="shared" si="11"/>
        <v>0</v>
      </c>
      <c r="Z59" s="16">
        <f>VLOOKUP(A:A,[1]TDSheet!$A:$Z,26,0)</f>
        <v>0</v>
      </c>
      <c r="AA59" s="16">
        <f>Y59/12</f>
        <v>0</v>
      </c>
      <c r="AB59" s="20">
        <f>VLOOKUP(A:A,[1]TDSheet!$A:$AB,28,0)</f>
        <v>0.3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78</v>
      </c>
      <c r="D60" s="8">
        <v>1</v>
      </c>
      <c r="E60" s="8">
        <v>41</v>
      </c>
      <c r="F60" s="8">
        <v>34</v>
      </c>
      <c r="G60" s="1" t="str">
        <f>VLOOKUP(A:A,[1]TDSheet!$A:$G,7,0)</f>
        <v>выв</v>
      </c>
      <c r="H60" s="1" t="e">
        <f>VLOOKUP(A:A,[1]TDSheet!$A:$H,8,0)</f>
        <v>#N/A</v>
      </c>
      <c r="I60" s="16">
        <f>VLOOKUP(A:A,[2]TDSheet!$A:$F,6,0)</f>
        <v>41</v>
      </c>
      <c r="J60" s="16">
        <f t="shared" si="7"/>
        <v>0</v>
      </c>
      <c r="K60" s="16"/>
      <c r="L60" s="16"/>
      <c r="M60" s="16"/>
      <c r="N60" s="16"/>
      <c r="O60" s="16">
        <f t="shared" si="8"/>
        <v>8.1999999999999993</v>
      </c>
      <c r="P60" s="18"/>
      <c r="Q60" s="19">
        <f t="shared" si="9"/>
        <v>4.1463414634146343</v>
      </c>
      <c r="R60" s="16">
        <f t="shared" si="10"/>
        <v>4.1463414634146343</v>
      </c>
      <c r="S60" s="16">
        <f>VLOOKUP(A:A,[1]TDSheet!$A:$T,20,0)</f>
        <v>6.6</v>
      </c>
      <c r="T60" s="16">
        <f>VLOOKUP(A:A,[1]TDSheet!$A:$O,15,0)</f>
        <v>9.6</v>
      </c>
      <c r="U60" s="16">
        <f>VLOOKUP(A:A,[3]TDSheet!$A:$D,4,0)</f>
        <v>12</v>
      </c>
      <c r="V60" s="16">
        <v>0</v>
      </c>
      <c r="W60" s="16">
        <f>VLOOKUP(A:A,[1]TDSheet!$A:$W,23,0)</f>
        <v>0</v>
      </c>
      <c r="X60" s="16">
        <f>VLOOKUP(A:A,[1]TDSheet!$A:$X,24,0)</f>
        <v>0</v>
      </c>
      <c r="Y60" s="16">
        <f t="shared" si="11"/>
        <v>0</v>
      </c>
      <c r="Z60" s="16" t="e">
        <f>VLOOKUP(A:A,[1]TDSheet!$A:$Z,26,0)</f>
        <v>#N/A</v>
      </c>
      <c r="AA60" s="16">
        <v>0</v>
      </c>
      <c r="AB60" s="20">
        <f>VLOOKUP(A:A,[1]TDSheet!$A:$AB,28,0)</f>
        <v>0.2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122</v>
      </c>
      <c r="D61" s="8">
        <v>120</v>
      </c>
      <c r="E61" s="8">
        <v>130</v>
      </c>
      <c r="F61" s="8">
        <v>106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130</v>
      </c>
      <c r="J61" s="16">
        <f t="shared" si="7"/>
        <v>0</v>
      </c>
      <c r="K61" s="16"/>
      <c r="L61" s="16"/>
      <c r="M61" s="16"/>
      <c r="N61" s="16"/>
      <c r="O61" s="16">
        <f t="shared" si="8"/>
        <v>26</v>
      </c>
      <c r="P61" s="18">
        <v>120</v>
      </c>
      <c r="Q61" s="19">
        <f t="shared" si="9"/>
        <v>8.6923076923076916</v>
      </c>
      <c r="R61" s="16">
        <f t="shared" si="10"/>
        <v>4.0769230769230766</v>
      </c>
      <c r="S61" s="16">
        <f>VLOOKUP(A:A,[1]TDSheet!$A:$T,20,0)</f>
        <v>22.2</v>
      </c>
      <c r="T61" s="16">
        <f>VLOOKUP(A:A,[1]TDSheet!$A:$O,15,0)</f>
        <v>19.8</v>
      </c>
      <c r="U61" s="16">
        <f>VLOOKUP(A:A,[3]TDSheet!$A:$D,4,0)</f>
        <v>41</v>
      </c>
      <c r="V61" s="16">
        <v>0</v>
      </c>
      <c r="W61" s="16">
        <f>VLOOKUP(A:A,[1]TDSheet!$A:$W,23,0)</f>
        <v>130</v>
      </c>
      <c r="X61" s="16">
        <f>VLOOKUP(A:A,[1]TDSheet!$A:$X,24,0)</f>
        <v>10</v>
      </c>
      <c r="Y61" s="16">
        <f t="shared" si="11"/>
        <v>120</v>
      </c>
      <c r="Z61" s="16">
        <f>VLOOKUP(A:A,[1]TDSheet!$A:$Z,26,0)</f>
        <v>0</v>
      </c>
      <c r="AA61" s="16">
        <f>Y61/6</f>
        <v>20</v>
      </c>
      <c r="AB61" s="20">
        <f>VLOOKUP(A:A,[1]TDSheet!$A:$AB,28,0)</f>
        <v>0.2</v>
      </c>
      <c r="AC61" s="16">
        <f t="shared" si="12"/>
        <v>24</v>
      </c>
      <c r="AD61" s="16"/>
      <c r="AE61" s="16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250</v>
      </c>
      <c r="D62" s="8">
        <v>788</v>
      </c>
      <c r="E62" s="8">
        <v>207</v>
      </c>
      <c r="F62" s="8">
        <v>819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211</v>
      </c>
      <c r="J62" s="16">
        <f t="shared" si="7"/>
        <v>-4</v>
      </c>
      <c r="K62" s="16"/>
      <c r="L62" s="16"/>
      <c r="M62" s="16"/>
      <c r="N62" s="16"/>
      <c r="O62" s="16">
        <f t="shared" si="8"/>
        <v>41.4</v>
      </c>
      <c r="P62" s="18"/>
      <c r="Q62" s="19">
        <f t="shared" si="9"/>
        <v>19.782608695652176</v>
      </c>
      <c r="R62" s="16">
        <f t="shared" si="10"/>
        <v>19.782608695652176</v>
      </c>
      <c r="S62" s="16">
        <f>VLOOKUP(A:A,[1]TDSheet!$A:$T,20,0)</f>
        <v>32.4</v>
      </c>
      <c r="T62" s="16">
        <f>VLOOKUP(A:A,[1]TDSheet!$A:$O,15,0)</f>
        <v>41.2</v>
      </c>
      <c r="U62" s="16">
        <f>VLOOKUP(A:A,[3]TDSheet!$A:$D,4,0)</f>
        <v>41</v>
      </c>
      <c r="V62" s="16">
        <v>0</v>
      </c>
      <c r="W62" s="16">
        <f>VLOOKUP(A:A,[1]TDSheet!$A:$W,23,0)</f>
        <v>130</v>
      </c>
      <c r="X62" s="16">
        <f>VLOOKUP(A:A,[1]TDSheet!$A:$X,24,0)</f>
        <v>10</v>
      </c>
      <c r="Y62" s="16">
        <f t="shared" si="11"/>
        <v>0</v>
      </c>
      <c r="Z62" s="16">
        <f>VLOOKUP(A:A,[1]TDSheet!$A:$Z,26,0)</f>
        <v>0</v>
      </c>
      <c r="AA62" s="16">
        <f>Y62/6</f>
        <v>0</v>
      </c>
      <c r="AB62" s="20">
        <f>VLOOKUP(A:A,[1]TDSheet!$A:$AB,28,0)</f>
        <v>0.2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94</v>
      </c>
      <c r="D63" s="8">
        <v>8</v>
      </c>
      <c r="E63" s="8">
        <v>74</v>
      </c>
      <c r="F63" s="8">
        <v>17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217</v>
      </c>
      <c r="J63" s="16">
        <f t="shared" si="7"/>
        <v>-143</v>
      </c>
      <c r="K63" s="16"/>
      <c r="L63" s="16"/>
      <c r="M63" s="16"/>
      <c r="N63" s="16"/>
      <c r="O63" s="16">
        <f t="shared" si="8"/>
        <v>14.8</v>
      </c>
      <c r="P63" s="18">
        <v>200</v>
      </c>
      <c r="Q63" s="19">
        <f t="shared" si="9"/>
        <v>14.662162162162161</v>
      </c>
      <c r="R63" s="16">
        <f t="shared" si="10"/>
        <v>1.1486486486486487</v>
      </c>
      <c r="S63" s="16">
        <f>VLOOKUP(A:A,[1]TDSheet!$A:$T,20,0)</f>
        <v>42.2</v>
      </c>
      <c r="T63" s="16">
        <f>VLOOKUP(A:A,[1]TDSheet!$A:$O,15,0)</f>
        <v>50.4</v>
      </c>
      <c r="U63" s="16">
        <f>VLOOKUP(A:A,[3]TDSheet!$A:$D,4,0)</f>
        <v>3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200</v>
      </c>
      <c r="Z63" s="16">
        <f>VLOOKUP(A:A,[1]TDSheet!$A:$Z,26,0)</f>
        <v>0</v>
      </c>
      <c r="AA63" s="16">
        <f>Y63/14</f>
        <v>14.285714285714286</v>
      </c>
      <c r="AB63" s="20">
        <f>VLOOKUP(A:A,[1]TDSheet!$A:$AB,28,0)</f>
        <v>0.3</v>
      </c>
      <c r="AC63" s="16">
        <f t="shared" si="12"/>
        <v>60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1290</v>
      </c>
      <c r="D64" s="8">
        <v>2927</v>
      </c>
      <c r="E64" s="8">
        <v>1398</v>
      </c>
      <c r="F64" s="8">
        <v>2774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1444</v>
      </c>
      <c r="J64" s="16">
        <f t="shared" si="7"/>
        <v>-46</v>
      </c>
      <c r="K64" s="16"/>
      <c r="L64" s="16"/>
      <c r="M64" s="16"/>
      <c r="N64" s="16">
        <v>1236</v>
      </c>
      <c r="O64" s="16">
        <f t="shared" si="8"/>
        <v>279.60000000000002</v>
      </c>
      <c r="P64" s="18"/>
      <c r="Q64" s="19">
        <f t="shared" si="9"/>
        <v>9.9213161659513585</v>
      </c>
      <c r="R64" s="16">
        <f t="shared" si="10"/>
        <v>9.9213161659513585</v>
      </c>
      <c r="S64" s="16">
        <f>VLOOKUP(A:A,[1]TDSheet!$A:$T,20,0)</f>
        <v>300.8</v>
      </c>
      <c r="T64" s="16">
        <f>VLOOKUP(A:A,[1]TDSheet!$A:$O,15,0)</f>
        <v>287</v>
      </c>
      <c r="U64" s="16">
        <f>VLOOKUP(A:A,[3]TDSheet!$A:$D,4,0)</f>
        <v>273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1236</v>
      </c>
      <c r="Z64" s="16">
        <f>VLOOKUP(A:A,[1]TDSheet!$A:$Z,26,0)</f>
        <v>0</v>
      </c>
      <c r="AA64" s="16">
        <f>Y64/12</f>
        <v>103</v>
      </c>
      <c r="AB64" s="20">
        <f>VLOOKUP(A:A,[1]TDSheet!$A:$AB,28,0)</f>
        <v>0.25</v>
      </c>
      <c r="AC64" s="16">
        <f t="shared" si="12"/>
        <v>309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3233</v>
      </c>
      <c r="D65" s="8">
        <v>5692</v>
      </c>
      <c r="E65" s="8">
        <v>3562</v>
      </c>
      <c r="F65" s="8">
        <v>5267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3613</v>
      </c>
      <c r="J65" s="16">
        <f t="shared" si="7"/>
        <v>-51</v>
      </c>
      <c r="K65" s="16"/>
      <c r="L65" s="16"/>
      <c r="M65" s="16"/>
      <c r="N65" s="16">
        <v>5004</v>
      </c>
      <c r="O65" s="16">
        <f t="shared" si="8"/>
        <v>472.4</v>
      </c>
      <c r="P65" s="18"/>
      <c r="Q65" s="19">
        <f t="shared" si="9"/>
        <v>11.149449618966978</v>
      </c>
      <c r="R65" s="16">
        <f t="shared" si="10"/>
        <v>11.149449618966978</v>
      </c>
      <c r="S65" s="16">
        <f>VLOOKUP(A:A,[1]TDSheet!$A:$T,20,0)</f>
        <v>669.4</v>
      </c>
      <c r="T65" s="16">
        <f>VLOOKUP(A:A,[1]TDSheet!$A:$O,15,0)</f>
        <v>632.6</v>
      </c>
      <c r="U65" s="16">
        <f>VLOOKUP(A:A,[3]TDSheet!$A:$D,4,0)</f>
        <v>554</v>
      </c>
      <c r="V65" s="16">
        <f>VLOOKUP(A:A,[4]TDSheet!$A:$D,4,0)</f>
        <v>1200</v>
      </c>
      <c r="W65" s="16">
        <f>VLOOKUP(A:A,[1]TDSheet!$A:$W,23,0)</f>
        <v>70</v>
      </c>
      <c r="X65" s="16">
        <f>VLOOKUP(A:A,[1]TDSheet!$A:$X,24,0)</f>
        <v>14</v>
      </c>
      <c r="Y65" s="16">
        <f t="shared" si="11"/>
        <v>5004</v>
      </c>
      <c r="Z65" s="16" t="str">
        <f>VLOOKUP(A:A,[1]TDSheet!$A:$Z,26,0)</f>
        <v>апр яб</v>
      </c>
      <c r="AA65" s="16">
        <f>Y65/12</f>
        <v>417</v>
      </c>
      <c r="AB65" s="20">
        <f>VLOOKUP(A:A,[1]TDSheet!$A:$AB,28,0)</f>
        <v>0.25</v>
      </c>
      <c r="AC65" s="16">
        <f t="shared" si="12"/>
        <v>1251</v>
      </c>
      <c r="AD65" s="16"/>
      <c r="AE65" s="16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65.3</v>
      </c>
      <c r="D66" s="8"/>
      <c r="E66" s="8">
        <v>18.899999999999999</v>
      </c>
      <c r="F66" s="8">
        <v>46.4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18.3</v>
      </c>
      <c r="J66" s="16">
        <f t="shared" si="7"/>
        <v>0.59999999999999787</v>
      </c>
      <c r="K66" s="16"/>
      <c r="L66" s="16"/>
      <c r="M66" s="16"/>
      <c r="N66" s="16"/>
      <c r="O66" s="16">
        <f t="shared" si="8"/>
        <v>3.78</v>
      </c>
      <c r="P66" s="18"/>
      <c r="Q66" s="19">
        <f t="shared" si="9"/>
        <v>12.275132275132275</v>
      </c>
      <c r="R66" s="16">
        <f t="shared" si="10"/>
        <v>12.275132275132275</v>
      </c>
      <c r="S66" s="16">
        <f>VLOOKUP(A:A,[1]TDSheet!$A:$T,20,0)</f>
        <v>3.78</v>
      </c>
      <c r="T66" s="16">
        <f>VLOOKUP(A:A,[1]TDSheet!$A:$O,15,0)</f>
        <v>4.8600000000000003</v>
      </c>
      <c r="U66" s="16">
        <f>VLOOKUP(A:A,[3]TDSheet!$A:$D,4,0)</f>
        <v>5.4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 t="shared" si="11"/>
        <v>0</v>
      </c>
      <c r="Z66" s="16" t="e">
        <f>VLOOKUP(A:A,[1]TDSheet!$A:$Z,26,0)</f>
        <v>#N/A</v>
      </c>
      <c r="AA66" s="16">
        <f>Y66/2.7</f>
        <v>0</v>
      </c>
      <c r="AB66" s="20">
        <f>VLOOKUP(A:A,[1]TDSheet!$A:$AB,28,0)</f>
        <v>1</v>
      </c>
      <c r="AC66" s="16">
        <f t="shared" si="12"/>
        <v>0</v>
      </c>
      <c r="AD66" s="16"/>
      <c r="AE66" s="16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507.3</v>
      </c>
      <c r="D67" s="8">
        <v>1170</v>
      </c>
      <c r="E67" s="8">
        <v>487</v>
      </c>
      <c r="F67" s="8">
        <v>1180.3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498.01100000000002</v>
      </c>
      <c r="J67" s="16">
        <f t="shared" si="7"/>
        <v>-11.011000000000024</v>
      </c>
      <c r="K67" s="16"/>
      <c r="L67" s="16"/>
      <c r="M67" s="16"/>
      <c r="N67" s="16"/>
      <c r="O67" s="16">
        <f t="shared" si="8"/>
        <v>97.4</v>
      </c>
      <c r="P67" s="18"/>
      <c r="Q67" s="19">
        <f t="shared" si="9"/>
        <v>12.118069815195071</v>
      </c>
      <c r="R67" s="16">
        <f t="shared" si="10"/>
        <v>12.118069815195071</v>
      </c>
      <c r="S67" s="16">
        <f>VLOOKUP(A:A,[1]TDSheet!$A:$T,20,0)</f>
        <v>94.539999999999992</v>
      </c>
      <c r="T67" s="16">
        <f>VLOOKUP(A:A,[1]TDSheet!$A:$O,15,0)</f>
        <v>83</v>
      </c>
      <c r="U67" s="16">
        <f>VLOOKUP(A:A,[3]TDSheet!$A:$D,4,0)</f>
        <v>116</v>
      </c>
      <c r="V67" s="16">
        <v>0</v>
      </c>
      <c r="W67" s="16">
        <f>VLOOKUP(A:A,[1]TDSheet!$A:$W,23,0)</f>
        <v>84</v>
      </c>
      <c r="X67" s="16">
        <f>VLOOKUP(A:A,[1]TDSheet!$A:$X,24,0)</f>
        <v>12</v>
      </c>
      <c r="Y67" s="16">
        <f t="shared" si="11"/>
        <v>0</v>
      </c>
      <c r="Z67" s="16" t="e">
        <f>VLOOKUP(A:A,[1]TDSheet!$A:$Z,26,0)</f>
        <v>#N/A</v>
      </c>
      <c r="AA67" s="16">
        <f>Y67/5</f>
        <v>0</v>
      </c>
      <c r="AB67" s="20">
        <f>VLOOKUP(A:A,[1]TDSheet!$A:$AB,28,0)</f>
        <v>1</v>
      </c>
      <c r="AC67" s="16">
        <f t="shared" si="12"/>
        <v>0</v>
      </c>
      <c r="AD67" s="16"/>
      <c r="AE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2024-07-10T09:58:20Z</dcterms:modified>
</cp:coreProperties>
</file>