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8463358-694D-47AA-BBB3-B9F54A7A81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6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M476" i="1"/>
  <c r="BL476" i="1"/>
  <c r="Y476" i="1"/>
  <c r="X476" i="1"/>
  <c r="BO476" i="1" s="1"/>
  <c r="O476" i="1"/>
  <c r="BN475" i="1"/>
  <c r="BL475" i="1"/>
  <c r="X475" i="1"/>
  <c r="O475" i="1"/>
  <c r="BO474" i="1"/>
  <c r="BN474" i="1"/>
  <c r="BM474" i="1"/>
  <c r="BL474" i="1"/>
  <c r="Y474" i="1"/>
  <c r="X474" i="1"/>
  <c r="BO473" i="1"/>
  <c r="BN473" i="1"/>
  <c r="BM473" i="1"/>
  <c r="BL473" i="1"/>
  <c r="Y473" i="1"/>
  <c r="X473" i="1"/>
  <c r="O473" i="1"/>
  <c r="BN472" i="1"/>
  <c r="BL472" i="1"/>
  <c r="X472" i="1"/>
  <c r="O472" i="1"/>
  <c r="BO471" i="1"/>
  <c r="BN471" i="1"/>
  <c r="BM471" i="1"/>
  <c r="BL471" i="1"/>
  <c r="Y471" i="1"/>
  <c r="X471" i="1"/>
  <c r="O471" i="1"/>
  <c r="W467" i="1"/>
  <c r="X466" i="1"/>
  <c r="W466" i="1"/>
  <c r="BO465" i="1"/>
  <c r="BN465" i="1"/>
  <c r="BM465" i="1"/>
  <c r="BL465" i="1"/>
  <c r="Y465" i="1"/>
  <c r="Y466" i="1" s="1"/>
  <c r="X465" i="1"/>
  <c r="X467" i="1" s="1"/>
  <c r="W463" i="1"/>
  <c r="W462" i="1"/>
  <c r="BN461" i="1"/>
  <c r="BL461" i="1"/>
  <c r="X461" i="1"/>
  <c r="O461" i="1"/>
  <c r="BO460" i="1"/>
  <c r="BN460" i="1"/>
  <c r="BM460" i="1"/>
  <c r="BL460" i="1"/>
  <c r="Y460" i="1"/>
  <c r="X460" i="1"/>
  <c r="W457" i="1"/>
  <c r="W456" i="1"/>
  <c r="BN455" i="1"/>
  <c r="BL455" i="1"/>
  <c r="X455" i="1"/>
  <c r="O455" i="1"/>
  <c r="BO454" i="1"/>
  <c r="BN454" i="1"/>
  <c r="BM454" i="1"/>
  <c r="BL454" i="1"/>
  <c r="Y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O439" i="1"/>
  <c r="BN439" i="1"/>
  <c r="BM439" i="1"/>
  <c r="BL439" i="1"/>
  <c r="Y439" i="1"/>
  <c r="X439" i="1"/>
  <c r="X441" i="1" s="1"/>
  <c r="O439" i="1"/>
  <c r="W437" i="1"/>
  <c r="W436" i="1"/>
  <c r="BO435" i="1"/>
  <c r="BN435" i="1"/>
  <c r="BM435" i="1"/>
  <c r="BL435" i="1"/>
  <c r="Y435" i="1"/>
  <c r="X435" i="1"/>
  <c r="BO434" i="1"/>
  <c r="BN434" i="1"/>
  <c r="BM434" i="1"/>
  <c r="BL434" i="1"/>
  <c r="Y434" i="1"/>
  <c r="X434" i="1"/>
  <c r="O434" i="1"/>
  <c r="BN433" i="1"/>
  <c r="BL433" i="1"/>
  <c r="X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BN429" i="1"/>
  <c r="BL429" i="1"/>
  <c r="X429" i="1"/>
  <c r="BN428" i="1"/>
  <c r="BL428" i="1"/>
  <c r="X428" i="1"/>
  <c r="X436" i="1" s="1"/>
  <c r="O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X420" i="1" s="1"/>
  <c r="O416" i="1"/>
  <c r="W414" i="1"/>
  <c r="W413" i="1"/>
  <c r="BN412" i="1"/>
  <c r="BL412" i="1"/>
  <c r="X412" i="1"/>
  <c r="O412" i="1"/>
  <c r="BO411" i="1"/>
  <c r="BN411" i="1"/>
  <c r="BM411" i="1"/>
  <c r="BL411" i="1"/>
  <c r="Y411" i="1"/>
  <c r="X411" i="1"/>
  <c r="X413" i="1" s="1"/>
  <c r="O411" i="1"/>
  <c r="W409" i="1"/>
  <c r="W408" i="1"/>
  <c r="BO407" i="1"/>
  <c r="BN407" i="1"/>
  <c r="BM407" i="1"/>
  <c r="BL407" i="1"/>
  <c r="Y407" i="1"/>
  <c r="X407" i="1"/>
  <c r="O407" i="1"/>
  <c r="BN406" i="1"/>
  <c r="BL406" i="1"/>
  <c r="X406" i="1"/>
  <c r="BN405" i="1"/>
  <c r="BL405" i="1"/>
  <c r="X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O401" i="1"/>
  <c r="BO400" i="1"/>
  <c r="BN400" i="1"/>
  <c r="BM400" i="1"/>
  <c r="BL400" i="1"/>
  <c r="Y400" i="1"/>
  <c r="X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BO395" i="1"/>
  <c r="BN395" i="1"/>
  <c r="BM395" i="1"/>
  <c r="BL395" i="1"/>
  <c r="Y395" i="1"/>
  <c r="X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O391" i="1"/>
  <c r="BN390" i="1"/>
  <c r="BL390" i="1"/>
  <c r="X390" i="1"/>
  <c r="BN389" i="1"/>
  <c r="BL389" i="1"/>
  <c r="X389" i="1"/>
  <c r="BN388" i="1"/>
  <c r="BL388" i="1"/>
  <c r="X388" i="1"/>
  <c r="BN387" i="1"/>
  <c r="BL387" i="1"/>
  <c r="X387" i="1"/>
  <c r="O387" i="1"/>
  <c r="BO386" i="1"/>
  <c r="BN386" i="1"/>
  <c r="BM386" i="1"/>
  <c r="BL386" i="1"/>
  <c r="Y386" i="1"/>
  <c r="X386" i="1"/>
  <c r="BO385" i="1"/>
  <c r="BN385" i="1"/>
  <c r="BM385" i="1"/>
  <c r="BL385" i="1"/>
  <c r="Y385" i="1"/>
  <c r="X385" i="1"/>
  <c r="O385" i="1"/>
  <c r="W383" i="1"/>
  <c r="X382" i="1"/>
  <c r="W382" i="1"/>
  <c r="BO381" i="1"/>
  <c r="BN381" i="1"/>
  <c r="BM381" i="1"/>
  <c r="BL381" i="1"/>
  <c r="Y381" i="1"/>
  <c r="X381" i="1"/>
  <c r="O381" i="1"/>
  <c r="BN380" i="1"/>
  <c r="BL380" i="1"/>
  <c r="X380" i="1"/>
  <c r="O380" i="1"/>
  <c r="W376" i="1"/>
  <c r="W375" i="1"/>
  <c r="BN374" i="1"/>
  <c r="BL374" i="1"/>
  <c r="X374" i="1"/>
  <c r="O374" i="1"/>
  <c r="BO373" i="1"/>
  <c r="BN373" i="1"/>
  <c r="BM373" i="1"/>
  <c r="BL373" i="1"/>
  <c r="Y373" i="1"/>
  <c r="X373" i="1"/>
  <c r="X375" i="1" s="1"/>
  <c r="O373" i="1"/>
  <c r="W371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X371" i="1" s="1"/>
  <c r="O365" i="1"/>
  <c r="W363" i="1"/>
  <c r="W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7" i="1"/>
  <c r="W356" i="1"/>
  <c r="BO355" i="1"/>
  <c r="BN355" i="1"/>
  <c r="BM355" i="1"/>
  <c r="BL355" i="1"/>
  <c r="Y355" i="1"/>
  <c r="X355" i="1"/>
  <c r="O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O352" i="1"/>
  <c r="W349" i="1"/>
  <c r="W348" i="1"/>
  <c r="BN347" i="1"/>
  <c r="BL347" i="1"/>
  <c r="X347" i="1"/>
  <c r="O347" i="1"/>
  <c r="BO346" i="1"/>
  <c r="BN346" i="1"/>
  <c r="BM346" i="1"/>
  <c r="BL346" i="1"/>
  <c r="Y346" i="1"/>
  <c r="X346" i="1"/>
  <c r="O346" i="1"/>
  <c r="W344" i="1"/>
  <c r="X343" i="1"/>
  <c r="W343" i="1"/>
  <c r="BO342" i="1"/>
  <c r="BN342" i="1"/>
  <c r="BM342" i="1"/>
  <c r="BL342" i="1"/>
  <c r="Y342" i="1"/>
  <c r="X342" i="1"/>
  <c r="O342" i="1"/>
  <c r="BN341" i="1"/>
  <c r="BL341" i="1"/>
  <c r="X341" i="1"/>
  <c r="O341" i="1"/>
  <c r="BO340" i="1"/>
  <c r="BN340" i="1"/>
  <c r="BM340" i="1"/>
  <c r="BL340" i="1"/>
  <c r="Y340" i="1"/>
  <c r="X340" i="1"/>
  <c r="X344" i="1" s="1"/>
  <c r="O340" i="1"/>
  <c r="W338" i="1"/>
  <c r="W337" i="1"/>
  <c r="BO336" i="1"/>
  <c r="BN336" i="1"/>
  <c r="BM336" i="1"/>
  <c r="BL336" i="1"/>
  <c r="Y336" i="1"/>
  <c r="X336" i="1"/>
  <c r="O336" i="1"/>
  <c r="BN335" i="1"/>
  <c r="BL335" i="1"/>
  <c r="X335" i="1"/>
  <c r="O335" i="1"/>
  <c r="BO334" i="1"/>
  <c r="BN334" i="1"/>
  <c r="BM334" i="1"/>
  <c r="BL334" i="1"/>
  <c r="Y334" i="1"/>
  <c r="X334" i="1"/>
  <c r="O334" i="1"/>
  <c r="W332" i="1"/>
  <c r="W331" i="1"/>
  <c r="BO330" i="1"/>
  <c r="BN330" i="1"/>
  <c r="BM330" i="1"/>
  <c r="BL330" i="1"/>
  <c r="Y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M325" i="1"/>
  <c r="BL325" i="1"/>
  <c r="Y325" i="1"/>
  <c r="X325" i="1"/>
  <c r="BO325" i="1" s="1"/>
  <c r="O325" i="1"/>
  <c r="BN324" i="1"/>
  <c r="BL324" i="1"/>
  <c r="X324" i="1"/>
  <c r="BO324" i="1" s="1"/>
  <c r="O324" i="1"/>
  <c r="BO323" i="1"/>
  <c r="BN323" i="1"/>
  <c r="BM323" i="1"/>
  <c r="BL323" i="1"/>
  <c r="Y323" i="1"/>
  <c r="X323" i="1"/>
  <c r="O323" i="1"/>
  <c r="BN322" i="1"/>
  <c r="BL322" i="1"/>
  <c r="X322" i="1"/>
  <c r="BO322" i="1" s="1"/>
  <c r="O322" i="1"/>
  <c r="BO321" i="1"/>
  <c r="BN321" i="1"/>
  <c r="BM321" i="1"/>
  <c r="BL321" i="1"/>
  <c r="Y321" i="1"/>
  <c r="X321" i="1"/>
  <c r="O321" i="1"/>
  <c r="BN320" i="1"/>
  <c r="BL320" i="1"/>
  <c r="X320" i="1"/>
  <c r="BO320" i="1" s="1"/>
  <c r="O320" i="1"/>
  <c r="BO319" i="1"/>
  <c r="BN319" i="1"/>
  <c r="BM319" i="1"/>
  <c r="BL319" i="1"/>
  <c r="Y319" i="1"/>
  <c r="X319" i="1"/>
  <c r="X331" i="1" s="1"/>
  <c r="O319" i="1"/>
  <c r="W315" i="1"/>
  <c r="X314" i="1"/>
  <c r="W314" i="1"/>
  <c r="BO313" i="1"/>
  <c r="BN313" i="1"/>
  <c r="BM313" i="1"/>
  <c r="BL313" i="1"/>
  <c r="Y313" i="1"/>
  <c r="Y314" i="1" s="1"/>
  <c r="X313" i="1"/>
  <c r="X315" i="1" s="1"/>
  <c r="O313" i="1"/>
  <c r="W311" i="1"/>
  <c r="W310" i="1"/>
  <c r="BO309" i="1"/>
  <c r="BN309" i="1"/>
  <c r="BM309" i="1"/>
  <c r="BL309" i="1"/>
  <c r="Y309" i="1"/>
  <c r="X309" i="1"/>
  <c r="O309" i="1"/>
  <c r="BN308" i="1"/>
  <c r="BL308" i="1"/>
  <c r="X308" i="1"/>
  <c r="BO308" i="1" s="1"/>
  <c r="O308" i="1"/>
  <c r="BO307" i="1"/>
  <c r="BN307" i="1"/>
  <c r="BM307" i="1"/>
  <c r="BL307" i="1"/>
  <c r="Y307" i="1"/>
  <c r="X307" i="1"/>
  <c r="X311" i="1" s="1"/>
  <c r="O307" i="1"/>
  <c r="W305" i="1"/>
  <c r="X304" i="1"/>
  <c r="W304" i="1"/>
  <c r="BO303" i="1"/>
  <c r="BN303" i="1"/>
  <c r="BM303" i="1"/>
  <c r="BL303" i="1"/>
  <c r="Y303" i="1"/>
  <c r="Y304" i="1" s="1"/>
  <c r="X303" i="1"/>
  <c r="O303" i="1"/>
  <c r="W300" i="1"/>
  <c r="X299" i="1"/>
  <c r="W299" i="1"/>
  <c r="BO298" i="1"/>
  <c r="BN298" i="1"/>
  <c r="BM298" i="1"/>
  <c r="BL298" i="1"/>
  <c r="Y298" i="1"/>
  <c r="Y299" i="1" s="1"/>
  <c r="X298" i="1"/>
  <c r="X300" i="1" s="1"/>
  <c r="O298" i="1"/>
  <c r="W296" i="1"/>
  <c r="W295" i="1"/>
  <c r="BO294" i="1"/>
  <c r="BN294" i="1"/>
  <c r="BM294" i="1"/>
  <c r="BL294" i="1"/>
  <c r="Y294" i="1"/>
  <c r="X294" i="1"/>
  <c r="O294" i="1"/>
  <c r="BN293" i="1"/>
  <c r="BL293" i="1"/>
  <c r="X293" i="1"/>
  <c r="BO293" i="1" s="1"/>
  <c r="O293" i="1"/>
  <c r="BO292" i="1"/>
  <c r="BN292" i="1"/>
  <c r="BM292" i="1"/>
  <c r="BL292" i="1"/>
  <c r="Y292" i="1"/>
  <c r="X292" i="1"/>
  <c r="O292" i="1"/>
  <c r="BN291" i="1"/>
  <c r="BL291" i="1"/>
  <c r="X291" i="1"/>
  <c r="BO291" i="1" s="1"/>
  <c r="O291" i="1"/>
  <c r="BO290" i="1"/>
  <c r="BN290" i="1"/>
  <c r="BM290" i="1"/>
  <c r="BL290" i="1"/>
  <c r="Y290" i="1"/>
  <c r="X290" i="1"/>
  <c r="O290" i="1"/>
  <c r="BN289" i="1"/>
  <c r="BL289" i="1"/>
  <c r="X289" i="1"/>
  <c r="BO289" i="1" s="1"/>
  <c r="O289" i="1"/>
  <c r="BO288" i="1"/>
  <c r="BN288" i="1"/>
  <c r="BM288" i="1"/>
  <c r="BL288" i="1"/>
  <c r="Y288" i="1"/>
  <c r="X288" i="1"/>
  <c r="X295" i="1" s="1"/>
  <c r="O288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BO282" i="1" s="1"/>
  <c r="O282" i="1"/>
  <c r="BO281" i="1"/>
  <c r="BN281" i="1"/>
  <c r="BM281" i="1"/>
  <c r="BL281" i="1"/>
  <c r="Y281" i="1"/>
  <c r="X281" i="1"/>
  <c r="X285" i="1" s="1"/>
  <c r="O281" i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BO276" i="1" s="1"/>
  <c r="BN275" i="1"/>
  <c r="BL275" i="1"/>
  <c r="X275" i="1"/>
  <c r="X279" i="1" s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BO270" i="1" s="1"/>
  <c r="O270" i="1"/>
  <c r="BO269" i="1"/>
  <c r="BN269" i="1"/>
  <c r="BM269" i="1"/>
  <c r="BL269" i="1"/>
  <c r="Y269" i="1"/>
  <c r="X269" i="1"/>
  <c r="X273" i="1" s="1"/>
  <c r="W267" i="1"/>
  <c r="W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X266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X256" i="1" s="1"/>
  <c r="O253" i="1"/>
  <c r="W251" i="1"/>
  <c r="W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W239" i="1"/>
  <c r="W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BO235" i="1" s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BO230" i="1"/>
  <c r="BN230" i="1"/>
  <c r="BM230" i="1"/>
  <c r="BL230" i="1"/>
  <c r="Y230" i="1"/>
  <c r="X230" i="1"/>
  <c r="O230" i="1"/>
  <c r="W227" i="1"/>
  <c r="W226" i="1"/>
  <c r="BO225" i="1"/>
  <c r="BN225" i="1"/>
  <c r="BM225" i="1"/>
  <c r="BL225" i="1"/>
  <c r="Y225" i="1"/>
  <c r="X225" i="1"/>
  <c r="O225" i="1"/>
  <c r="BN224" i="1"/>
  <c r="BL224" i="1"/>
  <c r="X224" i="1"/>
  <c r="X227" i="1" s="1"/>
  <c r="O224" i="1"/>
  <c r="W222" i="1"/>
  <c r="W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J560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O206" i="1"/>
  <c r="BN206" i="1"/>
  <c r="BM206" i="1"/>
  <c r="BL206" i="1"/>
  <c r="Y206" i="1"/>
  <c r="X206" i="1"/>
  <c r="O206" i="1"/>
  <c r="BN205" i="1"/>
  <c r="BL205" i="1"/>
  <c r="X205" i="1"/>
  <c r="X210" i="1" s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X203" i="1" s="1"/>
  <c r="O185" i="1"/>
  <c r="W183" i="1"/>
  <c r="W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H560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60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30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2" i="1" s="1"/>
  <c r="O107" i="1"/>
  <c r="W105" i="1"/>
  <c r="W104" i="1"/>
  <c r="BN103" i="1"/>
  <c r="BL103" i="1"/>
  <c r="X103" i="1"/>
  <c r="O103" i="1"/>
  <c r="BO102" i="1"/>
  <c r="BN102" i="1"/>
  <c r="BM102" i="1"/>
  <c r="BL102" i="1"/>
  <c r="Y102" i="1"/>
  <c r="X102" i="1"/>
  <c r="O102" i="1"/>
  <c r="BN101" i="1"/>
  <c r="BL101" i="1"/>
  <c r="X101" i="1"/>
  <c r="O101" i="1"/>
  <c r="BO100" i="1"/>
  <c r="BN100" i="1"/>
  <c r="BM100" i="1"/>
  <c r="BL100" i="1"/>
  <c r="Y100" i="1"/>
  <c r="X100" i="1"/>
  <c r="O100" i="1"/>
  <c r="BN99" i="1"/>
  <c r="BL99" i="1"/>
  <c r="X99" i="1"/>
  <c r="O99" i="1"/>
  <c r="BO98" i="1"/>
  <c r="BN98" i="1"/>
  <c r="BM98" i="1"/>
  <c r="BL98" i="1"/>
  <c r="Y98" i="1"/>
  <c r="X98" i="1"/>
  <c r="O98" i="1"/>
  <c r="BN97" i="1"/>
  <c r="BL97" i="1"/>
  <c r="X97" i="1"/>
  <c r="O97" i="1"/>
  <c r="W95" i="1"/>
  <c r="W94" i="1"/>
  <c r="BN93" i="1"/>
  <c r="BL93" i="1"/>
  <c r="X93" i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O87" i="1"/>
  <c r="BO86" i="1"/>
  <c r="BN86" i="1"/>
  <c r="BM86" i="1"/>
  <c r="BL86" i="1"/>
  <c r="Y86" i="1"/>
  <c r="X86" i="1"/>
  <c r="O86" i="1"/>
  <c r="BN85" i="1"/>
  <c r="BL85" i="1"/>
  <c r="X85" i="1"/>
  <c r="O85" i="1"/>
  <c r="BO84" i="1"/>
  <c r="BN84" i="1"/>
  <c r="BM84" i="1"/>
  <c r="BL84" i="1"/>
  <c r="Y84" i="1"/>
  <c r="X84" i="1"/>
  <c r="O84" i="1"/>
  <c r="BN83" i="1"/>
  <c r="BL83" i="1"/>
  <c r="X83" i="1"/>
  <c r="O83" i="1"/>
  <c r="BO82" i="1"/>
  <c r="BN82" i="1"/>
  <c r="BM82" i="1"/>
  <c r="BL82" i="1"/>
  <c r="Y82" i="1"/>
  <c r="X82" i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Y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X8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60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6" i="1" s="1"/>
  <c r="O27" i="1"/>
  <c r="W25" i="1"/>
  <c r="W550" i="1" s="1"/>
  <c r="W24" i="1"/>
  <c r="W554" i="1" s="1"/>
  <c r="BO23" i="1"/>
  <c r="BN23" i="1"/>
  <c r="BM23" i="1"/>
  <c r="BL23" i="1"/>
  <c r="Y23" i="1"/>
  <c r="X23" i="1"/>
  <c r="O23" i="1"/>
  <c r="BN22" i="1"/>
  <c r="W552" i="1" s="1"/>
  <c r="BL22" i="1"/>
  <c r="W551" i="1" s="1"/>
  <c r="W553" i="1" s="1"/>
  <c r="X22" i="1"/>
  <c r="B560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6" i="1" s="1"/>
  <c r="BM28" i="1"/>
  <c r="Y30" i="1"/>
  <c r="BM30" i="1"/>
  <c r="Y31" i="1"/>
  <c r="BM31" i="1"/>
  <c r="Y32" i="1"/>
  <c r="BM32" i="1"/>
  <c r="Y34" i="1"/>
  <c r="BM34" i="1"/>
  <c r="X37" i="1"/>
  <c r="C560" i="1"/>
  <c r="Y54" i="1"/>
  <c r="Y55" i="1" s="1"/>
  <c r="BM54" i="1"/>
  <c r="BO54" i="1"/>
  <c r="X55" i="1"/>
  <c r="Y59" i="1"/>
  <c r="Y63" i="1" s="1"/>
  <c r="BM59" i="1"/>
  <c r="BO59" i="1"/>
  <c r="Y61" i="1"/>
  <c r="BM61" i="1"/>
  <c r="Y62" i="1"/>
  <c r="BM62" i="1"/>
  <c r="X63" i="1"/>
  <c r="Y67" i="1"/>
  <c r="BM67" i="1"/>
  <c r="BO67" i="1"/>
  <c r="Y69" i="1"/>
  <c r="BM69" i="1"/>
  <c r="BO75" i="1"/>
  <c r="BM75" i="1"/>
  <c r="Y75" i="1"/>
  <c r="BO79" i="1"/>
  <c r="BM79" i="1"/>
  <c r="Y79" i="1"/>
  <c r="BO83" i="1"/>
  <c r="BM83" i="1"/>
  <c r="Y83" i="1"/>
  <c r="BO87" i="1"/>
  <c r="BM87" i="1"/>
  <c r="Y87" i="1"/>
  <c r="X94" i="1"/>
  <c r="BO91" i="1"/>
  <c r="BM91" i="1"/>
  <c r="Y91" i="1"/>
  <c r="BO99" i="1"/>
  <c r="BM99" i="1"/>
  <c r="Y99" i="1"/>
  <c r="BO103" i="1"/>
  <c r="BM103" i="1"/>
  <c r="Y103" i="1"/>
  <c r="H9" i="1"/>
  <c r="X24" i="1"/>
  <c r="X64" i="1"/>
  <c r="E560" i="1"/>
  <c r="X88" i="1"/>
  <c r="BO71" i="1"/>
  <c r="BM71" i="1"/>
  <c r="BO73" i="1"/>
  <c r="BM73" i="1"/>
  <c r="Y73" i="1"/>
  <c r="BO77" i="1"/>
  <c r="BM77" i="1"/>
  <c r="Y77" i="1"/>
  <c r="BO81" i="1"/>
  <c r="BM81" i="1"/>
  <c r="Y81" i="1"/>
  <c r="BO85" i="1"/>
  <c r="BM85" i="1"/>
  <c r="Y85" i="1"/>
  <c r="BO93" i="1"/>
  <c r="BM93" i="1"/>
  <c r="Y93" i="1"/>
  <c r="X95" i="1"/>
  <c r="X104" i="1"/>
  <c r="BO97" i="1"/>
  <c r="BM97" i="1"/>
  <c r="Y97" i="1"/>
  <c r="X105" i="1"/>
  <c r="BO101" i="1"/>
  <c r="BM101" i="1"/>
  <c r="Y101" i="1"/>
  <c r="X123" i="1"/>
  <c r="X131" i="1"/>
  <c r="X140" i="1"/>
  <c r="X149" i="1"/>
  <c r="X160" i="1"/>
  <c r="X167" i="1"/>
  <c r="X171" i="1"/>
  <c r="X183" i="1"/>
  <c r="X202" i="1"/>
  <c r="X211" i="1"/>
  <c r="X222" i="1"/>
  <c r="X226" i="1"/>
  <c r="X239" i="1"/>
  <c r="X251" i="1"/>
  <c r="X257" i="1"/>
  <c r="X267" i="1"/>
  <c r="X272" i="1"/>
  <c r="X278" i="1"/>
  <c r="X284" i="1"/>
  <c r="X310" i="1"/>
  <c r="BO327" i="1"/>
  <c r="BM327" i="1"/>
  <c r="Y327" i="1"/>
  <c r="Y337" i="1"/>
  <c r="BO335" i="1"/>
  <c r="BM335" i="1"/>
  <c r="Y335" i="1"/>
  <c r="BO347" i="1"/>
  <c r="BM347" i="1"/>
  <c r="Y347" i="1"/>
  <c r="Y348" i="1" s="1"/>
  <c r="X349" i="1"/>
  <c r="Q560" i="1"/>
  <c r="X357" i="1"/>
  <c r="BO352" i="1"/>
  <c r="BM352" i="1"/>
  <c r="Y352" i="1"/>
  <c r="X356" i="1"/>
  <c r="Y362" i="1"/>
  <c r="BO360" i="1"/>
  <c r="BM360" i="1"/>
  <c r="Y360" i="1"/>
  <c r="BO368" i="1"/>
  <c r="BM368" i="1"/>
  <c r="Y368" i="1"/>
  <c r="BO387" i="1"/>
  <c r="BM387" i="1"/>
  <c r="Y387" i="1"/>
  <c r="Y408" i="1" s="1"/>
  <c r="BO389" i="1"/>
  <c r="BM389" i="1"/>
  <c r="Y389" i="1"/>
  <c r="BO393" i="1"/>
  <c r="BM393" i="1"/>
  <c r="Y393" i="1"/>
  <c r="BO401" i="1"/>
  <c r="BM401" i="1"/>
  <c r="Y401" i="1"/>
  <c r="BO404" i="1"/>
  <c r="BM404" i="1"/>
  <c r="Y404" i="1"/>
  <c r="BO406" i="1"/>
  <c r="BM406" i="1"/>
  <c r="Y406" i="1"/>
  <c r="BO418" i="1"/>
  <c r="BM418" i="1"/>
  <c r="Y418" i="1"/>
  <c r="S560" i="1"/>
  <c r="X425" i="1"/>
  <c r="BO423" i="1"/>
  <c r="BM423" i="1"/>
  <c r="Y423" i="1"/>
  <c r="BO429" i="1"/>
  <c r="BM429" i="1"/>
  <c r="Y429" i="1"/>
  <c r="BO432" i="1"/>
  <c r="BM432" i="1"/>
  <c r="Y432" i="1"/>
  <c r="BO440" i="1"/>
  <c r="BM440" i="1"/>
  <c r="Y440" i="1"/>
  <c r="Y441" i="1" s="1"/>
  <c r="X442" i="1"/>
  <c r="X445" i="1"/>
  <c r="BO444" i="1"/>
  <c r="BM444" i="1"/>
  <c r="Y444" i="1"/>
  <c r="Y445" i="1" s="1"/>
  <c r="X446" i="1"/>
  <c r="X449" i="1"/>
  <c r="BO448" i="1"/>
  <c r="BM448" i="1"/>
  <c r="Y448" i="1"/>
  <c r="Y449" i="1" s="1"/>
  <c r="X450" i="1"/>
  <c r="X456" i="1"/>
  <c r="BO453" i="1"/>
  <c r="BM453" i="1"/>
  <c r="Y453" i="1"/>
  <c r="T560" i="1"/>
  <c r="BO475" i="1"/>
  <c r="BM475" i="1"/>
  <c r="Y475" i="1"/>
  <c r="BO493" i="1"/>
  <c r="BM493" i="1"/>
  <c r="Y49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Y130" i="1" s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X148" i="1"/>
  <c r="Y152" i="1"/>
  <c r="BM152" i="1"/>
  <c r="BO152" i="1"/>
  <c r="Y154" i="1"/>
  <c r="BM154" i="1"/>
  <c r="Y156" i="1"/>
  <c r="BM156" i="1"/>
  <c r="Y158" i="1"/>
  <c r="BM158" i="1"/>
  <c r="X161" i="1"/>
  <c r="I560" i="1"/>
  <c r="Y165" i="1"/>
  <c r="Y166" i="1" s="1"/>
  <c r="BM165" i="1"/>
  <c r="X166" i="1"/>
  <c r="Y169" i="1"/>
  <c r="Y171" i="1" s="1"/>
  <c r="BM169" i="1"/>
  <c r="BO169" i="1"/>
  <c r="Y175" i="1"/>
  <c r="Y182" i="1" s="1"/>
  <c r="BM175" i="1"/>
  <c r="Y177" i="1"/>
  <c r="BM177" i="1"/>
  <c r="Y179" i="1"/>
  <c r="BM179" i="1"/>
  <c r="Y181" i="1"/>
  <c r="BM181" i="1"/>
  <c r="Y185" i="1"/>
  <c r="Y202" i="1" s="1"/>
  <c r="BM185" i="1"/>
  <c r="BO185" i="1"/>
  <c r="Y187" i="1"/>
  <c r="BM187" i="1"/>
  <c r="Y188" i="1"/>
  <c r="BM188" i="1"/>
  <c r="Y191" i="1"/>
  <c r="BM191" i="1"/>
  <c r="Y193" i="1"/>
  <c r="BM193" i="1"/>
  <c r="Y195" i="1"/>
  <c r="BM195" i="1"/>
  <c r="Y196" i="1"/>
  <c r="BM196" i="1"/>
  <c r="Y197" i="1"/>
  <c r="BM197" i="1"/>
  <c r="Y198" i="1"/>
  <c r="BM198" i="1"/>
  <c r="Y199" i="1"/>
  <c r="BM199" i="1"/>
  <c r="Y200" i="1"/>
  <c r="BM200" i="1"/>
  <c r="Y205" i="1"/>
  <c r="BM205" i="1"/>
  <c r="BO205" i="1"/>
  <c r="Y207" i="1"/>
  <c r="BM207" i="1"/>
  <c r="Y208" i="1"/>
  <c r="BM208" i="1"/>
  <c r="Y209" i="1"/>
  <c r="BM209" i="1"/>
  <c r="Y214" i="1"/>
  <c r="Y221" i="1" s="1"/>
  <c r="BM214" i="1"/>
  <c r="BO214" i="1"/>
  <c r="Y216" i="1"/>
  <c r="BM216" i="1"/>
  <c r="Y218" i="1"/>
  <c r="BM218" i="1"/>
  <c r="Y220" i="1"/>
  <c r="BM220" i="1"/>
  <c r="X221" i="1"/>
  <c r="Y224" i="1"/>
  <c r="Y226" i="1" s="1"/>
  <c r="BM224" i="1"/>
  <c r="BO224" i="1"/>
  <c r="K560" i="1"/>
  <c r="Y232" i="1"/>
  <c r="Y238" i="1" s="1"/>
  <c r="BM232" i="1"/>
  <c r="Y234" i="1"/>
  <c r="BM234" i="1"/>
  <c r="Y235" i="1"/>
  <c r="BM235" i="1"/>
  <c r="Y237" i="1"/>
  <c r="BM237" i="1"/>
  <c r="X238" i="1"/>
  <c r="L560" i="1"/>
  <c r="Y245" i="1"/>
  <c r="Y250" i="1" s="1"/>
  <c r="BM245" i="1"/>
  <c r="Y247" i="1"/>
  <c r="BM247" i="1"/>
  <c r="Y249" i="1"/>
  <c r="BM249" i="1"/>
  <c r="X250" i="1"/>
  <c r="Y253" i="1"/>
  <c r="BM253" i="1"/>
  <c r="BO253" i="1"/>
  <c r="Y255" i="1"/>
  <c r="BM255" i="1"/>
  <c r="Y259" i="1"/>
  <c r="Y266" i="1" s="1"/>
  <c r="BM259" i="1"/>
  <c r="BO259" i="1"/>
  <c r="Y261" i="1"/>
  <c r="BM261" i="1"/>
  <c r="Y263" i="1"/>
  <c r="BM263" i="1"/>
  <c r="Y265" i="1"/>
  <c r="BM265" i="1"/>
  <c r="Y270" i="1"/>
  <c r="Y272" i="1" s="1"/>
  <c r="BM270" i="1"/>
  <c r="Y275" i="1"/>
  <c r="BM275" i="1"/>
  <c r="BO275" i="1"/>
  <c r="Y276" i="1"/>
  <c r="BM276" i="1"/>
  <c r="Y282" i="1"/>
  <c r="Y284" i="1" s="1"/>
  <c r="BM282" i="1"/>
  <c r="N560" i="1"/>
  <c r="Y289" i="1"/>
  <c r="Y295" i="1" s="1"/>
  <c r="BM289" i="1"/>
  <c r="Y291" i="1"/>
  <c r="BM291" i="1"/>
  <c r="Y293" i="1"/>
  <c r="BM293" i="1"/>
  <c r="X296" i="1"/>
  <c r="O560" i="1"/>
  <c r="X305" i="1"/>
  <c r="Y308" i="1"/>
  <c r="Y310" i="1" s="1"/>
  <c r="BM308" i="1"/>
  <c r="X332" i="1"/>
  <c r="P560" i="1"/>
  <c r="Y320" i="1"/>
  <c r="Y331" i="1" s="1"/>
  <c r="BM320" i="1"/>
  <c r="Y322" i="1"/>
  <c r="BM322" i="1"/>
  <c r="Y324" i="1"/>
  <c r="BM324" i="1"/>
  <c r="BO329" i="1"/>
  <c r="BM329" i="1"/>
  <c r="Y329" i="1"/>
  <c r="X338" i="1"/>
  <c r="X337" i="1"/>
  <c r="BO341" i="1"/>
  <c r="BM341" i="1"/>
  <c r="Y341" i="1"/>
  <c r="Y343" i="1" s="1"/>
  <c r="X348" i="1"/>
  <c r="BO354" i="1"/>
  <c r="BM354" i="1"/>
  <c r="Y354" i="1"/>
  <c r="X363" i="1"/>
  <c r="X362" i="1"/>
  <c r="BO366" i="1"/>
  <c r="BM366" i="1"/>
  <c r="Y366" i="1"/>
  <c r="Y370" i="1" s="1"/>
  <c r="X370" i="1"/>
  <c r="BO374" i="1"/>
  <c r="BM374" i="1"/>
  <c r="Y374" i="1"/>
  <c r="Y375" i="1" s="1"/>
  <c r="X376" i="1"/>
  <c r="R560" i="1"/>
  <c r="X383" i="1"/>
  <c r="BO380" i="1"/>
  <c r="BM380" i="1"/>
  <c r="Y380" i="1"/>
  <c r="Y382" i="1" s="1"/>
  <c r="X409" i="1"/>
  <c r="BO388" i="1"/>
  <c r="BM388" i="1"/>
  <c r="Y388" i="1"/>
  <c r="BO390" i="1"/>
  <c r="BM390" i="1"/>
  <c r="Y390" i="1"/>
  <c r="BO397" i="1"/>
  <c r="BM397" i="1"/>
  <c r="Y397" i="1"/>
  <c r="BO402" i="1"/>
  <c r="BM402" i="1"/>
  <c r="Y402" i="1"/>
  <c r="BO405" i="1"/>
  <c r="BM405" i="1"/>
  <c r="Y405" i="1"/>
  <c r="X408" i="1"/>
  <c r="BO412" i="1"/>
  <c r="BM412" i="1"/>
  <c r="Y412" i="1"/>
  <c r="Y413" i="1" s="1"/>
  <c r="X414" i="1"/>
  <c r="X419" i="1"/>
  <c r="BO416" i="1"/>
  <c r="BM416" i="1"/>
  <c r="Y416" i="1"/>
  <c r="Y419" i="1" s="1"/>
  <c r="BO424" i="1"/>
  <c r="BM424" i="1"/>
  <c r="Y424" i="1"/>
  <c r="X426" i="1"/>
  <c r="X437" i="1"/>
  <c r="BO428" i="1"/>
  <c r="BM428" i="1"/>
  <c r="Y428" i="1"/>
  <c r="BO430" i="1"/>
  <c r="BM430" i="1"/>
  <c r="Y430" i="1"/>
  <c r="BO433" i="1"/>
  <c r="BM433" i="1"/>
  <c r="Y433" i="1"/>
  <c r="BO455" i="1"/>
  <c r="BM455" i="1"/>
  <c r="Y455" i="1"/>
  <c r="X457" i="1"/>
  <c r="BO461" i="1"/>
  <c r="BM461" i="1"/>
  <c r="Y461" i="1"/>
  <c r="Y462" i="1" s="1"/>
  <c r="X463" i="1"/>
  <c r="BO472" i="1"/>
  <c r="BM472" i="1"/>
  <c r="Y472" i="1"/>
  <c r="Y482" i="1" s="1"/>
  <c r="BO478" i="1"/>
  <c r="BM478" i="1"/>
  <c r="Y478" i="1"/>
  <c r="BO481" i="1"/>
  <c r="BM481" i="1"/>
  <c r="Y481" i="1"/>
  <c r="X483" i="1"/>
  <c r="X488" i="1"/>
  <c r="BO485" i="1"/>
  <c r="BM485" i="1"/>
  <c r="Y485" i="1"/>
  <c r="Y487" i="1" s="1"/>
  <c r="X487" i="1"/>
  <c r="BO501" i="1"/>
  <c r="BM501" i="1"/>
  <c r="Y501" i="1"/>
  <c r="X503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U560" i="1"/>
  <c r="X462" i="1"/>
  <c r="X482" i="1"/>
  <c r="BO479" i="1"/>
  <c r="BM479" i="1"/>
  <c r="Y479" i="1"/>
  <c r="BO491" i="1"/>
  <c r="BM491" i="1"/>
  <c r="Y491" i="1"/>
  <c r="Y496" i="1" s="1"/>
  <c r="BO495" i="1"/>
  <c r="BM495" i="1"/>
  <c r="Y495" i="1"/>
  <c r="X497" i="1"/>
  <c r="X502" i="1"/>
  <c r="BO499" i="1"/>
  <c r="BM499" i="1"/>
  <c r="Y499" i="1"/>
  <c r="Y502" i="1" s="1"/>
  <c r="W560" i="1"/>
  <c r="BO524" i="1"/>
  <c r="BM524" i="1"/>
  <c r="Y524" i="1"/>
  <c r="BO526" i="1"/>
  <c r="BM526" i="1"/>
  <c r="Y526" i="1"/>
  <c r="BO539" i="1"/>
  <c r="BM539" i="1"/>
  <c r="Y539" i="1"/>
  <c r="V560" i="1"/>
  <c r="X521" i="1"/>
  <c r="Y528" i="1" l="1"/>
  <c r="Y356" i="1"/>
  <c r="X554" i="1"/>
  <c r="Y94" i="1"/>
  <c r="Y88" i="1"/>
  <c r="X552" i="1"/>
  <c r="Y541" i="1"/>
  <c r="Y436" i="1"/>
  <c r="Y278" i="1"/>
  <c r="Y256" i="1"/>
  <c r="Y210" i="1"/>
  <c r="Y160" i="1"/>
  <c r="Y148" i="1"/>
  <c r="Y139" i="1"/>
  <c r="Y122" i="1"/>
  <c r="Y456" i="1"/>
  <c r="Y425" i="1"/>
  <c r="Y104" i="1"/>
  <c r="Y555" i="1" s="1"/>
  <c r="X550" i="1"/>
  <c r="X551" i="1"/>
  <c r="X553" i="1" s="1"/>
</calcChain>
</file>

<file path=xl/sharedStrings.xml><?xml version="1.0" encoding="utf-8"?>
<sst xmlns="http://schemas.openxmlformats.org/spreadsheetml/2006/main" count="2416" uniqueCount="799">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</sst>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0"/>
  <sheetViews>
    <sheetView showGridLines="0" tabSelected="1" topLeftCell="A543" zoomScaleNormal="100" zoomScaleSheetLayoutView="100" workbookViewId="0">
      <selection activeCell="AA555" sqref="AA555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6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4"/>
      <c r="P3" s="394"/>
      <c r="Q3" s="394"/>
      <c r="R3" s="394"/>
      <c r="S3" s="394"/>
      <c r="T3" s="394"/>
      <c r="U3" s="394"/>
      <c r="V3" s="394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7" t="s">
        <v>8</v>
      </c>
      <c r="B5" s="520"/>
      <c r="C5" s="521"/>
      <c r="D5" s="434"/>
      <c r="E5" s="436"/>
      <c r="F5" s="735" t="s">
        <v>9</v>
      </c>
      <c r="G5" s="521"/>
      <c r="H5" s="434"/>
      <c r="I5" s="435"/>
      <c r="J5" s="435"/>
      <c r="K5" s="435"/>
      <c r="L5" s="436"/>
      <c r="M5" s="58"/>
      <c r="O5" s="24" t="s">
        <v>10</v>
      </c>
      <c r="P5" s="773">
        <v>45486</v>
      </c>
      <c r="Q5" s="551"/>
      <c r="S5" s="632" t="s">
        <v>11</v>
      </c>
      <c r="T5" s="448"/>
      <c r="U5" s="634" t="s">
        <v>12</v>
      </c>
      <c r="V5" s="551"/>
      <c r="AA5" s="51"/>
      <c r="AB5" s="51"/>
      <c r="AC5" s="51"/>
    </row>
    <row r="6" spans="1:30" s="381" customFormat="1" ht="24" customHeight="1" x14ac:dyDescent="0.2">
      <c r="A6" s="537" t="s">
        <v>13</v>
      </c>
      <c r="B6" s="520"/>
      <c r="C6" s="521"/>
      <c r="D6" s="698" t="s">
        <v>14</v>
      </c>
      <c r="E6" s="699"/>
      <c r="F6" s="699"/>
      <c r="G6" s="699"/>
      <c r="H6" s="699"/>
      <c r="I6" s="699"/>
      <c r="J6" s="699"/>
      <c r="K6" s="699"/>
      <c r="L6" s="551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90" t="s">
        <v>17</v>
      </c>
      <c r="V6" s="461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585"/>
      <c r="M7" s="60"/>
      <c r="O7" s="24"/>
      <c r="P7" s="42"/>
      <c r="Q7" s="42"/>
      <c r="S7" s="394"/>
      <c r="T7" s="448"/>
      <c r="U7" s="691"/>
      <c r="V7" s="692"/>
      <c r="AA7" s="51"/>
      <c r="AB7" s="51"/>
      <c r="AC7" s="51"/>
    </row>
    <row r="8" spans="1:30" s="381" customFormat="1" ht="25.5" customHeight="1" x14ac:dyDescent="0.2">
      <c r="A8" s="777" t="s">
        <v>18</v>
      </c>
      <c r="B8" s="421"/>
      <c r="C8" s="422"/>
      <c r="D8" s="500"/>
      <c r="E8" s="501"/>
      <c r="F8" s="501"/>
      <c r="G8" s="501"/>
      <c r="H8" s="501"/>
      <c r="I8" s="501"/>
      <c r="J8" s="501"/>
      <c r="K8" s="501"/>
      <c r="L8" s="502"/>
      <c r="M8" s="61"/>
      <c r="O8" s="24" t="s">
        <v>19</v>
      </c>
      <c r="P8" s="584">
        <v>0.375</v>
      </c>
      <c r="Q8" s="585"/>
      <c r="S8" s="394"/>
      <c r="T8" s="448"/>
      <c r="U8" s="691"/>
      <c r="V8" s="692"/>
      <c r="AA8" s="51"/>
      <c r="AB8" s="51"/>
      <c r="AC8" s="51"/>
    </row>
    <row r="9" spans="1:30" s="381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61"/>
      <c r="E9" s="408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3"/>
      <c r="O9" s="26" t="s">
        <v>20</v>
      </c>
      <c r="P9" s="544"/>
      <c r="Q9" s="545"/>
      <c r="S9" s="394"/>
      <c r="T9" s="448"/>
      <c r="U9" s="693"/>
      <c r="V9" s="694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61"/>
      <c r="E10" s="408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74" t="str">
        <f>IFERROR(VLOOKUP($D$10,Proxy,2,FALSE),"")</f>
        <v/>
      </c>
      <c r="I10" s="394"/>
      <c r="J10" s="394"/>
      <c r="K10" s="394"/>
      <c r="L10" s="394"/>
      <c r="M10" s="380"/>
      <c r="O10" s="26" t="s">
        <v>21</v>
      </c>
      <c r="P10" s="640"/>
      <c r="Q10" s="641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0"/>
      <c r="Q11" s="551"/>
      <c r="T11" s="24" t="s">
        <v>26</v>
      </c>
      <c r="U11" s="630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7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4"/>
      <c r="Q12" s="585"/>
      <c r="R12" s="23"/>
      <c r="T12" s="24"/>
      <c r="U12" s="507"/>
      <c r="V12" s="394"/>
      <c r="AA12" s="51"/>
      <c r="AB12" s="51"/>
      <c r="AC12" s="51"/>
    </row>
    <row r="13" spans="1:30" s="381" customFormat="1" ht="23.25" customHeight="1" x14ac:dyDescent="0.2">
      <c r="A13" s="727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30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7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560" t="s">
        <v>37</v>
      </c>
      <c r="D17" s="443" t="s">
        <v>38</v>
      </c>
      <c r="E17" s="470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69"/>
      <c r="Q17" s="469"/>
      <c r="R17" s="469"/>
      <c r="S17" s="470"/>
      <c r="T17" s="764" t="s">
        <v>49</v>
      </c>
      <c r="U17" s="521"/>
      <c r="V17" s="443" t="s">
        <v>50</v>
      </c>
      <c r="W17" s="443" t="s">
        <v>51</v>
      </c>
      <c r="X17" s="790" t="s">
        <v>52</v>
      </c>
      <c r="Y17" s="443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4"/>
      <c r="BB17" s="762" t="s">
        <v>57</v>
      </c>
    </row>
    <row r="18" spans="1:67" ht="14.25" customHeight="1" x14ac:dyDescent="0.2">
      <c r="A18" s="444"/>
      <c r="B18" s="444"/>
      <c r="C18" s="444"/>
      <c r="D18" s="471"/>
      <c r="E18" s="473"/>
      <c r="F18" s="444"/>
      <c r="G18" s="444"/>
      <c r="H18" s="444"/>
      <c r="I18" s="444"/>
      <c r="J18" s="444"/>
      <c r="K18" s="444"/>
      <c r="L18" s="444"/>
      <c r="M18" s="444"/>
      <c r="N18" s="444"/>
      <c r="O18" s="471"/>
      <c r="P18" s="472"/>
      <c r="Q18" s="472"/>
      <c r="R18" s="472"/>
      <c r="S18" s="473"/>
      <c r="T18" s="382" t="s">
        <v>58</v>
      </c>
      <c r="U18" s="382" t="s">
        <v>59</v>
      </c>
      <c r="V18" s="444"/>
      <c r="W18" s="444"/>
      <c r="X18" s="791"/>
      <c r="Y18" s="444"/>
      <c r="Z18" s="656"/>
      <c r="AA18" s="656"/>
      <c r="AB18" s="483"/>
      <c r="AC18" s="484"/>
      <c r="AD18" s="485"/>
      <c r="AE18" s="495"/>
      <c r="BB18" s="394"/>
    </row>
    <row r="19" spans="1:67" ht="27.75" customHeight="1" x14ac:dyDescent="0.2">
      <c r="A19" s="403" t="s">
        <v>60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04"/>
      <c r="Z19" s="48"/>
      <c r="AA19" s="48"/>
    </row>
    <row r="20" spans="1:67" ht="16.5" customHeight="1" x14ac:dyDescent="0.25">
      <c r="A20" s="457" t="s">
        <v>60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79"/>
      <c r="AA20" s="379"/>
    </row>
    <row r="21" spans="1:67" ht="14.25" customHeight="1" x14ac:dyDescent="0.25">
      <c r="A21" s="393" t="s">
        <v>61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393" t="s">
        <v>72</v>
      </c>
      <c r="B26" s="394"/>
      <c r="C26" s="394"/>
      <c r="D26" s="394"/>
      <c r="E26" s="394"/>
      <c r="F26" s="394"/>
      <c r="G26" s="394"/>
      <c r="H26" s="394"/>
      <c r="I26" s="394"/>
      <c r="J26" s="394"/>
      <c r="K26" s="394"/>
      <c r="L26" s="394"/>
      <c r="M26" s="394"/>
      <c r="N26" s="394"/>
      <c r="O26" s="394"/>
      <c r="P26" s="394"/>
      <c r="Q26" s="394"/>
      <c r="R26" s="394"/>
      <c r="S26" s="394"/>
      <c r="T26" s="394"/>
      <c r="U26" s="394"/>
      <c r="V26" s="394"/>
      <c r="W26" s="394"/>
      <c r="X26" s="394"/>
      <c r="Y26" s="394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9">
        <v>4680115881990</v>
      </c>
      <c r="E31" s="390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3" t="s">
        <v>82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9">
        <v>4680115881853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8" t="s">
        <v>85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9">
        <v>4680115881853</v>
      </c>
      <c r="E33" s="390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9">
        <v>4607091383911</v>
      </c>
      <c r="E34" s="390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0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9">
        <v>4607091388244</v>
      </c>
      <c r="E35" s="390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0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9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400"/>
      <c r="O36" s="420" t="s">
        <v>70</v>
      </c>
      <c r="P36" s="421"/>
      <c r="Q36" s="421"/>
      <c r="R36" s="421"/>
      <c r="S36" s="421"/>
      <c r="T36" s="421"/>
      <c r="U36" s="422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400"/>
      <c r="O37" s="420" t="s">
        <v>70</v>
      </c>
      <c r="P37" s="421"/>
      <c r="Q37" s="421"/>
      <c r="R37" s="421"/>
      <c r="S37" s="421"/>
      <c r="T37" s="421"/>
      <c r="U37" s="422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customHeight="1" x14ac:dyDescent="0.25">
      <c r="A38" s="393" t="s">
        <v>91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9">
        <v>4607091388503</v>
      </c>
      <c r="E39" s="390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0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9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400"/>
      <c r="O40" s="420" t="s">
        <v>70</v>
      </c>
      <c r="P40" s="421"/>
      <c r="Q40" s="421"/>
      <c r="R40" s="421"/>
      <c r="S40" s="421"/>
      <c r="T40" s="421"/>
      <c r="U40" s="422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400"/>
      <c r="O41" s="420" t="s">
        <v>70</v>
      </c>
      <c r="P41" s="421"/>
      <c r="Q41" s="421"/>
      <c r="R41" s="421"/>
      <c r="S41" s="421"/>
      <c r="T41" s="421"/>
      <c r="U41" s="422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customHeight="1" x14ac:dyDescent="0.25">
      <c r="A42" s="393" t="s">
        <v>96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9">
        <v>4607091388282</v>
      </c>
      <c r="E43" s="390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0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9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400"/>
      <c r="O44" s="420" t="s">
        <v>70</v>
      </c>
      <c r="P44" s="421"/>
      <c r="Q44" s="421"/>
      <c r="R44" s="421"/>
      <c r="S44" s="421"/>
      <c r="T44" s="421"/>
      <c r="U44" s="422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400"/>
      <c r="O45" s="420" t="s">
        <v>70</v>
      </c>
      <c r="P45" s="421"/>
      <c r="Q45" s="421"/>
      <c r="R45" s="421"/>
      <c r="S45" s="421"/>
      <c r="T45" s="421"/>
      <c r="U45" s="422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customHeight="1" x14ac:dyDescent="0.25">
      <c r="A46" s="393" t="s">
        <v>100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9">
        <v>4607091389111</v>
      </c>
      <c r="E47" s="390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0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9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400"/>
      <c r="O48" s="420" t="s">
        <v>70</v>
      </c>
      <c r="P48" s="421"/>
      <c r="Q48" s="421"/>
      <c r="R48" s="421"/>
      <c r="S48" s="421"/>
      <c r="T48" s="421"/>
      <c r="U48" s="422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x14ac:dyDescent="0.2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customHeight="1" x14ac:dyDescent="0.2">
      <c r="A50" s="403" t="s">
        <v>103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8"/>
      <c r="AA50" s="48"/>
    </row>
    <row r="51" spans="1:67" ht="16.5" customHeight="1" x14ac:dyDescent="0.25">
      <c r="A51" s="457" t="s">
        <v>104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4"/>
      <c r="V51" s="394"/>
      <c r="W51" s="394"/>
      <c r="X51" s="394"/>
      <c r="Y51" s="394"/>
      <c r="Z51" s="379"/>
      <c r="AA51" s="379"/>
    </row>
    <row r="52" spans="1:67" ht="14.25" customHeight="1" x14ac:dyDescent="0.25">
      <c r="A52" s="393" t="s">
        <v>105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9">
        <v>4680115881440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50</v>
      </c>
      <c r="X53" s="386">
        <f>IFERROR(IF(W53="",0,CEILING((W53/$H53),1)*$H53),"")</f>
        <v>54</v>
      </c>
      <c r="Y53" s="36">
        <f>IFERROR(IF(X53=0,"",ROUNDUP(X53/H53,0)*0.02175),"")</f>
        <v>0.10874999999999999</v>
      </c>
      <c r="Z53" s="56"/>
      <c r="AA53" s="57"/>
      <c r="AE53" s="64"/>
      <c r="BB53" s="79" t="s">
        <v>1</v>
      </c>
      <c r="BL53" s="64">
        <f>IFERROR(W53*I53/H53,"0")</f>
        <v>52.222222222222221</v>
      </c>
      <c r="BM53" s="64">
        <f>IFERROR(X53*I53/H53,"0")</f>
        <v>56.4</v>
      </c>
      <c r="BN53" s="64">
        <f>IFERROR(1/J53*(W53/H53),"0")</f>
        <v>8.2671957671957674E-2</v>
      </c>
      <c r="BO53" s="64">
        <f>IFERROR(1/J53*(X53/H53),"0")</f>
        <v>8.9285714285714274E-2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9">
        <v>4680115881433</v>
      </c>
      <c r="E54" s="390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126</v>
      </c>
      <c r="X54" s="386">
        <f>IFERROR(IF(W54="",0,CEILING((W54/$H54),1)*$H54),"")</f>
        <v>126.9</v>
      </c>
      <c r="Y54" s="36">
        <f>IFERROR(IF(X54=0,"",ROUNDUP(X54/H54,0)*0.00753),"")</f>
        <v>0.35391</v>
      </c>
      <c r="Z54" s="56"/>
      <c r="AA54" s="57"/>
      <c r="AE54" s="64"/>
      <c r="BB54" s="80" t="s">
        <v>1</v>
      </c>
      <c r="BL54" s="64">
        <f>IFERROR(W54*I54/H54,"0")</f>
        <v>135.33333333333331</v>
      </c>
      <c r="BM54" s="64">
        <f>IFERROR(X54*I54/H54,"0")</f>
        <v>136.29999999999998</v>
      </c>
      <c r="BN54" s="64">
        <f>IFERROR(1/J54*(W54/H54),"0")</f>
        <v>0.29914529914529914</v>
      </c>
      <c r="BO54" s="64">
        <f>IFERROR(1/J54*(X54/H54),"0")</f>
        <v>0.30128205128205127</v>
      </c>
    </row>
    <row r="55" spans="1:67" x14ac:dyDescent="0.2">
      <c r="A55" s="399"/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400"/>
      <c r="O55" s="420" t="s">
        <v>70</v>
      </c>
      <c r="P55" s="421"/>
      <c r="Q55" s="421"/>
      <c r="R55" s="421"/>
      <c r="S55" s="421"/>
      <c r="T55" s="421"/>
      <c r="U55" s="422"/>
      <c r="V55" s="37" t="s">
        <v>71</v>
      </c>
      <c r="W55" s="387">
        <f>IFERROR(W53/H53,"0")+IFERROR(W54/H54,"0")</f>
        <v>51.296296296296291</v>
      </c>
      <c r="X55" s="387">
        <f>IFERROR(X53/H53,"0")+IFERROR(X54/H54,"0")</f>
        <v>52</v>
      </c>
      <c r="Y55" s="387">
        <f>IFERROR(IF(Y53="",0,Y53),"0")+IFERROR(IF(Y54="",0,Y54),"0")</f>
        <v>0.46265999999999996</v>
      </c>
      <c r="Z55" s="388"/>
      <c r="AA55" s="388"/>
    </row>
    <row r="56" spans="1:67" x14ac:dyDescent="0.2">
      <c r="A56" s="394"/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400"/>
      <c r="O56" s="420" t="s">
        <v>70</v>
      </c>
      <c r="P56" s="421"/>
      <c r="Q56" s="421"/>
      <c r="R56" s="421"/>
      <c r="S56" s="421"/>
      <c r="T56" s="421"/>
      <c r="U56" s="422"/>
      <c r="V56" s="37" t="s">
        <v>66</v>
      </c>
      <c r="W56" s="387">
        <f>IFERROR(SUM(W53:W54),"0")</f>
        <v>176</v>
      </c>
      <c r="X56" s="387">
        <f>IFERROR(SUM(X53:X54),"0")</f>
        <v>180.9</v>
      </c>
      <c r="Y56" s="37"/>
      <c r="Z56" s="388"/>
      <c r="AA56" s="388"/>
    </row>
    <row r="57" spans="1:67" ht="16.5" customHeight="1" x14ac:dyDescent="0.25">
      <c r="A57" s="457" t="s">
        <v>112</v>
      </c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W57" s="394"/>
      <c r="X57" s="394"/>
      <c r="Y57" s="394"/>
      <c r="Z57" s="379"/>
      <c r="AA57" s="379"/>
    </row>
    <row r="58" spans="1:67" ht="14.25" customHeight="1" x14ac:dyDescent="0.25">
      <c r="A58" s="393" t="s">
        <v>113</v>
      </c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W58" s="394"/>
      <c r="X58" s="394"/>
      <c r="Y58" s="394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9">
        <v>4680115881426</v>
      </c>
      <c r="E59" s="390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0"/>
      <c r="T59" s="34"/>
      <c r="U59" s="34"/>
      <c r="V59" s="35" t="s">
        <v>66</v>
      </c>
      <c r="W59" s="385">
        <v>300</v>
      </c>
      <c r="X59" s="386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9">
        <v>4680115881426</v>
      </c>
      <c r="E60" s="390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0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9">
        <v>4680115881419</v>
      </c>
      <c r="E61" s="390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450</v>
      </c>
      <c r="X61" s="386">
        <f>IFERROR(IF(W61="",0,CEILING((W61/$H61),1)*$H61),"")</f>
        <v>450</v>
      </c>
      <c r="Y61" s="36">
        <f>IFERROR(IF(X61=0,"",ROUNDUP(X61/H61,0)*0.00937),"")</f>
        <v>0.93699999999999994</v>
      </c>
      <c r="Z61" s="56"/>
      <c r="AA61" s="57"/>
      <c r="AE61" s="64"/>
      <c r="BB61" s="83" t="s">
        <v>1</v>
      </c>
      <c r="BL61" s="64">
        <f>IFERROR(W61*I61/H61,"0")</f>
        <v>474</v>
      </c>
      <c r="BM61" s="64">
        <f>IFERROR(X61*I61/H61,"0")</f>
        <v>474</v>
      </c>
      <c r="BN61" s="64">
        <f>IFERROR(1/J61*(W61/H61),"0")</f>
        <v>0.83333333333333337</v>
      </c>
      <c r="BO61" s="64">
        <f>IFERROR(1/J61*(X61/H61),"0")</f>
        <v>0.83333333333333337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9">
        <v>4680115881525</v>
      </c>
      <c r="E62" s="390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5" t="s">
        <v>122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9"/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400"/>
      <c r="O63" s="420" t="s">
        <v>70</v>
      </c>
      <c r="P63" s="421"/>
      <c r="Q63" s="421"/>
      <c r="R63" s="421"/>
      <c r="S63" s="421"/>
      <c r="T63" s="421"/>
      <c r="U63" s="422"/>
      <c r="V63" s="37" t="s">
        <v>71</v>
      </c>
      <c r="W63" s="387">
        <f>IFERROR(W59/H59,"0")+IFERROR(W60/H60,"0")+IFERROR(W61/H61,"0")+IFERROR(W62/H62,"0")</f>
        <v>127.77777777777777</v>
      </c>
      <c r="X63" s="387">
        <f>IFERROR(X59/H59,"0")+IFERROR(X60/H60,"0")+IFERROR(X61/H61,"0")+IFERROR(X62/H62,"0")</f>
        <v>128</v>
      </c>
      <c r="Y63" s="387">
        <f>IFERROR(IF(Y59="",0,Y59),"0")+IFERROR(IF(Y60="",0,Y60),"0")+IFERROR(IF(Y61="",0,Y61),"0")+IFERROR(IF(Y62="",0,Y62),"0")</f>
        <v>1.5459999999999998</v>
      </c>
      <c r="Z63" s="388"/>
      <c r="AA63" s="388"/>
    </row>
    <row r="64" spans="1:67" x14ac:dyDescent="0.2">
      <c r="A64" s="394"/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400"/>
      <c r="O64" s="420" t="s">
        <v>70</v>
      </c>
      <c r="P64" s="421"/>
      <c r="Q64" s="421"/>
      <c r="R64" s="421"/>
      <c r="S64" s="421"/>
      <c r="T64" s="421"/>
      <c r="U64" s="422"/>
      <c r="V64" s="37" t="s">
        <v>66</v>
      </c>
      <c r="W64" s="387">
        <f>IFERROR(SUM(W59:W62),"0")</f>
        <v>750</v>
      </c>
      <c r="X64" s="387">
        <f>IFERROR(SUM(X59:X62),"0")</f>
        <v>752.40000000000009</v>
      </c>
      <c r="Y64" s="37"/>
      <c r="Z64" s="388"/>
      <c r="AA64" s="388"/>
    </row>
    <row r="65" spans="1:67" ht="16.5" customHeight="1" x14ac:dyDescent="0.25">
      <c r="A65" s="457" t="s">
        <v>103</v>
      </c>
      <c r="B65" s="394"/>
      <c r="C65" s="394"/>
      <c r="D65" s="394"/>
      <c r="E65" s="394"/>
      <c r="F65" s="394"/>
      <c r="G65" s="394"/>
      <c r="H65" s="394"/>
      <c r="I65" s="394"/>
      <c r="J65" s="394"/>
      <c r="K65" s="394"/>
      <c r="L65" s="394"/>
      <c r="M65" s="394"/>
      <c r="N65" s="394"/>
      <c r="O65" s="394"/>
      <c r="P65" s="394"/>
      <c r="Q65" s="394"/>
      <c r="R65" s="394"/>
      <c r="S65" s="394"/>
      <c r="T65" s="394"/>
      <c r="U65" s="394"/>
      <c r="V65" s="394"/>
      <c r="W65" s="394"/>
      <c r="X65" s="394"/>
      <c r="Y65" s="394"/>
      <c r="Z65" s="379"/>
      <c r="AA65" s="379"/>
    </row>
    <row r="66" spans="1:67" ht="14.25" customHeight="1" x14ac:dyDescent="0.25">
      <c r="A66" s="393" t="s">
        <v>113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9">
        <v>4607091382945</v>
      </c>
      <c r="E67" s="390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9">
        <v>4607091385670</v>
      </c>
      <c r="E68" s="390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260</v>
      </c>
      <c r="X68" s="386">
        <f t="shared" si="6"/>
        <v>270</v>
      </c>
      <c r="Y68" s="36">
        <f t="shared" si="7"/>
        <v>0.54374999999999996</v>
      </c>
      <c r="Z68" s="56"/>
      <c r="AA68" s="57"/>
      <c r="AE68" s="64"/>
      <c r="BB68" s="86" t="s">
        <v>1</v>
      </c>
      <c r="BL68" s="64">
        <f t="shared" si="8"/>
        <v>271.55555555555549</v>
      </c>
      <c r="BM68" s="64">
        <f t="shared" si="9"/>
        <v>282</v>
      </c>
      <c r="BN68" s="64">
        <f t="shared" si="10"/>
        <v>0.42989417989417983</v>
      </c>
      <c r="BO68" s="64">
        <f t="shared" si="11"/>
        <v>0.4464285714285714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9">
        <v>4607091385670</v>
      </c>
      <c r="E69" s="390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9">
        <v>4680115883956</v>
      </c>
      <c r="E70" s="390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9">
        <v>4680115881327</v>
      </c>
      <c r="E71" s="390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0"/>
      <c r="T71" s="34"/>
      <c r="U71" s="34"/>
      <c r="V71" s="35" t="s">
        <v>66</v>
      </c>
      <c r="W71" s="385">
        <v>120</v>
      </c>
      <c r="X71" s="386">
        <f t="shared" si="6"/>
        <v>129.60000000000002</v>
      </c>
      <c r="Y71" s="36">
        <f t="shared" si="7"/>
        <v>0.26100000000000001</v>
      </c>
      <c r="Z71" s="56"/>
      <c r="AA71" s="57"/>
      <c r="AE71" s="64"/>
      <c r="BB71" s="89" t="s">
        <v>1</v>
      </c>
      <c r="BL71" s="64">
        <f t="shared" si="8"/>
        <v>125.33333333333331</v>
      </c>
      <c r="BM71" s="64">
        <f t="shared" si="9"/>
        <v>135.36000000000001</v>
      </c>
      <c r="BN71" s="64">
        <f t="shared" si="10"/>
        <v>0.1984126984126984</v>
      </c>
      <c r="BO71" s="64">
        <f t="shared" si="11"/>
        <v>0.2142857142857143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389">
        <v>4680115882133</v>
      </c>
      <c r="E72" s="390"/>
      <c r="F72" s="384">
        <v>1.4</v>
      </c>
      <c r="G72" s="32">
        <v>8</v>
      </c>
      <c r="H72" s="384">
        <v>11.2</v>
      </c>
      <c r="I72" s="38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0"/>
      <c r="T72" s="34"/>
      <c r="U72" s="34"/>
      <c r="V72" s="35" t="s">
        <v>66</v>
      </c>
      <c r="W72" s="385">
        <v>80</v>
      </c>
      <c r="X72" s="386">
        <f t="shared" si="6"/>
        <v>89.6</v>
      </c>
      <c r="Y72" s="36">
        <f t="shared" si="7"/>
        <v>0.17399999999999999</v>
      </c>
      <c r="Z72" s="56"/>
      <c r="AA72" s="57"/>
      <c r="AE72" s="64"/>
      <c r="BB72" s="90" t="s">
        <v>1</v>
      </c>
      <c r="BL72" s="64">
        <f t="shared" si="8"/>
        <v>83.428571428571431</v>
      </c>
      <c r="BM72" s="64">
        <f t="shared" si="9"/>
        <v>93.440000000000012</v>
      </c>
      <c r="BN72" s="64">
        <f t="shared" si="10"/>
        <v>0.12755102040816327</v>
      </c>
      <c r="BO72" s="64">
        <f t="shared" si="11"/>
        <v>0.14285714285714285</v>
      </c>
    </row>
    <row r="73" spans="1:67" ht="16.5" customHeight="1" x14ac:dyDescent="0.25">
      <c r="A73" s="54" t="s">
        <v>134</v>
      </c>
      <c r="B73" s="54" t="s">
        <v>136</v>
      </c>
      <c r="C73" s="31">
        <v>4301011514</v>
      </c>
      <c r="D73" s="389">
        <v>4680115882133</v>
      </c>
      <c r="E73" s="390"/>
      <c r="F73" s="384">
        <v>1.35</v>
      </c>
      <c r="G73" s="32">
        <v>8</v>
      </c>
      <c r="H73" s="384">
        <v>10.8</v>
      </c>
      <c r="I73" s="38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9">
        <v>4607091382952</v>
      </c>
      <c r="E74" s="390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35</v>
      </c>
      <c r="X74" s="386">
        <f t="shared" si="6"/>
        <v>36</v>
      </c>
      <c r="Y74" s="36">
        <f>IFERROR(IF(X74=0,"",ROUNDUP(X74/H74,0)*0.00753),"")</f>
        <v>9.0359999999999996E-2</v>
      </c>
      <c r="Z74" s="56"/>
      <c r="AA74" s="57"/>
      <c r="AE74" s="64"/>
      <c r="BB74" s="92" t="s">
        <v>1</v>
      </c>
      <c r="BL74" s="64">
        <f t="shared" si="8"/>
        <v>37.333333333333336</v>
      </c>
      <c r="BM74" s="64">
        <f t="shared" si="9"/>
        <v>38.4</v>
      </c>
      <c r="BN74" s="64">
        <f t="shared" si="10"/>
        <v>7.4786324786324784E-2</v>
      </c>
      <c r="BO74" s="64">
        <f t="shared" si="11"/>
        <v>7.6923076923076927E-2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9">
        <v>4607091385687</v>
      </c>
      <c r="E75" s="390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0"/>
      <c r="T75" s="34"/>
      <c r="U75" s="34"/>
      <c r="V75" s="35" t="s">
        <v>66</v>
      </c>
      <c r="W75" s="385">
        <v>304</v>
      </c>
      <c r="X75" s="386">
        <f t="shared" si="6"/>
        <v>304</v>
      </c>
      <c r="Y75" s="36">
        <f t="shared" ref="Y75:Y81" si="12">IFERROR(IF(X75=0,"",ROUNDUP(X75/H75,0)*0.00937),"")</f>
        <v>0.71211999999999998</v>
      </c>
      <c r="Z75" s="56"/>
      <c r="AA75" s="57"/>
      <c r="AE75" s="64"/>
      <c r="BB75" s="93" t="s">
        <v>1</v>
      </c>
      <c r="BL75" s="64">
        <f t="shared" si="8"/>
        <v>322.24</v>
      </c>
      <c r="BM75" s="64">
        <f t="shared" si="9"/>
        <v>322.24</v>
      </c>
      <c r="BN75" s="64">
        <f t="shared" si="10"/>
        <v>0.6333333333333333</v>
      </c>
      <c r="BO75" s="64">
        <f t="shared" si="11"/>
        <v>0.6333333333333333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9">
        <v>4680115882539</v>
      </c>
      <c r="E76" s="390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9">
        <v>4607091384604</v>
      </c>
      <c r="E77" s="390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9">
        <v>4680115880283</v>
      </c>
      <c r="E78" s="390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9">
        <v>4680115883949</v>
      </c>
      <c r="E79" s="390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9">
        <v>4680115881518</v>
      </c>
      <c r="E80" s="390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9">
        <v>4680115881303</v>
      </c>
      <c r="E81" s="390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0"/>
      <c r="T81" s="34"/>
      <c r="U81" s="34"/>
      <c r="V81" s="35" t="s">
        <v>66</v>
      </c>
      <c r="W81" s="385">
        <v>270</v>
      </c>
      <c r="X81" s="386">
        <f t="shared" si="6"/>
        <v>270</v>
      </c>
      <c r="Y81" s="36">
        <f t="shared" si="12"/>
        <v>0.56220000000000003</v>
      </c>
      <c r="Z81" s="56"/>
      <c r="AA81" s="57"/>
      <c r="AE81" s="64"/>
      <c r="BB81" s="99" t="s">
        <v>1</v>
      </c>
      <c r="BL81" s="64">
        <f t="shared" si="8"/>
        <v>282.60000000000002</v>
      </c>
      <c r="BM81" s="64">
        <f t="shared" si="9"/>
        <v>282.60000000000002</v>
      </c>
      <c r="BN81" s="64">
        <f t="shared" si="10"/>
        <v>0.5</v>
      </c>
      <c r="BO81" s="64">
        <f t="shared" si="11"/>
        <v>0.5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9">
        <v>4680115882577</v>
      </c>
      <c r="E82" s="390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0"/>
      <c r="T82" s="34"/>
      <c r="U82" s="34"/>
      <c r="V82" s="35" t="s">
        <v>66</v>
      </c>
      <c r="W82" s="385">
        <v>60</v>
      </c>
      <c r="X82" s="386">
        <f t="shared" si="6"/>
        <v>60.800000000000004</v>
      </c>
      <c r="Y82" s="36">
        <f>IFERROR(IF(X82=0,"",ROUNDUP(X82/H82,0)*0.00753),"")</f>
        <v>0.14307</v>
      </c>
      <c r="Z82" s="56"/>
      <c r="AA82" s="57"/>
      <c r="AE82" s="64"/>
      <c r="BB82" s="100" t="s">
        <v>1</v>
      </c>
      <c r="BL82" s="64">
        <f t="shared" si="8"/>
        <v>63.75</v>
      </c>
      <c r="BM82" s="64">
        <f t="shared" si="9"/>
        <v>64.599999999999994</v>
      </c>
      <c r="BN82" s="64">
        <f t="shared" si="10"/>
        <v>0.12019230769230768</v>
      </c>
      <c r="BO82" s="64">
        <f t="shared" si="11"/>
        <v>0.12179487179487179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9">
        <v>4680115882577</v>
      </c>
      <c r="E83" s="390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0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9">
        <v>4680115882720</v>
      </c>
      <c r="E84" s="390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9">
        <v>4680115880269</v>
      </c>
      <c r="E85" s="390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9">
        <v>4680115880429</v>
      </c>
      <c r="E86" s="390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0"/>
      <c r="T86" s="34"/>
      <c r="U86" s="34"/>
      <c r="V86" s="35" t="s">
        <v>66</v>
      </c>
      <c r="W86" s="385">
        <v>855</v>
      </c>
      <c r="X86" s="386">
        <f t="shared" si="6"/>
        <v>855</v>
      </c>
      <c r="Y86" s="36">
        <f>IFERROR(IF(X86=0,"",ROUNDUP(X86/H86,0)*0.00937),"")</f>
        <v>1.7803</v>
      </c>
      <c r="Z86" s="56"/>
      <c r="AA86" s="57"/>
      <c r="AE86" s="64"/>
      <c r="BB86" s="104" t="s">
        <v>1</v>
      </c>
      <c r="BL86" s="64">
        <f t="shared" si="8"/>
        <v>900.6</v>
      </c>
      <c r="BM86" s="64">
        <f t="shared" si="9"/>
        <v>900.6</v>
      </c>
      <c r="BN86" s="64">
        <f t="shared" si="10"/>
        <v>1.5833333333333333</v>
      </c>
      <c r="BO86" s="64">
        <f t="shared" si="11"/>
        <v>1.5833333333333333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9">
        <v>4680115881457</v>
      </c>
      <c r="E87" s="390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9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398.74470899470896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402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4.2667999999999999</v>
      </c>
      <c r="Z88" s="388"/>
      <c r="AA88" s="388"/>
    </row>
    <row r="89" spans="1:67" x14ac:dyDescent="0.2">
      <c r="A89" s="394"/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7">
        <f>IFERROR(SUM(W67:W87),"0")</f>
        <v>1984</v>
      </c>
      <c r="X89" s="387">
        <f>IFERROR(SUM(X67:X87),"0")</f>
        <v>2015</v>
      </c>
      <c r="Y89" s="37"/>
      <c r="Z89" s="388"/>
      <c r="AA89" s="388"/>
    </row>
    <row r="90" spans="1:67" ht="14.25" customHeight="1" x14ac:dyDescent="0.25">
      <c r="A90" s="393" t="s">
        <v>105</v>
      </c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4"/>
      <c r="N90" s="394"/>
      <c r="O90" s="394"/>
      <c r="P90" s="394"/>
      <c r="Q90" s="394"/>
      <c r="R90" s="394"/>
      <c r="S90" s="394"/>
      <c r="T90" s="394"/>
      <c r="U90" s="394"/>
      <c r="V90" s="394"/>
      <c r="W90" s="394"/>
      <c r="X90" s="394"/>
      <c r="Y90" s="394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9">
        <v>4680115881488</v>
      </c>
      <c r="E91" s="390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9">
        <v>4680115882775</v>
      </c>
      <c r="E92" s="390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9">
        <v>4680115880658</v>
      </c>
      <c r="E93" s="390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9"/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400"/>
      <c r="O94" s="420" t="s">
        <v>70</v>
      </c>
      <c r="P94" s="421"/>
      <c r="Q94" s="421"/>
      <c r="R94" s="421"/>
      <c r="S94" s="421"/>
      <c r="T94" s="421"/>
      <c r="U94" s="422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x14ac:dyDescent="0.2">
      <c r="A95" s="394"/>
      <c r="B95" s="394"/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400"/>
      <c r="O95" s="420" t="s">
        <v>70</v>
      </c>
      <c r="P95" s="421"/>
      <c r="Q95" s="421"/>
      <c r="R95" s="421"/>
      <c r="S95" s="421"/>
      <c r="T95" s="421"/>
      <c r="U95" s="422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customHeight="1" x14ac:dyDescent="0.25">
      <c r="A96" s="393" t="s">
        <v>61</v>
      </c>
      <c r="B96" s="394"/>
      <c r="C96" s="394"/>
      <c r="D96" s="394"/>
      <c r="E96" s="394"/>
      <c r="F96" s="394"/>
      <c r="G96" s="394"/>
      <c r="H96" s="394"/>
      <c r="I96" s="394"/>
      <c r="J96" s="394"/>
      <c r="K96" s="394"/>
      <c r="L96" s="394"/>
      <c r="M96" s="394"/>
      <c r="N96" s="394"/>
      <c r="O96" s="394"/>
      <c r="P96" s="394"/>
      <c r="Q96" s="394"/>
      <c r="R96" s="394"/>
      <c r="S96" s="394"/>
      <c r="T96" s="394"/>
      <c r="U96" s="394"/>
      <c r="V96" s="394"/>
      <c r="W96" s="394"/>
      <c r="X96" s="394"/>
      <c r="Y96" s="394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9">
        <v>4607091387667</v>
      </c>
      <c r="E97" s="390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9">
        <v>4607091387636</v>
      </c>
      <c r="E98" s="390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0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9">
        <v>4607091382426</v>
      </c>
      <c r="E99" s="390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0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9">
        <v>4607091386547</v>
      </c>
      <c r="E100" s="390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0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9">
        <v>4607091382464</v>
      </c>
      <c r="E101" s="390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9">
        <v>4680115883444</v>
      </c>
      <c r="E102" s="390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9">
        <v>4680115883444</v>
      </c>
      <c r="E103" s="390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35</v>
      </c>
      <c r="X103" s="386">
        <f t="shared" si="13"/>
        <v>36.4</v>
      </c>
      <c r="Y103" s="36">
        <f>IFERROR(IF(X103=0,"",ROUNDUP(X103/H103,0)*0.00753),"")</f>
        <v>9.7890000000000005E-2</v>
      </c>
      <c r="Z103" s="56"/>
      <c r="AA103" s="57"/>
      <c r="AE103" s="64"/>
      <c r="BB103" s="115" t="s">
        <v>1</v>
      </c>
      <c r="BL103" s="64">
        <f t="shared" si="14"/>
        <v>38.6</v>
      </c>
      <c r="BM103" s="64">
        <f t="shared" si="15"/>
        <v>40.144000000000005</v>
      </c>
      <c r="BN103" s="64">
        <f t="shared" si="16"/>
        <v>8.0128205128205121E-2</v>
      </c>
      <c r="BO103" s="64">
        <f t="shared" si="17"/>
        <v>8.3333333333333329E-2</v>
      </c>
    </row>
    <row r="104" spans="1:67" x14ac:dyDescent="0.2">
      <c r="A104" s="399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400"/>
      <c r="O104" s="420" t="s">
        <v>70</v>
      </c>
      <c r="P104" s="421"/>
      <c r="Q104" s="421"/>
      <c r="R104" s="421"/>
      <c r="S104" s="421"/>
      <c r="T104" s="421"/>
      <c r="U104" s="422"/>
      <c r="V104" s="37" t="s">
        <v>71</v>
      </c>
      <c r="W104" s="387">
        <f>IFERROR(W97/H97,"0")+IFERROR(W98/H98,"0")+IFERROR(W99/H99,"0")+IFERROR(W100/H100,"0")+IFERROR(W101/H101,"0")+IFERROR(W102/H102,"0")+IFERROR(W103/H103,"0")</f>
        <v>12.5</v>
      </c>
      <c r="X104" s="387">
        <f>IFERROR(X97/H97,"0")+IFERROR(X98/H98,"0")+IFERROR(X99/H99,"0")+IFERROR(X100/H100,"0")+IFERROR(X101/H101,"0")+IFERROR(X102/H102,"0")+IFERROR(X103/H103,"0")</f>
        <v>13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88"/>
      <c r="AA104" s="388"/>
    </row>
    <row r="105" spans="1:67" x14ac:dyDescent="0.2">
      <c r="A105" s="394"/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  <c r="L105" s="394"/>
      <c r="M105" s="394"/>
      <c r="N105" s="400"/>
      <c r="O105" s="420" t="s">
        <v>70</v>
      </c>
      <c r="P105" s="421"/>
      <c r="Q105" s="421"/>
      <c r="R105" s="421"/>
      <c r="S105" s="421"/>
      <c r="T105" s="421"/>
      <c r="U105" s="422"/>
      <c r="V105" s="37" t="s">
        <v>66</v>
      </c>
      <c r="W105" s="387">
        <f>IFERROR(SUM(W97:W103),"0")</f>
        <v>35</v>
      </c>
      <c r="X105" s="387">
        <f>IFERROR(SUM(X97:X103),"0")</f>
        <v>36.4</v>
      </c>
      <c r="Y105" s="37"/>
      <c r="Z105" s="388"/>
      <c r="AA105" s="388"/>
    </row>
    <row r="106" spans="1:67" ht="14.25" customHeight="1" x14ac:dyDescent="0.25">
      <c r="A106" s="393" t="s">
        <v>72</v>
      </c>
      <c r="B106" s="394"/>
      <c r="C106" s="394"/>
      <c r="D106" s="394"/>
      <c r="E106" s="394"/>
      <c r="F106" s="394"/>
      <c r="G106" s="394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4301051543</v>
      </c>
      <c r="D107" s="389">
        <v>4607091386967</v>
      </c>
      <c r="E107" s="390"/>
      <c r="F107" s="384">
        <v>1.4</v>
      </c>
      <c r="G107" s="32">
        <v>6</v>
      </c>
      <c r="H107" s="384">
        <v>8.4</v>
      </c>
      <c r="I107" s="384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90</v>
      </c>
      <c r="X107" s="386">
        <f t="shared" ref="X107:X121" si="18">IFERROR(IF(W107="",0,CEILING((W107/$H107),1)*$H107),"")</f>
        <v>92.4</v>
      </c>
      <c r="Y107" s="36">
        <f>IFERROR(IF(X107=0,"",ROUNDUP(X107/H107,0)*0.02175),"")</f>
        <v>0.23924999999999999</v>
      </c>
      <c r="Z107" s="56"/>
      <c r="AA107" s="57"/>
      <c r="AE107" s="64"/>
      <c r="BB107" s="116" t="s">
        <v>1</v>
      </c>
      <c r="BL107" s="64">
        <f t="shared" ref="BL107:BL121" si="19">IFERROR(W107*I107/H107,"0")</f>
        <v>96.042857142857144</v>
      </c>
      <c r="BM107" s="64">
        <f t="shared" ref="BM107:BM121" si="20">IFERROR(X107*I107/H107,"0")</f>
        <v>98.604000000000013</v>
      </c>
      <c r="BN107" s="64">
        <f t="shared" ref="BN107:BN121" si="21">IFERROR(1/J107*(W107/H107),"0")</f>
        <v>0.19132653061224486</v>
      </c>
      <c r="BO107" s="64">
        <f t="shared" ref="BO107:BO121" si="22">IFERROR(1/J107*(X107/H107),"0")</f>
        <v>0.19642857142857142</v>
      </c>
    </row>
    <row r="108" spans="1:67" ht="27" customHeight="1" x14ac:dyDescent="0.25">
      <c r="A108" s="54" t="s">
        <v>183</v>
      </c>
      <c r="B108" s="54" t="s">
        <v>185</v>
      </c>
      <c r="C108" s="31">
        <v>4301051437</v>
      </c>
      <c r="D108" s="389">
        <v>4607091386967</v>
      </c>
      <c r="E108" s="390"/>
      <c r="F108" s="384">
        <v>1.35</v>
      </c>
      <c r="G108" s="32">
        <v>6</v>
      </c>
      <c r="H108" s="384">
        <v>8.1</v>
      </c>
      <c r="I108" s="384">
        <v>8.6639999999999997</v>
      </c>
      <c r="J108" s="32">
        <v>56</v>
      </c>
      <c r="K108" s="32" t="s">
        <v>108</v>
      </c>
      <c r="L108" s="33" t="s">
        <v>128</v>
      </c>
      <c r="M108" s="33"/>
      <c r="N108" s="32">
        <v>45</v>
      </c>
      <c r="O108" s="59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9">
        <v>4607091385304</v>
      </c>
      <c r="E109" s="390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40</v>
      </c>
      <c r="X109" s="386">
        <f t="shared" si="18"/>
        <v>42</v>
      </c>
      <c r="Y109" s="36">
        <f>IFERROR(IF(X109=0,"",ROUNDUP(X109/H109,0)*0.02175),"")</f>
        <v>0.10874999999999999</v>
      </c>
      <c r="Z109" s="56"/>
      <c r="AA109" s="57"/>
      <c r="AE109" s="64"/>
      <c r="BB109" s="118" t="s">
        <v>1</v>
      </c>
      <c r="BL109" s="64">
        <f t="shared" si="19"/>
        <v>42.685714285714283</v>
      </c>
      <c r="BM109" s="64">
        <f t="shared" si="20"/>
        <v>44.82</v>
      </c>
      <c r="BN109" s="64">
        <f t="shared" si="21"/>
        <v>8.5034013605442174E-2</v>
      </c>
      <c r="BO109" s="64">
        <f t="shared" si="22"/>
        <v>8.9285714285714274E-2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9">
        <v>4607091386264</v>
      </c>
      <c r="E110" s="390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9">
        <v>4680115882584</v>
      </c>
      <c r="E111" s="390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9">
        <v>4680115882584</v>
      </c>
      <c r="E112" s="390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66</v>
      </c>
      <c r="X112" s="386">
        <f t="shared" si="18"/>
        <v>66</v>
      </c>
      <c r="Y112" s="36">
        <f>IFERROR(IF(X112=0,"",ROUNDUP(X112/H112,0)*0.00753),"")</f>
        <v>0.18825</v>
      </c>
      <c r="Z112" s="56"/>
      <c r="AA112" s="57"/>
      <c r="AE112" s="64"/>
      <c r="BB112" s="121" t="s">
        <v>1</v>
      </c>
      <c r="BL112" s="64">
        <f t="shared" si="19"/>
        <v>73.199999999999989</v>
      </c>
      <c r="BM112" s="64">
        <f t="shared" si="20"/>
        <v>73.199999999999989</v>
      </c>
      <c r="BN112" s="64">
        <f t="shared" si="21"/>
        <v>0.16025641025641024</v>
      </c>
      <c r="BO112" s="64">
        <f t="shared" si="22"/>
        <v>0.16025641025641024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9">
        <v>4607091385731</v>
      </c>
      <c r="E113" s="390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765</v>
      </c>
      <c r="X113" s="386">
        <f t="shared" si="18"/>
        <v>766.80000000000007</v>
      </c>
      <c r="Y113" s="36">
        <f>IFERROR(IF(X113=0,"",ROUNDUP(X113/H113,0)*0.00753),"")</f>
        <v>2.1385200000000002</v>
      </c>
      <c r="Z113" s="56"/>
      <c r="AA113" s="57"/>
      <c r="AE113" s="64"/>
      <c r="BB113" s="122" t="s">
        <v>1</v>
      </c>
      <c r="BL113" s="64">
        <f t="shared" si="19"/>
        <v>842.06666666666661</v>
      </c>
      <c r="BM113" s="64">
        <f t="shared" si="20"/>
        <v>844.04800000000012</v>
      </c>
      <c r="BN113" s="64">
        <f t="shared" si="21"/>
        <v>1.816239316239316</v>
      </c>
      <c r="BO113" s="64">
        <f t="shared" si="22"/>
        <v>1.8205128205128205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9">
        <v>4680115880214</v>
      </c>
      <c r="E114" s="390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389">
        <v>4680115880894</v>
      </c>
      <c r="E115" s="390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9">
        <v>4680115885233</v>
      </c>
      <c r="E116" s="390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6" t="s">
        <v>201</v>
      </c>
      <c r="P116" s="392"/>
      <c r="Q116" s="392"/>
      <c r="R116" s="392"/>
      <c r="S116" s="390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9">
        <v>4680115884915</v>
      </c>
      <c r="E117" s="390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3" t="s">
        <v>204</v>
      </c>
      <c r="P117" s="392"/>
      <c r="Q117" s="392"/>
      <c r="R117" s="392"/>
      <c r="S117" s="390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9">
        <v>4607091385427</v>
      </c>
      <c r="E118" s="390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0"/>
      <c r="T118" s="34"/>
      <c r="U118" s="34"/>
      <c r="V118" s="35" t="s">
        <v>66</v>
      </c>
      <c r="W118" s="385">
        <v>75</v>
      </c>
      <c r="X118" s="386">
        <f t="shared" si="18"/>
        <v>75</v>
      </c>
      <c r="Y118" s="36">
        <f>IFERROR(IF(X118=0,"",ROUNDUP(X118/H118,0)*0.00753),"")</f>
        <v>0.18825</v>
      </c>
      <c r="Z118" s="56"/>
      <c r="AA118" s="57"/>
      <c r="AE118" s="64"/>
      <c r="BB118" s="127" t="s">
        <v>1</v>
      </c>
      <c r="BL118" s="64">
        <f t="shared" si="19"/>
        <v>81.8</v>
      </c>
      <c r="BM118" s="64">
        <f t="shared" si="20"/>
        <v>81.8</v>
      </c>
      <c r="BN118" s="64">
        <f t="shared" si="21"/>
        <v>0.16025641025641024</v>
      </c>
      <c r="BO118" s="64">
        <f t="shared" si="22"/>
        <v>0.16025641025641024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9">
        <v>4680115882645</v>
      </c>
      <c r="E119" s="390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9">
        <v>4680115884311</v>
      </c>
      <c r="E120" s="390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3" t="s">
        <v>211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9">
        <v>4680115884403</v>
      </c>
      <c r="E121" s="390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6" t="s">
        <v>214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9"/>
      <c r="B122" s="394"/>
      <c r="C122" s="394"/>
      <c r="D122" s="394"/>
      <c r="E122" s="394"/>
      <c r="F122" s="394"/>
      <c r="G122" s="394"/>
      <c r="H122" s="394"/>
      <c r="I122" s="394"/>
      <c r="J122" s="394"/>
      <c r="K122" s="394"/>
      <c r="L122" s="394"/>
      <c r="M122" s="394"/>
      <c r="N122" s="400"/>
      <c r="O122" s="420" t="s">
        <v>70</v>
      </c>
      <c r="P122" s="421"/>
      <c r="Q122" s="421"/>
      <c r="R122" s="421"/>
      <c r="S122" s="421"/>
      <c r="T122" s="421"/>
      <c r="U122" s="422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348.8095238095238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350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2.8630200000000001</v>
      </c>
      <c r="Z122" s="388"/>
      <c r="AA122" s="388"/>
    </row>
    <row r="123" spans="1:67" x14ac:dyDescent="0.2">
      <c r="A123" s="394"/>
      <c r="B123" s="394"/>
      <c r="C123" s="394"/>
      <c r="D123" s="394"/>
      <c r="E123" s="394"/>
      <c r="F123" s="394"/>
      <c r="G123" s="394"/>
      <c r="H123" s="394"/>
      <c r="I123" s="394"/>
      <c r="J123" s="394"/>
      <c r="K123" s="394"/>
      <c r="L123" s="394"/>
      <c r="M123" s="394"/>
      <c r="N123" s="400"/>
      <c r="O123" s="420" t="s">
        <v>70</v>
      </c>
      <c r="P123" s="421"/>
      <c r="Q123" s="421"/>
      <c r="R123" s="421"/>
      <c r="S123" s="421"/>
      <c r="T123" s="421"/>
      <c r="U123" s="422"/>
      <c r="V123" s="37" t="s">
        <v>66</v>
      </c>
      <c r="W123" s="387">
        <f>IFERROR(SUM(W107:W121),"0")</f>
        <v>1036</v>
      </c>
      <c r="X123" s="387">
        <f>IFERROR(SUM(X107:X121),"0")</f>
        <v>1042.2</v>
      </c>
      <c r="Y123" s="37"/>
      <c r="Z123" s="388"/>
      <c r="AA123" s="388"/>
    </row>
    <row r="124" spans="1:67" ht="14.25" customHeight="1" x14ac:dyDescent="0.25">
      <c r="A124" s="393" t="s">
        <v>215</v>
      </c>
      <c r="B124" s="394"/>
      <c r="C124" s="394"/>
      <c r="D124" s="394"/>
      <c r="E124" s="394"/>
      <c r="F124" s="394"/>
      <c r="G124" s="394"/>
      <c r="H124" s="394"/>
      <c r="I124" s="394"/>
      <c r="J124" s="394"/>
      <c r="K124" s="394"/>
      <c r="L124" s="394"/>
      <c r="M124" s="394"/>
      <c r="N124" s="394"/>
      <c r="O124" s="394"/>
      <c r="P124" s="394"/>
      <c r="Q124" s="394"/>
      <c r="R124" s="394"/>
      <c r="S124" s="394"/>
      <c r="T124" s="394"/>
      <c r="U124" s="394"/>
      <c r="V124" s="394"/>
      <c r="W124" s="394"/>
      <c r="X124" s="394"/>
      <c r="Y124" s="394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4301060366</v>
      </c>
      <c r="D125" s="389">
        <v>4680115881532</v>
      </c>
      <c r="E125" s="390"/>
      <c r="F125" s="384">
        <v>1.3</v>
      </c>
      <c r="G125" s="32">
        <v>6</v>
      </c>
      <c r="H125" s="384">
        <v>7.8</v>
      </c>
      <c r="I125" s="384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4301060371</v>
      </c>
      <c r="D126" s="389">
        <v>4680115881532</v>
      </c>
      <c r="E126" s="390"/>
      <c r="F126" s="384">
        <v>1.4</v>
      </c>
      <c r="G126" s="32">
        <v>6</v>
      </c>
      <c r="H126" s="384">
        <v>8.4</v>
      </c>
      <c r="I126" s="384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0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9">
        <v>4680115882652</v>
      </c>
      <c r="E127" s="390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0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9">
        <v>4680115880238</v>
      </c>
      <c r="E128" s="390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0"/>
      <c r="T128" s="34"/>
      <c r="U128" s="34"/>
      <c r="V128" s="35" t="s">
        <v>66</v>
      </c>
      <c r="W128" s="385">
        <v>49.5</v>
      </c>
      <c r="X128" s="386">
        <f>IFERROR(IF(W128="",0,CEILING((W128/$H128),1)*$H128),"")</f>
        <v>49.5</v>
      </c>
      <c r="Y128" s="36">
        <f>IFERROR(IF(X128=0,"",ROUNDUP(X128/H128,0)*0.00753),"")</f>
        <v>0.18825</v>
      </c>
      <c r="Z128" s="56"/>
      <c r="AA128" s="57"/>
      <c r="AE128" s="64"/>
      <c r="BB128" s="134" t="s">
        <v>1</v>
      </c>
      <c r="BL128" s="64">
        <f>IFERROR(W128*I128/H128,"0")</f>
        <v>56.45</v>
      </c>
      <c r="BM128" s="64">
        <f>IFERROR(X128*I128/H128,"0")</f>
        <v>56.45</v>
      </c>
      <c r="BN128" s="64">
        <f>IFERROR(1/J128*(W128/H128),"0")</f>
        <v>0.16025641025641024</v>
      </c>
      <c r="BO128" s="64">
        <f>IFERROR(1/J128*(X128/H128),"0")</f>
        <v>0.16025641025641024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9">
        <v>4680115881464</v>
      </c>
      <c r="E129" s="390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0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9"/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  <c r="L130" s="394"/>
      <c r="M130" s="394"/>
      <c r="N130" s="400"/>
      <c r="O130" s="420" t="s">
        <v>70</v>
      </c>
      <c r="P130" s="421"/>
      <c r="Q130" s="421"/>
      <c r="R130" s="421"/>
      <c r="S130" s="421"/>
      <c r="T130" s="421"/>
      <c r="U130" s="422"/>
      <c r="V130" s="37" t="s">
        <v>71</v>
      </c>
      <c r="W130" s="387">
        <f>IFERROR(W125/H125,"0")+IFERROR(W126/H126,"0")+IFERROR(W127/H127,"0")+IFERROR(W128/H128,"0")+IFERROR(W129/H129,"0")</f>
        <v>25</v>
      </c>
      <c r="X130" s="387">
        <f>IFERROR(X125/H125,"0")+IFERROR(X126/H126,"0")+IFERROR(X127/H127,"0")+IFERROR(X128/H128,"0")+IFERROR(X129/H129,"0")</f>
        <v>25</v>
      </c>
      <c r="Y130" s="387">
        <f>IFERROR(IF(Y125="",0,Y125),"0")+IFERROR(IF(Y126="",0,Y126),"0")+IFERROR(IF(Y127="",0,Y127),"0")+IFERROR(IF(Y128="",0,Y128),"0")+IFERROR(IF(Y129="",0,Y129),"0")</f>
        <v>0.18825</v>
      </c>
      <c r="Z130" s="388"/>
      <c r="AA130" s="388"/>
    </row>
    <row r="131" spans="1:67" x14ac:dyDescent="0.2">
      <c r="A131" s="394"/>
      <c r="B131" s="394"/>
      <c r="C131" s="394"/>
      <c r="D131" s="394"/>
      <c r="E131" s="394"/>
      <c r="F131" s="394"/>
      <c r="G131" s="394"/>
      <c r="H131" s="394"/>
      <c r="I131" s="394"/>
      <c r="J131" s="394"/>
      <c r="K131" s="394"/>
      <c r="L131" s="394"/>
      <c r="M131" s="394"/>
      <c r="N131" s="400"/>
      <c r="O131" s="420" t="s">
        <v>70</v>
      </c>
      <c r="P131" s="421"/>
      <c r="Q131" s="421"/>
      <c r="R131" s="421"/>
      <c r="S131" s="421"/>
      <c r="T131" s="421"/>
      <c r="U131" s="422"/>
      <c r="V131" s="37" t="s">
        <v>66</v>
      </c>
      <c r="W131" s="387">
        <f>IFERROR(SUM(W125:W129),"0")</f>
        <v>49.5</v>
      </c>
      <c r="X131" s="387">
        <f>IFERROR(SUM(X125:X129),"0")</f>
        <v>49.5</v>
      </c>
      <c r="Y131" s="37"/>
      <c r="Z131" s="388"/>
      <c r="AA131" s="388"/>
    </row>
    <row r="132" spans="1:67" ht="16.5" customHeight="1" x14ac:dyDescent="0.25">
      <c r="A132" s="457" t="s">
        <v>225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79"/>
      <c r="AA132" s="379"/>
    </row>
    <row r="133" spans="1:67" ht="14.25" customHeight="1" x14ac:dyDescent="0.25">
      <c r="A133" s="393" t="s">
        <v>72</v>
      </c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4"/>
      <c r="N133" s="394"/>
      <c r="O133" s="394"/>
      <c r="P133" s="394"/>
      <c r="Q133" s="394"/>
      <c r="R133" s="394"/>
      <c r="S133" s="394"/>
      <c r="T133" s="394"/>
      <c r="U133" s="394"/>
      <c r="V133" s="394"/>
      <c r="W133" s="394"/>
      <c r="X133" s="394"/>
      <c r="Y133" s="394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89">
        <v>4607091385168</v>
      </c>
      <c r="E134" s="390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600</v>
      </c>
      <c r="X134" s="386">
        <f>IFERROR(IF(W134="",0,CEILING((W134/$H134),1)*$H134),"")</f>
        <v>604.80000000000007</v>
      </c>
      <c r="Y134" s="36">
        <f>IFERROR(IF(X134=0,"",ROUNDUP(X134/H134,0)*0.02175),"")</f>
        <v>1.5659999999999998</v>
      </c>
      <c r="Z134" s="56"/>
      <c r="AA134" s="57"/>
      <c r="AE134" s="64"/>
      <c r="BB134" s="136" t="s">
        <v>1</v>
      </c>
      <c r="BL134" s="64">
        <f>IFERROR(W134*I134/H134,"0")</f>
        <v>639.85714285714289</v>
      </c>
      <c r="BM134" s="64">
        <f>IFERROR(X134*I134/H134,"0")</f>
        <v>644.976</v>
      </c>
      <c r="BN134" s="64">
        <f>IFERROR(1/J134*(W134/H134),"0")</f>
        <v>1.2755102040816326</v>
      </c>
      <c r="BO134" s="64">
        <f>IFERROR(1/J134*(X134/H134),"0")</f>
        <v>1.2857142857142856</v>
      </c>
    </row>
    <row r="135" spans="1:67" ht="27" customHeight="1" x14ac:dyDescent="0.25">
      <c r="A135" s="54" t="s">
        <v>226</v>
      </c>
      <c r="B135" s="54" t="s">
        <v>228</v>
      </c>
      <c r="C135" s="31">
        <v>4301051360</v>
      </c>
      <c r="D135" s="389">
        <v>4607091385168</v>
      </c>
      <c r="E135" s="390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0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9">
        <v>4607091383256</v>
      </c>
      <c r="E136" s="390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0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9">
        <v>4607091385748</v>
      </c>
      <c r="E137" s="390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0"/>
      <c r="T137" s="34"/>
      <c r="U137" s="34"/>
      <c r="V137" s="35" t="s">
        <v>66</v>
      </c>
      <c r="W137" s="385">
        <v>720</v>
      </c>
      <c r="X137" s="386">
        <f>IFERROR(IF(W137="",0,CEILING((W137/$H137),1)*$H137),"")</f>
        <v>720.90000000000009</v>
      </c>
      <c r="Y137" s="36">
        <f>IFERROR(IF(X137=0,"",ROUNDUP(X137/H137,0)*0.00753),"")</f>
        <v>2.01051</v>
      </c>
      <c r="Z137" s="56"/>
      <c r="AA137" s="57"/>
      <c r="AE137" s="64"/>
      <c r="BB137" s="139" t="s">
        <v>1</v>
      </c>
      <c r="BL137" s="64">
        <f>IFERROR(W137*I137/H137,"0")</f>
        <v>792.5333333333333</v>
      </c>
      <c r="BM137" s="64">
        <f>IFERROR(X137*I137/H137,"0")</f>
        <v>793.52400000000011</v>
      </c>
      <c r="BN137" s="64">
        <f>IFERROR(1/J137*(W137/H137),"0")</f>
        <v>1.7094017094017091</v>
      </c>
      <c r="BO137" s="64">
        <f>IFERROR(1/J137*(X137/H137),"0")</f>
        <v>1.7115384615384615</v>
      </c>
    </row>
    <row r="138" spans="1:67" ht="16.5" customHeight="1" x14ac:dyDescent="0.25">
      <c r="A138" s="54" t="s">
        <v>233</v>
      </c>
      <c r="B138" s="54" t="s">
        <v>234</v>
      </c>
      <c r="C138" s="31">
        <v>4301051738</v>
      </c>
      <c r="D138" s="389">
        <v>4680115884533</v>
      </c>
      <c r="E138" s="390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0"/>
      <c r="T138" s="34"/>
      <c r="U138" s="34"/>
      <c r="V138" s="35" t="s">
        <v>66</v>
      </c>
      <c r="W138" s="385">
        <v>6</v>
      </c>
      <c r="X138" s="386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399"/>
      <c r="B139" s="394"/>
      <c r="C139" s="394"/>
      <c r="D139" s="394"/>
      <c r="E139" s="394"/>
      <c r="F139" s="394"/>
      <c r="G139" s="394"/>
      <c r="H139" s="394"/>
      <c r="I139" s="394"/>
      <c r="J139" s="394"/>
      <c r="K139" s="394"/>
      <c r="L139" s="394"/>
      <c r="M139" s="394"/>
      <c r="N139" s="400"/>
      <c r="O139" s="420" t="s">
        <v>70</v>
      </c>
      <c r="P139" s="421"/>
      <c r="Q139" s="421"/>
      <c r="R139" s="421"/>
      <c r="S139" s="421"/>
      <c r="T139" s="421"/>
      <c r="U139" s="422"/>
      <c r="V139" s="37" t="s">
        <v>71</v>
      </c>
      <c r="W139" s="387">
        <f>IFERROR(W134/H134,"0")+IFERROR(W135/H135,"0")+IFERROR(W136/H136,"0")+IFERROR(W137/H137,"0")+IFERROR(W138/H138,"0")</f>
        <v>341.42857142857139</v>
      </c>
      <c r="X139" s="387">
        <f>IFERROR(X134/H134,"0")+IFERROR(X135/H135,"0")+IFERROR(X136/H136,"0")+IFERROR(X137/H137,"0")+IFERROR(X138/H138,"0")</f>
        <v>343</v>
      </c>
      <c r="Y139" s="387">
        <f>IFERROR(IF(Y134="",0,Y134),"0")+IFERROR(IF(Y135="",0,Y135),"0")+IFERROR(IF(Y136="",0,Y136),"0")+IFERROR(IF(Y137="",0,Y137),"0")+IFERROR(IF(Y138="",0,Y138),"0")</f>
        <v>3.60663</v>
      </c>
      <c r="Z139" s="388"/>
      <c r="AA139" s="388"/>
    </row>
    <row r="140" spans="1:67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4"/>
      <c r="N140" s="400"/>
      <c r="O140" s="420" t="s">
        <v>70</v>
      </c>
      <c r="P140" s="421"/>
      <c r="Q140" s="421"/>
      <c r="R140" s="421"/>
      <c r="S140" s="421"/>
      <c r="T140" s="421"/>
      <c r="U140" s="422"/>
      <c r="V140" s="37" t="s">
        <v>66</v>
      </c>
      <c r="W140" s="387">
        <f>IFERROR(SUM(W134:W138),"0")</f>
        <v>1326</v>
      </c>
      <c r="X140" s="387">
        <f>IFERROR(SUM(X134:X138),"0")</f>
        <v>1332.9000000000003</v>
      </c>
      <c r="Y140" s="37"/>
      <c r="Z140" s="388"/>
      <c r="AA140" s="388"/>
    </row>
    <row r="141" spans="1:67" ht="27.75" customHeight="1" x14ac:dyDescent="0.2">
      <c r="A141" s="403" t="s">
        <v>235</v>
      </c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4"/>
      <c r="P141" s="404"/>
      <c r="Q141" s="404"/>
      <c r="R141" s="404"/>
      <c r="S141" s="404"/>
      <c r="T141" s="404"/>
      <c r="U141" s="404"/>
      <c r="V141" s="404"/>
      <c r="W141" s="404"/>
      <c r="X141" s="404"/>
      <c r="Y141" s="404"/>
      <c r="Z141" s="48"/>
      <c r="AA141" s="48"/>
    </row>
    <row r="142" spans="1:67" ht="16.5" customHeight="1" x14ac:dyDescent="0.25">
      <c r="A142" s="457" t="s">
        <v>236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4"/>
      <c r="M142" s="394"/>
      <c r="N142" s="394"/>
      <c r="O142" s="394"/>
      <c r="P142" s="394"/>
      <c r="Q142" s="394"/>
      <c r="R142" s="394"/>
      <c r="S142" s="394"/>
      <c r="T142" s="394"/>
      <c r="U142" s="394"/>
      <c r="V142" s="394"/>
      <c r="W142" s="394"/>
      <c r="X142" s="394"/>
      <c r="Y142" s="394"/>
      <c r="Z142" s="379"/>
      <c r="AA142" s="379"/>
    </row>
    <row r="143" spans="1:67" ht="14.25" customHeight="1" x14ac:dyDescent="0.25">
      <c r="A143" s="393" t="s">
        <v>113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9">
        <v>4607091383423</v>
      </c>
      <c r="E144" s="390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0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9">
        <v>4680115885707</v>
      </c>
      <c r="E145" s="390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2" t="s">
        <v>241</v>
      </c>
      <c r="P145" s="392"/>
      <c r="Q145" s="392"/>
      <c r="R145" s="392"/>
      <c r="S145" s="390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9">
        <v>4680115885660</v>
      </c>
      <c r="E146" s="390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84" t="s">
        <v>244</v>
      </c>
      <c r="P146" s="392"/>
      <c r="Q146" s="392"/>
      <c r="R146" s="392"/>
      <c r="S146" s="390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9">
        <v>4680115885691</v>
      </c>
      <c r="E147" s="390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9" t="s">
        <v>247</v>
      </c>
      <c r="P147" s="392"/>
      <c r="Q147" s="392"/>
      <c r="R147" s="392"/>
      <c r="S147" s="390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9"/>
      <c r="B148" s="394"/>
      <c r="C148" s="394"/>
      <c r="D148" s="394"/>
      <c r="E148" s="394"/>
      <c r="F148" s="394"/>
      <c r="G148" s="394"/>
      <c r="H148" s="394"/>
      <c r="I148" s="394"/>
      <c r="J148" s="394"/>
      <c r="K148" s="394"/>
      <c r="L148" s="394"/>
      <c r="M148" s="394"/>
      <c r="N148" s="400"/>
      <c r="O148" s="420" t="s">
        <v>70</v>
      </c>
      <c r="P148" s="421"/>
      <c r="Q148" s="421"/>
      <c r="R148" s="421"/>
      <c r="S148" s="421"/>
      <c r="T148" s="421"/>
      <c r="U148" s="422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x14ac:dyDescent="0.2">
      <c r="A149" s="394"/>
      <c r="B149" s="394"/>
      <c r="C149" s="394"/>
      <c r="D149" s="394"/>
      <c r="E149" s="394"/>
      <c r="F149" s="394"/>
      <c r="G149" s="394"/>
      <c r="H149" s="394"/>
      <c r="I149" s="394"/>
      <c r="J149" s="394"/>
      <c r="K149" s="394"/>
      <c r="L149" s="394"/>
      <c r="M149" s="394"/>
      <c r="N149" s="400"/>
      <c r="O149" s="420" t="s">
        <v>70</v>
      </c>
      <c r="P149" s="421"/>
      <c r="Q149" s="421"/>
      <c r="R149" s="421"/>
      <c r="S149" s="421"/>
      <c r="T149" s="421"/>
      <c r="U149" s="422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customHeight="1" x14ac:dyDescent="0.25">
      <c r="A150" s="457" t="s">
        <v>248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79"/>
      <c r="AA150" s="379"/>
    </row>
    <row r="151" spans="1:67" ht="14.25" customHeight="1" x14ac:dyDescent="0.25">
      <c r="A151" s="393" t="s">
        <v>61</v>
      </c>
      <c r="B151" s="394"/>
      <c r="C151" s="394"/>
      <c r="D151" s="394"/>
      <c r="E151" s="394"/>
      <c r="F151" s="394"/>
      <c r="G151" s="394"/>
      <c r="H151" s="394"/>
      <c r="I151" s="394"/>
      <c r="J151" s="394"/>
      <c r="K151" s="394"/>
      <c r="L151" s="394"/>
      <c r="M151" s="394"/>
      <c r="N151" s="394"/>
      <c r="O151" s="394"/>
      <c r="P151" s="394"/>
      <c r="Q151" s="394"/>
      <c r="R151" s="394"/>
      <c r="S151" s="394"/>
      <c r="T151" s="394"/>
      <c r="U151" s="394"/>
      <c r="V151" s="394"/>
      <c r="W151" s="394"/>
      <c r="X151" s="394"/>
      <c r="Y151" s="394"/>
      <c r="Z151" s="378"/>
      <c r="AA151" s="378"/>
    </row>
    <row r="152" spans="1:67" ht="27" customHeight="1" x14ac:dyDescent="0.25">
      <c r="A152" s="54" t="s">
        <v>249</v>
      </c>
      <c r="B152" s="54" t="s">
        <v>250</v>
      </c>
      <c r="C152" s="31">
        <v>4301031191</v>
      </c>
      <c r="D152" s="389">
        <v>4680115880993</v>
      </c>
      <c r="E152" s="390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40</v>
      </c>
      <c r="X152" s="386">
        <f t="shared" ref="X152:X159" si="23">IFERROR(IF(W152="",0,CEILING((W152/$H152),1)*$H152),"")</f>
        <v>42</v>
      </c>
      <c r="Y152" s="36">
        <f>IFERROR(IF(X152=0,"",ROUNDUP(X152/H152,0)*0.00753),"")</f>
        <v>7.5300000000000006E-2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42.476190476190474</v>
      </c>
      <c r="BM152" s="64">
        <f t="shared" ref="BM152:BM159" si="25">IFERROR(X152*I152/H152,"0")</f>
        <v>44.599999999999994</v>
      </c>
      <c r="BN152" s="64">
        <f t="shared" ref="BN152:BN159" si="26">IFERROR(1/J152*(W152/H152),"0")</f>
        <v>6.1050061050061048E-2</v>
      </c>
      <c r="BO152" s="64">
        <f t="shared" ref="BO152:BO159" si="27">IFERROR(1/J152*(X152/H152),"0")</f>
        <v>6.4102564102564097E-2</v>
      </c>
    </row>
    <row r="153" spans="1:67" ht="27" customHeight="1" x14ac:dyDescent="0.25">
      <c r="A153" s="54" t="s">
        <v>251</v>
      </c>
      <c r="B153" s="54" t="s">
        <v>252</v>
      </c>
      <c r="C153" s="31">
        <v>4301031204</v>
      </c>
      <c r="D153" s="389">
        <v>4680115881761</v>
      </c>
      <c r="E153" s="390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20</v>
      </c>
      <c r="X153" s="386">
        <f t="shared" si="23"/>
        <v>21</v>
      </c>
      <c r="Y153" s="36">
        <f>IFERROR(IF(X153=0,"",ROUNDUP(X153/H153,0)*0.00753),"")</f>
        <v>3.7650000000000003E-2</v>
      </c>
      <c r="Z153" s="56"/>
      <c r="AA153" s="57"/>
      <c r="AE153" s="64"/>
      <c r="BB153" s="146" t="s">
        <v>1</v>
      </c>
      <c r="BL153" s="64">
        <f t="shared" si="24"/>
        <v>21.238095238095237</v>
      </c>
      <c r="BM153" s="64">
        <f t="shared" si="25"/>
        <v>22.299999999999997</v>
      </c>
      <c r="BN153" s="64">
        <f t="shared" si="26"/>
        <v>3.0525030525030524E-2</v>
      </c>
      <c r="BO153" s="64">
        <f t="shared" si="27"/>
        <v>3.2051282051282048E-2</v>
      </c>
    </row>
    <row r="154" spans="1:67" ht="27" customHeight="1" x14ac:dyDescent="0.25">
      <c r="A154" s="54" t="s">
        <v>253</v>
      </c>
      <c r="B154" s="54" t="s">
        <v>254</v>
      </c>
      <c r="C154" s="31">
        <v>4301031201</v>
      </c>
      <c r="D154" s="389">
        <v>4680115881563</v>
      </c>
      <c r="E154" s="390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100</v>
      </c>
      <c r="X154" s="386">
        <f t="shared" si="23"/>
        <v>100.80000000000001</v>
      </c>
      <c r="Y154" s="36">
        <f>IFERROR(IF(X154=0,"",ROUNDUP(X154/H154,0)*0.00753),"")</f>
        <v>0.18071999999999999</v>
      </c>
      <c r="Z154" s="56"/>
      <c r="AA154" s="57"/>
      <c r="AE154" s="64"/>
      <c r="BB154" s="147" t="s">
        <v>1</v>
      </c>
      <c r="BL154" s="64">
        <f t="shared" si="24"/>
        <v>104.76190476190477</v>
      </c>
      <c r="BM154" s="64">
        <f t="shared" si="25"/>
        <v>105.60000000000002</v>
      </c>
      <c r="BN154" s="64">
        <f t="shared" si="26"/>
        <v>0.15262515262515264</v>
      </c>
      <c r="BO154" s="64">
        <f t="shared" si="27"/>
        <v>0.15384615384615385</v>
      </c>
    </row>
    <row r="155" spans="1:67" ht="27" customHeight="1" x14ac:dyDescent="0.25">
      <c r="A155" s="54" t="s">
        <v>255</v>
      </c>
      <c r="B155" s="54" t="s">
        <v>256</v>
      </c>
      <c r="C155" s="31">
        <v>4301031199</v>
      </c>
      <c r="D155" s="389">
        <v>4680115880986</v>
      </c>
      <c r="E155" s="390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59.499999999999993</v>
      </c>
      <c r="X155" s="386">
        <f t="shared" si="23"/>
        <v>60.900000000000006</v>
      </c>
      <c r="Y155" s="36">
        <f>IFERROR(IF(X155=0,"",ROUNDUP(X155/H155,0)*0.00502),"")</f>
        <v>0.14558000000000001</v>
      </c>
      <c r="Z155" s="56"/>
      <c r="AA155" s="57"/>
      <c r="AE155" s="64"/>
      <c r="BB155" s="148" t="s">
        <v>1</v>
      </c>
      <c r="BL155" s="64">
        <f t="shared" si="24"/>
        <v>63.183333333333316</v>
      </c>
      <c r="BM155" s="64">
        <f t="shared" si="25"/>
        <v>64.67</v>
      </c>
      <c r="BN155" s="64">
        <f t="shared" si="26"/>
        <v>0.12108262108262108</v>
      </c>
      <c r="BO155" s="64">
        <f t="shared" si="27"/>
        <v>0.12393162393162395</v>
      </c>
    </row>
    <row r="156" spans="1:67" ht="27" customHeight="1" x14ac:dyDescent="0.25">
      <c r="A156" s="54" t="s">
        <v>257</v>
      </c>
      <c r="B156" s="54" t="s">
        <v>258</v>
      </c>
      <c r="C156" s="31">
        <v>4301031205</v>
      </c>
      <c r="D156" s="389">
        <v>4680115881785</v>
      </c>
      <c r="E156" s="390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45.5</v>
      </c>
      <c r="X156" s="386">
        <f t="shared" si="23"/>
        <v>46.2</v>
      </c>
      <c r="Y156" s="36">
        <f>IFERROR(IF(X156=0,"",ROUNDUP(X156/H156,0)*0.00502),"")</f>
        <v>0.11044000000000001</v>
      </c>
      <c r="Z156" s="56"/>
      <c r="AA156" s="57"/>
      <c r="AE156" s="64"/>
      <c r="BB156" s="149" t="s">
        <v>1</v>
      </c>
      <c r="BL156" s="64">
        <f t="shared" si="24"/>
        <v>48.316666666666663</v>
      </c>
      <c r="BM156" s="64">
        <f t="shared" si="25"/>
        <v>49.06</v>
      </c>
      <c r="BN156" s="64">
        <f t="shared" si="26"/>
        <v>9.2592592592592587E-2</v>
      </c>
      <c r="BO156" s="64">
        <f t="shared" si="27"/>
        <v>9.401709401709403E-2</v>
      </c>
    </row>
    <row r="157" spans="1:67" ht="27" customHeight="1" x14ac:dyDescent="0.25">
      <c r="A157" s="54" t="s">
        <v>259</v>
      </c>
      <c r="B157" s="54" t="s">
        <v>260</v>
      </c>
      <c r="C157" s="31">
        <v>4301031202</v>
      </c>
      <c r="D157" s="389">
        <v>4680115881679</v>
      </c>
      <c r="E157" s="390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0"/>
      <c r="T157" s="34"/>
      <c r="U157" s="34"/>
      <c r="V157" s="35" t="s">
        <v>66</v>
      </c>
      <c r="W157" s="385">
        <v>87.5</v>
      </c>
      <c r="X157" s="386">
        <f t="shared" si="23"/>
        <v>88.2</v>
      </c>
      <c r="Y157" s="36">
        <f>IFERROR(IF(X157=0,"",ROUNDUP(X157/H157,0)*0.00502),"")</f>
        <v>0.21084</v>
      </c>
      <c r="Z157" s="56"/>
      <c r="AA157" s="57"/>
      <c r="AE157" s="64"/>
      <c r="BB157" s="150" t="s">
        <v>1</v>
      </c>
      <c r="BL157" s="64">
        <f t="shared" si="24"/>
        <v>91.666666666666671</v>
      </c>
      <c r="BM157" s="64">
        <f t="shared" si="25"/>
        <v>92.4</v>
      </c>
      <c r="BN157" s="64">
        <f t="shared" si="26"/>
        <v>0.17806267806267806</v>
      </c>
      <c r="BO157" s="64">
        <f t="shared" si="27"/>
        <v>0.17948717948717952</v>
      </c>
    </row>
    <row r="158" spans="1:67" ht="27" customHeight="1" x14ac:dyDescent="0.25">
      <c r="A158" s="54" t="s">
        <v>261</v>
      </c>
      <c r="B158" s="54" t="s">
        <v>262</v>
      </c>
      <c r="C158" s="31">
        <v>4301031158</v>
      </c>
      <c r="D158" s="389">
        <v>4680115880191</v>
      </c>
      <c r="E158" s="390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0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customHeight="1" x14ac:dyDescent="0.25">
      <c r="A159" s="54" t="s">
        <v>263</v>
      </c>
      <c r="B159" s="54" t="s">
        <v>264</v>
      </c>
      <c r="C159" s="31">
        <v>4301031245</v>
      </c>
      <c r="D159" s="389">
        <v>4680115883963</v>
      </c>
      <c r="E159" s="390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0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9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4"/>
      <c r="N160" s="400"/>
      <c r="O160" s="420" t="s">
        <v>70</v>
      </c>
      <c r="P160" s="421"/>
      <c r="Q160" s="421"/>
      <c r="R160" s="421"/>
      <c r="S160" s="421"/>
      <c r="T160" s="421"/>
      <c r="U160" s="422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129.76190476190473</v>
      </c>
      <c r="X160" s="387">
        <f>IFERROR(X152/H152,"0")+IFERROR(X153/H153,"0")+IFERROR(X154/H154,"0")+IFERROR(X155/H155,"0")+IFERROR(X156/H156,"0")+IFERROR(X157/H157,"0")+IFERROR(X158/H158,"0")+IFERROR(X159/H159,"0")</f>
        <v>132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0.76053000000000004</v>
      </c>
      <c r="Z160" s="388"/>
      <c r="AA160" s="388"/>
    </row>
    <row r="161" spans="1:67" x14ac:dyDescent="0.2">
      <c r="A161" s="394"/>
      <c r="B161" s="394"/>
      <c r="C161" s="394"/>
      <c r="D161" s="394"/>
      <c r="E161" s="394"/>
      <c r="F161" s="394"/>
      <c r="G161" s="394"/>
      <c r="H161" s="394"/>
      <c r="I161" s="394"/>
      <c r="J161" s="394"/>
      <c r="K161" s="394"/>
      <c r="L161" s="394"/>
      <c r="M161" s="394"/>
      <c r="N161" s="400"/>
      <c r="O161" s="420" t="s">
        <v>70</v>
      </c>
      <c r="P161" s="421"/>
      <c r="Q161" s="421"/>
      <c r="R161" s="421"/>
      <c r="S161" s="421"/>
      <c r="T161" s="421"/>
      <c r="U161" s="422"/>
      <c r="V161" s="37" t="s">
        <v>66</v>
      </c>
      <c r="W161" s="387">
        <f>IFERROR(SUM(W152:W159),"0")</f>
        <v>352.5</v>
      </c>
      <c r="X161" s="387">
        <f>IFERROR(SUM(X152:X159),"0")</f>
        <v>359.1</v>
      </c>
      <c r="Y161" s="37"/>
      <c r="Z161" s="388"/>
      <c r="AA161" s="388"/>
    </row>
    <row r="162" spans="1:67" ht="16.5" customHeight="1" x14ac:dyDescent="0.25">
      <c r="A162" s="457" t="s">
        <v>265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79"/>
      <c r="AA162" s="379"/>
    </row>
    <row r="163" spans="1:67" ht="14.25" customHeight="1" x14ac:dyDescent="0.25">
      <c r="A163" s="393" t="s">
        <v>113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78"/>
      <c r="AA163" s="378"/>
    </row>
    <row r="164" spans="1:67" ht="16.5" customHeight="1" x14ac:dyDescent="0.25">
      <c r="A164" s="54" t="s">
        <v>266</v>
      </c>
      <c r="B164" s="54" t="s">
        <v>267</v>
      </c>
      <c r="C164" s="31">
        <v>4301011450</v>
      </c>
      <c r="D164" s="389">
        <v>4680115881402</v>
      </c>
      <c r="E164" s="390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0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268</v>
      </c>
      <c r="B165" s="54" t="s">
        <v>269</v>
      </c>
      <c r="C165" s="31">
        <v>4301011454</v>
      </c>
      <c r="D165" s="389">
        <v>4680115881396</v>
      </c>
      <c r="E165" s="390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0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400"/>
      <c r="O166" s="420" t="s">
        <v>70</v>
      </c>
      <c r="P166" s="421"/>
      <c r="Q166" s="421"/>
      <c r="R166" s="421"/>
      <c r="S166" s="421"/>
      <c r="T166" s="421"/>
      <c r="U166" s="422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x14ac:dyDescent="0.2">
      <c r="A167" s="394"/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400"/>
      <c r="O167" s="420" t="s">
        <v>70</v>
      </c>
      <c r="P167" s="421"/>
      <c r="Q167" s="421"/>
      <c r="R167" s="421"/>
      <c r="S167" s="421"/>
      <c r="T167" s="421"/>
      <c r="U167" s="422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customHeight="1" x14ac:dyDescent="0.25">
      <c r="A168" s="393" t="s">
        <v>105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78"/>
      <c r="AA168" s="378"/>
    </row>
    <row r="169" spans="1:67" ht="16.5" customHeight="1" x14ac:dyDescent="0.25">
      <c r="A169" s="54" t="s">
        <v>270</v>
      </c>
      <c r="B169" s="54" t="s">
        <v>271</v>
      </c>
      <c r="C169" s="31">
        <v>4301020262</v>
      </c>
      <c r="D169" s="389">
        <v>4680115882935</v>
      </c>
      <c r="E169" s="390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0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272</v>
      </c>
      <c r="B170" s="54" t="s">
        <v>273</v>
      </c>
      <c r="C170" s="31">
        <v>4301020220</v>
      </c>
      <c r="D170" s="389">
        <v>4680115880764</v>
      </c>
      <c r="E170" s="390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0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400"/>
      <c r="O171" s="420" t="s">
        <v>70</v>
      </c>
      <c r="P171" s="421"/>
      <c r="Q171" s="421"/>
      <c r="R171" s="421"/>
      <c r="S171" s="421"/>
      <c r="T171" s="421"/>
      <c r="U171" s="422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400"/>
      <c r="O172" s="420" t="s">
        <v>70</v>
      </c>
      <c r="P172" s="421"/>
      <c r="Q172" s="421"/>
      <c r="R172" s="421"/>
      <c r="S172" s="421"/>
      <c r="T172" s="421"/>
      <c r="U172" s="422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customHeight="1" x14ac:dyDescent="0.25">
      <c r="A173" s="393" t="s">
        <v>61</v>
      </c>
      <c r="B173" s="394"/>
      <c r="C173" s="394"/>
      <c r="D173" s="394"/>
      <c r="E173" s="394"/>
      <c r="F173" s="394"/>
      <c r="G173" s="394"/>
      <c r="H173" s="394"/>
      <c r="I173" s="394"/>
      <c r="J173" s="394"/>
      <c r="K173" s="394"/>
      <c r="L173" s="394"/>
      <c r="M173" s="394"/>
      <c r="N173" s="394"/>
      <c r="O173" s="394"/>
      <c r="P173" s="394"/>
      <c r="Q173" s="394"/>
      <c r="R173" s="394"/>
      <c r="S173" s="394"/>
      <c r="T173" s="394"/>
      <c r="U173" s="394"/>
      <c r="V173" s="394"/>
      <c r="W173" s="394"/>
      <c r="X173" s="394"/>
      <c r="Y173" s="394"/>
      <c r="Z173" s="378"/>
      <c r="AA173" s="378"/>
    </row>
    <row r="174" spans="1:67" ht="27" customHeight="1" x14ac:dyDescent="0.25">
      <c r="A174" s="54" t="s">
        <v>274</v>
      </c>
      <c r="B174" s="54" t="s">
        <v>275</v>
      </c>
      <c r="C174" s="31">
        <v>4301031224</v>
      </c>
      <c r="D174" s="389">
        <v>4680115882683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160</v>
      </c>
      <c r="X174" s="386">
        <f t="shared" ref="X174:X181" si="28">IFERROR(IF(W174="",0,CEILING((W174/$H174),1)*$H174),"")</f>
        <v>162</v>
      </c>
      <c r="Y174" s="36">
        <f>IFERROR(IF(X174=0,"",ROUNDUP(X174/H174,0)*0.00937),"")</f>
        <v>0.28110000000000002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166.22222222222223</v>
      </c>
      <c r="BM174" s="64">
        <f t="shared" ref="BM174:BM181" si="30">IFERROR(X174*I174/H174,"0")</f>
        <v>168.3</v>
      </c>
      <c r="BN174" s="64">
        <f t="shared" ref="BN174:BN181" si="31">IFERROR(1/J174*(W174/H174),"0")</f>
        <v>0.24691358024691354</v>
      </c>
      <c r="BO174" s="64">
        <f t="shared" ref="BO174:BO181" si="32">IFERROR(1/J174*(X174/H174),"0")</f>
        <v>0.24999999999999997</v>
      </c>
    </row>
    <row r="175" spans="1:67" ht="27" customHeight="1" x14ac:dyDescent="0.25">
      <c r="A175" s="54" t="s">
        <v>276</v>
      </c>
      <c r="B175" s="54" t="s">
        <v>277</v>
      </c>
      <c r="C175" s="31">
        <v>4301031230</v>
      </c>
      <c r="D175" s="389">
        <v>4680115882690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90</v>
      </c>
      <c r="X175" s="386">
        <f t="shared" si="28"/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58" t="s">
        <v>1</v>
      </c>
      <c r="BL175" s="64">
        <f t="shared" si="29"/>
        <v>93.5</v>
      </c>
      <c r="BM175" s="64">
        <f t="shared" si="30"/>
        <v>95.37</v>
      </c>
      <c r="BN175" s="64">
        <f t="shared" si="31"/>
        <v>0.13888888888888887</v>
      </c>
      <c r="BO175" s="64">
        <f t="shared" si="32"/>
        <v>0.14166666666666666</v>
      </c>
    </row>
    <row r="176" spans="1:67" ht="27" customHeight="1" x14ac:dyDescent="0.25">
      <c r="A176" s="54" t="s">
        <v>278</v>
      </c>
      <c r="B176" s="54" t="s">
        <v>279</v>
      </c>
      <c r="C176" s="31">
        <v>4301031220</v>
      </c>
      <c r="D176" s="389">
        <v>4680115882669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150</v>
      </c>
      <c r="X176" s="386">
        <f t="shared" si="28"/>
        <v>151.20000000000002</v>
      </c>
      <c r="Y176" s="36">
        <f>IFERROR(IF(X176=0,"",ROUNDUP(X176/H176,0)*0.00937),"")</f>
        <v>0.26235999999999998</v>
      </c>
      <c r="Z176" s="56"/>
      <c r="AA176" s="57"/>
      <c r="AE176" s="64"/>
      <c r="BB176" s="159" t="s">
        <v>1</v>
      </c>
      <c r="BL176" s="64">
        <f t="shared" si="29"/>
        <v>155.83333333333331</v>
      </c>
      <c r="BM176" s="64">
        <f t="shared" si="30"/>
        <v>157.08000000000001</v>
      </c>
      <c r="BN176" s="64">
        <f t="shared" si="31"/>
        <v>0.23148148148148145</v>
      </c>
      <c r="BO176" s="64">
        <f t="shared" si="32"/>
        <v>0.23333333333333334</v>
      </c>
    </row>
    <row r="177" spans="1:67" ht="27" customHeight="1" x14ac:dyDescent="0.25">
      <c r="A177" s="54" t="s">
        <v>280</v>
      </c>
      <c r="B177" s="54" t="s">
        <v>281</v>
      </c>
      <c r="C177" s="31">
        <v>4301031221</v>
      </c>
      <c r="D177" s="389">
        <v>4680115882676</v>
      </c>
      <c r="E177" s="390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140</v>
      </c>
      <c r="X177" s="386">
        <f t="shared" si="28"/>
        <v>140.4</v>
      </c>
      <c r="Y177" s="36">
        <f>IFERROR(IF(X177=0,"",ROUNDUP(X177/H177,0)*0.00937),"")</f>
        <v>0.24362</v>
      </c>
      <c r="Z177" s="56"/>
      <c r="AA177" s="57"/>
      <c r="AE177" s="64"/>
      <c r="BB177" s="160" t="s">
        <v>1</v>
      </c>
      <c r="BL177" s="64">
        <f t="shared" si="29"/>
        <v>145.44444444444446</v>
      </c>
      <c r="BM177" s="64">
        <f t="shared" si="30"/>
        <v>145.86000000000001</v>
      </c>
      <c r="BN177" s="64">
        <f t="shared" si="31"/>
        <v>0.21604938271604937</v>
      </c>
      <c r="BO177" s="64">
        <f t="shared" si="32"/>
        <v>0.21666666666666667</v>
      </c>
    </row>
    <row r="178" spans="1:67" ht="27" customHeight="1" x14ac:dyDescent="0.25">
      <c r="A178" s="54" t="s">
        <v>282</v>
      </c>
      <c r="B178" s="54" t="s">
        <v>283</v>
      </c>
      <c r="C178" s="31">
        <v>4301031223</v>
      </c>
      <c r="D178" s="389">
        <v>4680115884014</v>
      </c>
      <c r="E178" s="390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4301031222</v>
      </c>
      <c r="D179" s="389">
        <v>4680115884007</v>
      </c>
      <c r="E179" s="390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0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4301031229</v>
      </c>
      <c r="D180" s="389">
        <v>4680115884038</v>
      </c>
      <c r="E180" s="390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0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4301031225</v>
      </c>
      <c r="D181" s="389">
        <v>4680115884021</v>
      </c>
      <c r="E181" s="390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0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9"/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400"/>
      <c r="O182" s="420" t="s">
        <v>70</v>
      </c>
      <c r="P182" s="421"/>
      <c r="Q182" s="421"/>
      <c r="R182" s="421"/>
      <c r="S182" s="421"/>
      <c r="T182" s="421"/>
      <c r="U182" s="422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99.999999999999986</v>
      </c>
      <c r="X182" s="387">
        <f>IFERROR(X174/H174,"0")+IFERROR(X175/H175,"0")+IFERROR(X176/H176,"0")+IFERROR(X177/H177,"0")+IFERROR(X178/H178,"0")+IFERROR(X179/H179,"0")+IFERROR(X180/H180,"0")+IFERROR(X181/H181,"0")</f>
        <v>101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0.94636999999999993</v>
      </c>
      <c r="Z182" s="388"/>
      <c r="AA182" s="388"/>
    </row>
    <row r="183" spans="1:67" x14ac:dyDescent="0.2">
      <c r="A183" s="394"/>
      <c r="B183" s="394"/>
      <c r="C183" s="394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400"/>
      <c r="O183" s="420" t="s">
        <v>70</v>
      </c>
      <c r="P183" s="421"/>
      <c r="Q183" s="421"/>
      <c r="R183" s="421"/>
      <c r="S183" s="421"/>
      <c r="T183" s="421"/>
      <c r="U183" s="422"/>
      <c r="V183" s="37" t="s">
        <v>66</v>
      </c>
      <c r="W183" s="387">
        <f>IFERROR(SUM(W174:W181),"0")</f>
        <v>540</v>
      </c>
      <c r="X183" s="387">
        <f>IFERROR(SUM(X174:X181),"0")</f>
        <v>545.4</v>
      </c>
      <c r="Y183" s="37"/>
      <c r="Z183" s="388"/>
      <c r="AA183" s="388"/>
    </row>
    <row r="184" spans="1:67" ht="14.25" customHeight="1" x14ac:dyDescent="0.25">
      <c r="A184" s="393" t="s">
        <v>72</v>
      </c>
      <c r="B184" s="394"/>
      <c r="C184" s="394"/>
      <c r="D184" s="394"/>
      <c r="E184" s="394"/>
      <c r="F184" s="394"/>
      <c r="G184" s="394"/>
      <c r="H184" s="394"/>
      <c r="I184" s="394"/>
      <c r="J184" s="394"/>
      <c r="K184" s="394"/>
      <c r="L184" s="394"/>
      <c r="M184" s="394"/>
      <c r="N184" s="394"/>
      <c r="O184" s="394"/>
      <c r="P184" s="394"/>
      <c r="Q184" s="394"/>
      <c r="R184" s="394"/>
      <c r="S184" s="394"/>
      <c r="T184" s="394"/>
      <c r="U184" s="394"/>
      <c r="V184" s="394"/>
      <c r="W184" s="394"/>
      <c r="X184" s="394"/>
      <c r="Y184" s="394"/>
      <c r="Z184" s="378"/>
      <c r="AA184" s="378"/>
    </row>
    <row r="185" spans="1:67" ht="27" customHeight="1" x14ac:dyDescent="0.25">
      <c r="A185" s="54" t="s">
        <v>290</v>
      </c>
      <c r="B185" s="54" t="s">
        <v>291</v>
      </c>
      <c r="C185" s="31">
        <v>4301051409</v>
      </c>
      <c r="D185" s="389">
        <v>4680115881556</v>
      </c>
      <c r="E185" s="390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4301051408</v>
      </c>
      <c r="D186" s="389">
        <v>4680115881594</v>
      </c>
      <c r="E186" s="390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294</v>
      </c>
      <c r="B187" s="54" t="s">
        <v>295</v>
      </c>
      <c r="C187" s="31">
        <v>4301051505</v>
      </c>
      <c r="D187" s="389">
        <v>4680115881587</v>
      </c>
      <c r="E187" s="390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68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296</v>
      </c>
      <c r="B188" s="54" t="s">
        <v>297</v>
      </c>
      <c r="C188" s="31">
        <v>4301051754</v>
      </c>
      <c r="D188" s="389">
        <v>4680115880962</v>
      </c>
      <c r="E188" s="390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2" t="s">
        <v>298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299</v>
      </c>
      <c r="B189" s="54" t="s">
        <v>300</v>
      </c>
      <c r="C189" s="31">
        <v>4301051411</v>
      </c>
      <c r="D189" s="389">
        <v>4680115881617</v>
      </c>
      <c r="E189" s="390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301</v>
      </c>
      <c r="B190" s="54" t="s">
        <v>302</v>
      </c>
      <c r="C190" s="31">
        <v>4301051632</v>
      </c>
      <c r="D190" s="389">
        <v>4680115880573</v>
      </c>
      <c r="E190" s="390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2" t="s">
        <v>303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100</v>
      </c>
      <c r="X190" s="386">
        <f t="shared" si="33"/>
        <v>104.39999999999999</v>
      </c>
      <c r="Y190" s="36">
        <f>IFERROR(IF(X190=0,"",ROUNDUP(X190/H190,0)*0.02175),"")</f>
        <v>0.26100000000000001</v>
      </c>
      <c r="Z190" s="56"/>
      <c r="AA190" s="57"/>
      <c r="AE190" s="64"/>
      <c r="BB190" s="170" t="s">
        <v>1</v>
      </c>
      <c r="BL190" s="64">
        <f t="shared" si="34"/>
        <v>106.48275862068967</v>
      </c>
      <c r="BM190" s="64">
        <f t="shared" si="35"/>
        <v>111.16799999999999</v>
      </c>
      <c r="BN190" s="64">
        <f t="shared" si="36"/>
        <v>0.20525451559934318</v>
      </c>
      <c r="BO190" s="64">
        <f t="shared" si="37"/>
        <v>0.21428571428571427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89">
        <v>4680115881228</v>
      </c>
      <c r="E191" s="390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160</v>
      </c>
      <c r="X191" s="386">
        <f t="shared" si="33"/>
        <v>160.79999999999998</v>
      </c>
      <c r="Y191" s="36">
        <f>IFERROR(IF(X191=0,"",ROUNDUP(X191/H191,0)*0.00753),"")</f>
        <v>0.50451000000000001</v>
      </c>
      <c r="Z191" s="56"/>
      <c r="AA191" s="57"/>
      <c r="AE191" s="64"/>
      <c r="BB191" s="171" t="s">
        <v>1</v>
      </c>
      <c r="BL191" s="64">
        <f t="shared" si="34"/>
        <v>178.13333333333335</v>
      </c>
      <c r="BM191" s="64">
        <f t="shared" si="35"/>
        <v>179.024</v>
      </c>
      <c r="BN191" s="64">
        <f t="shared" si="36"/>
        <v>0.42735042735042739</v>
      </c>
      <c r="BO191" s="64">
        <f t="shared" si="37"/>
        <v>0.42948717948717946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89">
        <v>4680115881037</v>
      </c>
      <c r="E192" s="390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89">
        <v>4680115881211</v>
      </c>
      <c r="E193" s="390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240</v>
      </c>
      <c r="X193" s="386">
        <f t="shared" si="33"/>
        <v>240</v>
      </c>
      <c r="Y193" s="36">
        <f>IFERROR(IF(X193=0,"",ROUNDUP(X193/H193,0)*0.00753),"")</f>
        <v>0.753</v>
      </c>
      <c r="Z193" s="56"/>
      <c r="AA193" s="57"/>
      <c r="AE193" s="64"/>
      <c r="BB193" s="173" t="s">
        <v>1</v>
      </c>
      <c r="BL193" s="64">
        <f t="shared" si="34"/>
        <v>260</v>
      </c>
      <c r="BM193" s="64">
        <f t="shared" si="35"/>
        <v>260</v>
      </c>
      <c r="BN193" s="64">
        <f t="shared" si="36"/>
        <v>0.64102564102564097</v>
      </c>
      <c r="BO193" s="64">
        <f t="shared" si="37"/>
        <v>0.64102564102564097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89">
        <v>4680115881020</v>
      </c>
      <c r="E194" s="390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89">
        <v>4680115882195</v>
      </c>
      <c r="E195" s="390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320</v>
      </c>
      <c r="X195" s="386">
        <f t="shared" si="33"/>
        <v>321.59999999999997</v>
      </c>
      <c r="Y195" s="36">
        <f t="shared" ref="Y195:Y201" si="38">IFERROR(IF(X195=0,"",ROUNDUP(X195/H195,0)*0.00753),"")</f>
        <v>1.00902</v>
      </c>
      <c r="Z195" s="56"/>
      <c r="AA195" s="57"/>
      <c r="AE195" s="64"/>
      <c r="BB195" s="175" t="s">
        <v>1</v>
      </c>
      <c r="BL195" s="64">
        <f t="shared" si="34"/>
        <v>358.66666666666669</v>
      </c>
      <c r="BM195" s="64">
        <f t="shared" si="35"/>
        <v>360.46</v>
      </c>
      <c r="BN195" s="64">
        <f t="shared" si="36"/>
        <v>0.85470085470085477</v>
      </c>
      <c r="BO195" s="64">
        <f t="shared" si="37"/>
        <v>0.85897435897435892</v>
      </c>
    </row>
    <row r="196" spans="1:67" ht="27" customHeight="1" x14ac:dyDescent="0.25">
      <c r="A196" s="54" t="s">
        <v>314</v>
      </c>
      <c r="B196" s="54" t="s">
        <v>315</v>
      </c>
      <c r="C196" s="31">
        <v>4301051752</v>
      </c>
      <c r="D196" s="389">
        <v>4680115882607</v>
      </c>
      <c r="E196" s="390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60" t="s">
        <v>316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317</v>
      </c>
      <c r="B197" s="54" t="s">
        <v>318</v>
      </c>
      <c r="C197" s="31">
        <v>4301051630</v>
      </c>
      <c r="D197" s="389">
        <v>4680115880092</v>
      </c>
      <c r="E197" s="390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0" t="s">
        <v>319</v>
      </c>
      <c r="P197" s="392"/>
      <c r="Q197" s="392"/>
      <c r="R197" s="392"/>
      <c r="S197" s="390"/>
      <c r="T197" s="34"/>
      <c r="U197" s="34"/>
      <c r="V197" s="35" t="s">
        <v>66</v>
      </c>
      <c r="W197" s="385">
        <v>400</v>
      </c>
      <c r="X197" s="386">
        <f t="shared" si="33"/>
        <v>400.8</v>
      </c>
      <c r="Y197" s="36">
        <f t="shared" si="38"/>
        <v>1.2575100000000001</v>
      </c>
      <c r="Z197" s="56"/>
      <c r="AA197" s="57"/>
      <c r="AE197" s="64"/>
      <c r="BB197" s="177" t="s">
        <v>1</v>
      </c>
      <c r="BL197" s="64">
        <f t="shared" si="34"/>
        <v>445.33333333333331</v>
      </c>
      <c r="BM197" s="64">
        <f t="shared" si="35"/>
        <v>446.2240000000001</v>
      </c>
      <c r="BN197" s="64">
        <f t="shared" si="36"/>
        <v>1.0683760683760684</v>
      </c>
      <c r="BO197" s="64">
        <f t="shared" si="37"/>
        <v>1.0705128205128205</v>
      </c>
    </row>
    <row r="198" spans="1:67" ht="27" customHeight="1" x14ac:dyDescent="0.25">
      <c r="A198" s="54" t="s">
        <v>320</v>
      </c>
      <c r="B198" s="54" t="s">
        <v>321</v>
      </c>
      <c r="C198" s="31">
        <v>4301051631</v>
      </c>
      <c r="D198" s="389">
        <v>4680115880221</v>
      </c>
      <c r="E198" s="390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3" t="s">
        <v>322</v>
      </c>
      <c r="P198" s="392"/>
      <c r="Q198" s="392"/>
      <c r="R198" s="392"/>
      <c r="S198" s="390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323</v>
      </c>
      <c r="B199" s="54" t="s">
        <v>324</v>
      </c>
      <c r="C199" s="31">
        <v>4301051749</v>
      </c>
      <c r="D199" s="389">
        <v>4680115882942</v>
      </c>
      <c r="E199" s="390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4" t="s">
        <v>325</v>
      </c>
      <c r="P199" s="392"/>
      <c r="Q199" s="392"/>
      <c r="R199" s="392"/>
      <c r="S199" s="390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customHeight="1" x14ac:dyDescent="0.25">
      <c r="A200" s="54" t="s">
        <v>326</v>
      </c>
      <c r="B200" s="54" t="s">
        <v>327</v>
      </c>
      <c r="C200" s="31">
        <v>4301051753</v>
      </c>
      <c r="D200" s="389">
        <v>4680115880504</v>
      </c>
      <c r="E200" s="390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8" t="s">
        <v>328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100</v>
      </c>
      <c r="X200" s="386">
        <f t="shared" si="33"/>
        <v>100.8</v>
      </c>
      <c r="Y200" s="36">
        <f t="shared" si="38"/>
        <v>0.31625999999999999</v>
      </c>
      <c r="Z200" s="56"/>
      <c r="AA200" s="57"/>
      <c r="AE200" s="64"/>
      <c r="BB200" s="180" t="s">
        <v>1</v>
      </c>
      <c r="BL200" s="64">
        <f t="shared" si="34"/>
        <v>111.33333333333333</v>
      </c>
      <c r="BM200" s="64">
        <f t="shared" si="35"/>
        <v>112.224</v>
      </c>
      <c r="BN200" s="64">
        <f t="shared" si="36"/>
        <v>0.26709401709401709</v>
      </c>
      <c r="BO200" s="64">
        <f t="shared" si="37"/>
        <v>0.26923076923076922</v>
      </c>
    </row>
    <row r="201" spans="1:67" ht="27" customHeight="1" x14ac:dyDescent="0.25">
      <c r="A201" s="54" t="s">
        <v>329</v>
      </c>
      <c r="B201" s="54" t="s">
        <v>330</v>
      </c>
      <c r="C201" s="31">
        <v>4301051410</v>
      </c>
      <c r="D201" s="389">
        <v>4680115882164</v>
      </c>
      <c r="E201" s="390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280</v>
      </c>
      <c r="X201" s="386">
        <f t="shared" si="33"/>
        <v>280.8</v>
      </c>
      <c r="Y201" s="36">
        <f t="shared" si="38"/>
        <v>0.88101000000000007</v>
      </c>
      <c r="Z201" s="56"/>
      <c r="AA201" s="57"/>
      <c r="AE201" s="64"/>
      <c r="BB201" s="181" t="s">
        <v>1</v>
      </c>
      <c r="BL201" s="64">
        <f t="shared" si="34"/>
        <v>312.43333333333334</v>
      </c>
      <c r="BM201" s="64">
        <f t="shared" si="35"/>
        <v>313.32600000000002</v>
      </c>
      <c r="BN201" s="64">
        <f t="shared" si="36"/>
        <v>0.74786324786324787</v>
      </c>
      <c r="BO201" s="64">
        <f t="shared" si="37"/>
        <v>0.75000000000000011</v>
      </c>
    </row>
    <row r="202" spans="1:67" x14ac:dyDescent="0.2">
      <c r="A202" s="399"/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636.49425287356325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639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4.98231</v>
      </c>
      <c r="Z202" s="388"/>
      <c r="AA202" s="388"/>
    </row>
    <row r="203" spans="1:67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4"/>
      <c r="N203" s="400"/>
      <c r="O203" s="420" t="s">
        <v>70</v>
      </c>
      <c r="P203" s="421"/>
      <c r="Q203" s="421"/>
      <c r="R203" s="421"/>
      <c r="S203" s="421"/>
      <c r="T203" s="421"/>
      <c r="U203" s="422"/>
      <c r="V203" s="37" t="s">
        <v>66</v>
      </c>
      <c r="W203" s="387">
        <f>IFERROR(SUM(W185:W201),"0")</f>
        <v>1600</v>
      </c>
      <c r="X203" s="387">
        <f>IFERROR(SUM(X185:X201),"0")</f>
        <v>1609.1999999999998</v>
      </c>
      <c r="Y203" s="37"/>
      <c r="Z203" s="388"/>
      <c r="AA203" s="388"/>
    </row>
    <row r="204" spans="1:67" ht="14.25" customHeight="1" x14ac:dyDescent="0.25">
      <c r="A204" s="393" t="s">
        <v>215</v>
      </c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4"/>
      <c r="N204" s="394"/>
      <c r="O204" s="394"/>
      <c r="P204" s="394"/>
      <c r="Q204" s="394"/>
      <c r="R204" s="394"/>
      <c r="S204" s="394"/>
      <c r="T204" s="394"/>
      <c r="U204" s="394"/>
      <c r="V204" s="394"/>
      <c r="W204" s="394"/>
      <c r="X204" s="394"/>
      <c r="Y204" s="394"/>
      <c r="Z204" s="378"/>
      <c r="AA204" s="378"/>
    </row>
    <row r="205" spans="1:67" ht="16.5" customHeight="1" x14ac:dyDescent="0.25">
      <c r="A205" s="54" t="s">
        <v>331</v>
      </c>
      <c r="B205" s="54" t="s">
        <v>332</v>
      </c>
      <c r="C205" s="31">
        <v>4301060404</v>
      </c>
      <c r="D205" s="389">
        <v>4680115882874</v>
      </c>
      <c r="E205" s="390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80" t="s">
        <v>333</v>
      </c>
      <c r="P205" s="392"/>
      <c r="Q205" s="392"/>
      <c r="R205" s="392"/>
      <c r="S205" s="390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331</v>
      </c>
      <c r="B206" s="54" t="s">
        <v>334</v>
      </c>
      <c r="C206" s="31">
        <v>4301060360</v>
      </c>
      <c r="D206" s="389">
        <v>4680115882874</v>
      </c>
      <c r="E206" s="390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0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4301060359</v>
      </c>
      <c r="D207" s="389">
        <v>4680115884434</v>
      </c>
      <c r="E207" s="390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0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337</v>
      </c>
      <c r="B208" s="54" t="s">
        <v>338</v>
      </c>
      <c r="C208" s="31">
        <v>4301060375</v>
      </c>
      <c r="D208" s="389">
        <v>4680115880818</v>
      </c>
      <c r="E208" s="390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2" t="s">
        <v>339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28</v>
      </c>
      <c r="X208" s="386">
        <f>IFERROR(IF(W208="",0,CEILING((W208/$H208),1)*$H208),"")</f>
        <v>28.799999999999997</v>
      </c>
      <c r="Y208" s="36">
        <f>IFERROR(IF(X208=0,"",ROUNDUP(X208/H208,0)*0.00753),"")</f>
        <v>9.0359999999999996E-2</v>
      </c>
      <c r="Z208" s="56"/>
      <c r="AA208" s="57"/>
      <c r="AE208" s="64"/>
      <c r="BB208" s="185" t="s">
        <v>1</v>
      </c>
      <c r="BL208" s="64">
        <f>IFERROR(W208*I208/H208,"0")</f>
        <v>31.173333333333336</v>
      </c>
      <c r="BM208" s="64">
        <f>IFERROR(X208*I208/H208,"0")</f>
        <v>32.064</v>
      </c>
      <c r="BN208" s="64">
        <f>IFERROR(1/J208*(W208/H208),"0")</f>
        <v>7.4786324786324798E-2</v>
      </c>
      <c r="BO208" s="64">
        <f>IFERROR(1/J208*(X208/H208),"0")</f>
        <v>7.6923076923076927E-2</v>
      </c>
    </row>
    <row r="209" spans="1:67" ht="16.5" customHeight="1" x14ac:dyDescent="0.25">
      <c r="A209" s="54" t="s">
        <v>340</v>
      </c>
      <c r="B209" s="54" t="s">
        <v>341</v>
      </c>
      <c r="C209" s="31">
        <v>4301060389</v>
      </c>
      <c r="D209" s="389">
        <v>4680115880801</v>
      </c>
      <c r="E209" s="390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342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48</v>
      </c>
      <c r="X209" s="386">
        <f>IFERROR(IF(W209="",0,CEILING((W209/$H209),1)*$H209),"")</f>
        <v>48</v>
      </c>
      <c r="Y209" s="36">
        <f>IFERROR(IF(X209=0,"",ROUNDUP(X209/H209,0)*0.00753),"")</f>
        <v>0.15060000000000001</v>
      </c>
      <c r="Z209" s="56"/>
      <c r="AA209" s="57"/>
      <c r="AE209" s="64"/>
      <c r="BB209" s="186" t="s">
        <v>1</v>
      </c>
      <c r="BL209" s="64">
        <f>IFERROR(W209*I209/H209,"0")</f>
        <v>53.440000000000005</v>
      </c>
      <c r="BM209" s="64">
        <f>IFERROR(X209*I209/H209,"0")</f>
        <v>53.440000000000005</v>
      </c>
      <c r="BN209" s="64">
        <f>IFERROR(1/J209*(W209/H209),"0")</f>
        <v>0.12820512820512819</v>
      </c>
      <c r="BO209" s="64">
        <f>IFERROR(1/J209*(X209/H209),"0")</f>
        <v>0.12820512820512819</v>
      </c>
    </row>
    <row r="210" spans="1:67" x14ac:dyDescent="0.2">
      <c r="A210" s="399"/>
      <c r="B210" s="394"/>
      <c r="C210" s="394"/>
      <c r="D210" s="394"/>
      <c r="E210" s="394"/>
      <c r="F210" s="394"/>
      <c r="G210" s="394"/>
      <c r="H210" s="394"/>
      <c r="I210" s="394"/>
      <c r="J210" s="394"/>
      <c r="K210" s="394"/>
      <c r="L210" s="394"/>
      <c r="M210" s="394"/>
      <c r="N210" s="400"/>
      <c r="O210" s="420" t="s">
        <v>70</v>
      </c>
      <c r="P210" s="421"/>
      <c r="Q210" s="421"/>
      <c r="R210" s="421"/>
      <c r="S210" s="421"/>
      <c r="T210" s="421"/>
      <c r="U210" s="422"/>
      <c r="V210" s="37" t="s">
        <v>71</v>
      </c>
      <c r="W210" s="387">
        <f>IFERROR(W205/H205,"0")+IFERROR(W206/H206,"0")+IFERROR(W207/H207,"0")+IFERROR(W208/H208,"0")+IFERROR(W209/H209,"0")</f>
        <v>31.666666666666668</v>
      </c>
      <c r="X210" s="387">
        <f>IFERROR(X205/H205,"0")+IFERROR(X206/H206,"0")+IFERROR(X207/H207,"0")+IFERROR(X208/H208,"0")+IFERROR(X209/H209,"0")</f>
        <v>32</v>
      </c>
      <c r="Y210" s="387">
        <f>IFERROR(IF(Y205="",0,Y205),"0")+IFERROR(IF(Y206="",0,Y206),"0")+IFERROR(IF(Y207="",0,Y207),"0")+IFERROR(IF(Y208="",0,Y208),"0")+IFERROR(IF(Y209="",0,Y209),"0")</f>
        <v>0.24096000000000001</v>
      </c>
      <c r="Z210" s="388"/>
      <c r="AA210" s="388"/>
    </row>
    <row r="211" spans="1:67" x14ac:dyDescent="0.2">
      <c r="A211" s="394"/>
      <c r="B211" s="394"/>
      <c r="C211" s="394"/>
      <c r="D211" s="394"/>
      <c r="E211" s="394"/>
      <c r="F211" s="394"/>
      <c r="G211" s="394"/>
      <c r="H211" s="394"/>
      <c r="I211" s="394"/>
      <c r="J211" s="394"/>
      <c r="K211" s="394"/>
      <c r="L211" s="394"/>
      <c r="M211" s="394"/>
      <c r="N211" s="400"/>
      <c r="O211" s="420" t="s">
        <v>70</v>
      </c>
      <c r="P211" s="421"/>
      <c r="Q211" s="421"/>
      <c r="R211" s="421"/>
      <c r="S211" s="421"/>
      <c r="T211" s="421"/>
      <c r="U211" s="422"/>
      <c r="V211" s="37" t="s">
        <v>66</v>
      </c>
      <c r="W211" s="387">
        <f>IFERROR(SUM(W205:W209),"0")</f>
        <v>76</v>
      </c>
      <c r="X211" s="387">
        <f>IFERROR(SUM(X205:X209),"0")</f>
        <v>76.8</v>
      </c>
      <c r="Y211" s="37"/>
      <c r="Z211" s="388"/>
      <c r="AA211" s="388"/>
    </row>
    <row r="212" spans="1:67" ht="16.5" customHeight="1" x14ac:dyDescent="0.25">
      <c r="A212" s="457" t="s">
        <v>343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79"/>
      <c r="AA212" s="379"/>
    </row>
    <row r="213" spans="1:67" ht="14.25" customHeight="1" x14ac:dyDescent="0.25">
      <c r="A213" s="393" t="s">
        <v>113</v>
      </c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4"/>
      <c r="P213" s="394"/>
      <c r="Q213" s="394"/>
      <c r="R213" s="394"/>
      <c r="S213" s="394"/>
      <c r="T213" s="394"/>
      <c r="U213" s="394"/>
      <c r="V213" s="394"/>
      <c r="W213" s="394"/>
      <c r="X213" s="394"/>
      <c r="Y213" s="394"/>
      <c r="Z213" s="378"/>
      <c r="AA213" s="378"/>
    </row>
    <row r="214" spans="1:67" ht="27" customHeight="1" x14ac:dyDescent="0.25">
      <c r="A214" s="54" t="s">
        <v>344</v>
      </c>
      <c r="B214" s="54" t="s">
        <v>345</v>
      </c>
      <c r="C214" s="31">
        <v>4301011717</v>
      </c>
      <c r="D214" s="389">
        <v>4680115884274</v>
      </c>
      <c r="E214" s="390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4301011719</v>
      </c>
      <c r="D215" s="389">
        <v>4680115884298</v>
      </c>
      <c r="E215" s="390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0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4301011733</v>
      </c>
      <c r="D216" s="389">
        <v>4680115884250</v>
      </c>
      <c r="E216" s="390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0"/>
      <c r="T216" s="34"/>
      <c r="U216" s="34"/>
      <c r="V216" s="35" t="s">
        <v>66</v>
      </c>
      <c r="W216" s="385">
        <v>100</v>
      </c>
      <c r="X216" s="386">
        <f t="shared" si="39"/>
        <v>104.39999999999999</v>
      </c>
      <c r="Y216" s="36">
        <f>IFERROR(IF(X216=0,"",ROUNDUP(X216/H216,0)*0.02175),"")</f>
        <v>0.19574999999999998</v>
      </c>
      <c r="Z216" s="56"/>
      <c r="AA216" s="57"/>
      <c r="AE216" s="64"/>
      <c r="BB216" s="189" t="s">
        <v>1</v>
      </c>
      <c r="BL216" s="64">
        <f t="shared" si="40"/>
        <v>104.13793103448276</v>
      </c>
      <c r="BM216" s="64">
        <f t="shared" si="41"/>
        <v>108.71999999999998</v>
      </c>
      <c r="BN216" s="64">
        <f t="shared" si="42"/>
        <v>0.1539408866995074</v>
      </c>
      <c r="BO216" s="64">
        <f t="shared" si="43"/>
        <v>0.1607142857142857</v>
      </c>
    </row>
    <row r="217" spans="1:67" ht="27" customHeight="1" x14ac:dyDescent="0.25">
      <c r="A217" s="54" t="s">
        <v>350</v>
      </c>
      <c r="B217" s="54" t="s">
        <v>351</v>
      </c>
      <c r="C217" s="31">
        <v>4301011718</v>
      </c>
      <c r="D217" s="389">
        <v>4680115884281</v>
      </c>
      <c r="E217" s="390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0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4301011720</v>
      </c>
      <c r="D218" s="389">
        <v>4680115884199</v>
      </c>
      <c r="E218" s="390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4301011716</v>
      </c>
      <c r="D219" s="389">
        <v>4680115884267</v>
      </c>
      <c r="E219" s="390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16</v>
      </c>
      <c r="X219" s="386">
        <f t="shared" si="39"/>
        <v>16</v>
      </c>
      <c r="Y219" s="36">
        <f>IFERROR(IF(X219=0,"",ROUNDUP(X219/H219,0)*0.00937),"")</f>
        <v>3.7479999999999999E-2</v>
      </c>
      <c r="Z219" s="56"/>
      <c r="AA219" s="57"/>
      <c r="AE219" s="64"/>
      <c r="BB219" s="192" t="s">
        <v>1</v>
      </c>
      <c r="BL219" s="64">
        <f t="shared" si="40"/>
        <v>16.96</v>
      </c>
      <c r="BM219" s="64">
        <f t="shared" si="41"/>
        <v>16.96</v>
      </c>
      <c r="BN219" s="64">
        <f t="shared" si="42"/>
        <v>3.3333333333333333E-2</v>
      </c>
      <c r="BO219" s="64">
        <f t="shared" si="43"/>
        <v>3.3333333333333333E-2</v>
      </c>
    </row>
    <row r="220" spans="1:67" ht="27" customHeight="1" x14ac:dyDescent="0.25">
      <c r="A220" s="54" t="s">
        <v>356</v>
      </c>
      <c r="B220" s="54" t="s">
        <v>357</v>
      </c>
      <c r="C220" s="31">
        <v>4301011593</v>
      </c>
      <c r="D220" s="389">
        <v>4680115882973</v>
      </c>
      <c r="E220" s="390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x14ac:dyDescent="0.2">
      <c r="A221" s="399"/>
      <c r="B221" s="394"/>
      <c r="C221" s="394"/>
      <c r="D221" s="394"/>
      <c r="E221" s="394"/>
      <c r="F221" s="394"/>
      <c r="G221" s="394"/>
      <c r="H221" s="394"/>
      <c r="I221" s="394"/>
      <c r="J221" s="394"/>
      <c r="K221" s="394"/>
      <c r="L221" s="394"/>
      <c r="M221" s="394"/>
      <c r="N221" s="400"/>
      <c r="O221" s="420" t="s">
        <v>70</v>
      </c>
      <c r="P221" s="421"/>
      <c r="Q221" s="421"/>
      <c r="R221" s="421"/>
      <c r="S221" s="421"/>
      <c r="T221" s="421"/>
      <c r="U221" s="422"/>
      <c r="V221" s="37" t="s">
        <v>71</v>
      </c>
      <c r="W221" s="387">
        <f>IFERROR(W214/H214,"0")+IFERROR(W215/H215,"0")+IFERROR(W216/H216,"0")+IFERROR(W217/H217,"0")+IFERROR(W218/H218,"0")+IFERROR(W219/H219,"0")+IFERROR(W220/H220,"0")</f>
        <v>12.620689655172415</v>
      </c>
      <c r="X221" s="387">
        <f>IFERROR(X214/H214,"0")+IFERROR(X215/H215,"0")+IFERROR(X216/H216,"0")+IFERROR(X217/H217,"0")+IFERROR(X218/H218,"0")+IFERROR(X219/H219,"0")+IFERROR(X220/H220,"0")</f>
        <v>13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0.23322999999999999</v>
      </c>
      <c r="Z221" s="388"/>
      <c r="AA221" s="388"/>
    </row>
    <row r="222" spans="1:67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400"/>
      <c r="O222" s="420" t="s">
        <v>70</v>
      </c>
      <c r="P222" s="421"/>
      <c r="Q222" s="421"/>
      <c r="R222" s="421"/>
      <c r="S222" s="421"/>
      <c r="T222" s="421"/>
      <c r="U222" s="422"/>
      <c r="V222" s="37" t="s">
        <v>66</v>
      </c>
      <c r="W222" s="387">
        <f>IFERROR(SUM(W214:W220),"0")</f>
        <v>116</v>
      </c>
      <c r="X222" s="387">
        <f>IFERROR(SUM(X214:X220),"0")</f>
        <v>120.39999999999999</v>
      </c>
      <c r="Y222" s="37"/>
      <c r="Z222" s="388"/>
      <c r="AA222" s="388"/>
    </row>
    <row r="223" spans="1:67" ht="14.25" customHeight="1" x14ac:dyDescent="0.25">
      <c r="A223" s="393" t="s">
        <v>61</v>
      </c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78"/>
      <c r="AA223" s="378"/>
    </row>
    <row r="224" spans="1:67" ht="27" customHeight="1" x14ac:dyDescent="0.25">
      <c r="A224" s="54" t="s">
        <v>358</v>
      </c>
      <c r="B224" s="54" t="s">
        <v>359</v>
      </c>
      <c r="C224" s="31">
        <v>4301031305</v>
      </c>
      <c r="D224" s="389">
        <v>4607091389845</v>
      </c>
      <c r="E224" s="390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0"/>
      <c r="T224" s="34"/>
      <c r="U224" s="34"/>
      <c r="V224" s="35" t="s">
        <v>66</v>
      </c>
      <c r="W224" s="385">
        <v>175</v>
      </c>
      <c r="X224" s="386">
        <f>IFERROR(IF(W224="",0,CEILING((W224/$H224),1)*$H224),"")</f>
        <v>176.4</v>
      </c>
      <c r="Y224" s="36">
        <f>IFERROR(IF(X224=0,"",ROUNDUP(X224/H224,0)*0.00502),"")</f>
        <v>0.42168</v>
      </c>
      <c r="Z224" s="56"/>
      <c r="AA224" s="57"/>
      <c r="AE224" s="64"/>
      <c r="BB224" s="194" t="s">
        <v>1</v>
      </c>
      <c r="BL224" s="64">
        <f>IFERROR(W224*I224/H224,"0")</f>
        <v>183.33333333333334</v>
      </c>
      <c r="BM224" s="64">
        <f>IFERROR(X224*I224/H224,"0")</f>
        <v>184.8</v>
      </c>
      <c r="BN224" s="64">
        <f>IFERROR(1/J224*(W224/H224),"0")</f>
        <v>0.35612535612535612</v>
      </c>
      <c r="BO224" s="64">
        <f>IFERROR(1/J224*(X224/H224),"0")</f>
        <v>0.35897435897435903</v>
      </c>
    </row>
    <row r="225" spans="1:67" ht="27" customHeight="1" x14ac:dyDescent="0.25">
      <c r="A225" s="54" t="s">
        <v>360</v>
      </c>
      <c r="B225" s="54" t="s">
        <v>361</v>
      </c>
      <c r="C225" s="31">
        <v>4301031306</v>
      </c>
      <c r="D225" s="389">
        <v>4680115882881</v>
      </c>
      <c r="E225" s="390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399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71</v>
      </c>
      <c r="W226" s="387">
        <f>IFERROR(W224/H224,"0")+IFERROR(W225/H225,"0")</f>
        <v>83.333333333333329</v>
      </c>
      <c r="X226" s="387">
        <f>IFERROR(X224/H224,"0")+IFERROR(X225/H225,"0")</f>
        <v>84</v>
      </c>
      <c r="Y226" s="387">
        <f>IFERROR(IF(Y224="",0,Y224),"0")+IFERROR(IF(Y225="",0,Y225),"0")</f>
        <v>0.42168</v>
      </c>
      <c r="Z226" s="388"/>
      <c r="AA226" s="388"/>
    </row>
    <row r="227" spans="1:67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400"/>
      <c r="O227" s="420" t="s">
        <v>70</v>
      </c>
      <c r="P227" s="421"/>
      <c r="Q227" s="421"/>
      <c r="R227" s="421"/>
      <c r="S227" s="421"/>
      <c r="T227" s="421"/>
      <c r="U227" s="422"/>
      <c r="V227" s="37" t="s">
        <v>66</v>
      </c>
      <c r="W227" s="387">
        <f>IFERROR(SUM(W224:W225),"0")</f>
        <v>175</v>
      </c>
      <c r="X227" s="387">
        <f>IFERROR(SUM(X224:X225),"0")</f>
        <v>176.4</v>
      </c>
      <c r="Y227" s="37"/>
      <c r="Z227" s="388"/>
      <c r="AA227" s="388"/>
    </row>
    <row r="228" spans="1:67" ht="16.5" customHeight="1" x14ac:dyDescent="0.25">
      <c r="A228" s="457" t="s">
        <v>362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79"/>
      <c r="AA228" s="379"/>
    </row>
    <row r="229" spans="1:67" ht="14.25" customHeight="1" x14ac:dyDescent="0.25">
      <c r="A229" s="393" t="s">
        <v>113</v>
      </c>
      <c r="B229" s="394"/>
      <c r="C229" s="394"/>
      <c r="D229" s="394"/>
      <c r="E229" s="394"/>
      <c r="F229" s="394"/>
      <c r="G229" s="394"/>
      <c r="H229" s="394"/>
      <c r="I229" s="394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78"/>
      <c r="AA229" s="378"/>
    </row>
    <row r="230" spans="1:67" ht="27" customHeight="1" x14ac:dyDescent="0.25">
      <c r="A230" s="54" t="s">
        <v>363</v>
      </c>
      <c r="B230" s="54" t="s">
        <v>364</v>
      </c>
      <c r="C230" s="31">
        <v>4301011826</v>
      </c>
      <c r="D230" s="389">
        <v>4680115884137</v>
      </c>
      <c r="E230" s="390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30</v>
      </c>
      <c r="X230" s="386">
        <f t="shared" ref="X230:X237" si="44">IFERROR(IF(W230="",0,CEILING((W230/$H230),1)*$H230),"")</f>
        <v>34.799999999999997</v>
      </c>
      <c r="Y230" s="36">
        <f>IFERROR(IF(X230=0,"",ROUNDUP(X230/H230,0)*0.02175),"")</f>
        <v>6.5250000000000002E-2</v>
      </c>
      <c r="Z230" s="56"/>
      <c r="AA230" s="57"/>
      <c r="AE230" s="64"/>
      <c r="BB230" s="196" t="s">
        <v>1</v>
      </c>
      <c r="BL230" s="64">
        <f t="shared" ref="BL230:BL237" si="45">IFERROR(W230*I230/H230,"0")</f>
        <v>31.241379310344826</v>
      </c>
      <c r="BM230" s="64">
        <f t="shared" ref="BM230:BM237" si="46">IFERROR(X230*I230/H230,"0")</f>
        <v>36.239999999999995</v>
      </c>
      <c r="BN230" s="64">
        <f t="shared" ref="BN230:BN237" si="47">IFERROR(1/J230*(W230/H230),"0")</f>
        <v>4.6182266009852216E-2</v>
      </c>
      <c r="BO230" s="64">
        <f t="shared" ref="BO230:BO237" si="48">IFERROR(1/J230*(X230/H230),"0")</f>
        <v>5.3571428571428568E-2</v>
      </c>
    </row>
    <row r="231" spans="1:67" ht="27" customHeight="1" x14ac:dyDescent="0.25">
      <c r="A231" s="54" t="s">
        <v>363</v>
      </c>
      <c r="B231" s="54" t="s">
        <v>365</v>
      </c>
      <c r="C231" s="31">
        <v>4301011942</v>
      </c>
      <c r="D231" s="389">
        <v>4680115884137</v>
      </c>
      <c r="E231" s="390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57" t="s">
        <v>366</v>
      </c>
      <c r="P231" s="392"/>
      <c r="Q231" s="392"/>
      <c r="R231" s="392"/>
      <c r="S231" s="390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4301011724</v>
      </c>
      <c r="D232" s="389">
        <v>4680115884236</v>
      </c>
      <c r="E232" s="390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0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4301011721</v>
      </c>
      <c r="D233" s="389">
        <v>4680115884175</v>
      </c>
      <c r="E233" s="390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0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4301011824</v>
      </c>
      <c r="D234" s="389">
        <v>4680115884144</v>
      </c>
      <c r="E234" s="390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0"/>
      <c r="T234" s="34"/>
      <c r="U234" s="34"/>
      <c r="V234" s="35" t="s">
        <v>66</v>
      </c>
      <c r="W234" s="385">
        <v>28</v>
      </c>
      <c r="X234" s="386">
        <f t="shared" si="44"/>
        <v>28</v>
      </c>
      <c r="Y234" s="36">
        <f>IFERROR(IF(X234=0,"",ROUNDUP(X234/H234,0)*0.00937),"")</f>
        <v>6.5589999999999996E-2</v>
      </c>
      <c r="Z234" s="56"/>
      <c r="AA234" s="57"/>
      <c r="AE234" s="64"/>
      <c r="BB234" s="200" t="s">
        <v>1</v>
      </c>
      <c r="BL234" s="64">
        <f t="shared" si="45"/>
        <v>29.68</v>
      </c>
      <c r="BM234" s="64">
        <f t="shared" si="46"/>
        <v>29.68</v>
      </c>
      <c r="BN234" s="64">
        <f t="shared" si="47"/>
        <v>5.8333333333333334E-2</v>
      </c>
      <c r="BO234" s="64">
        <f t="shared" si="48"/>
        <v>5.8333333333333334E-2</v>
      </c>
    </row>
    <row r="235" spans="1:67" ht="27" customHeight="1" x14ac:dyDescent="0.25">
      <c r="A235" s="54" t="s">
        <v>373</v>
      </c>
      <c r="B235" s="54" t="s">
        <v>374</v>
      </c>
      <c r="C235" s="31">
        <v>4301011963</v>
      </c>
      <c r="D235" s="389">
        <v>4680115885288</v>
      </c>
      <c r="E235" s="390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7" t="s">
        <v>375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4301011726</v>
      </c>
      <c r="D236" s="389">
        <v>4680115884182</v>
      </c>
      <c r="E236" s="390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4301011722</v>
      </c>
      <c r="D237" s="389">
        <v>4680115884205</v>
      </c>
      <c r="E237" s="390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40</v>
      </c>
      <c r="X237" s="386">
        <f t="shared" si="44"/>
        <v>40</v>
      </c>
      <c r="Y237" s="36">
        <f>IFERROR(IF(X237=0,"",ROUNDUP(X237/H237,0)*0.00937),"")</f>
        <v>9.3700000000000006E-2</v>
      </c>
      <c r="Z237" s="56"/>
      <c r="AA237" s="57"/>
      <c r="AE237" s="64"/>
      <c r="BB237" s="203" t="s">
        <v>1</v>
      </c>
      <c r="BL237" s="64">
        <f t="shared" si="45"/>
        <v>42.400000000000006</v>
      </c>
      <c r="BM237" s="64">
        <f t="shared" si="46"/>
        <v>42.400000000000006</v>
      </c>
      <c r="BN237" s="64">
        <f t="shared" si="47"/>
        <v>8.3333333333333329E-2</v>
      </c>
      <c r="BO237" s="64">
        <f t="shared" si="48"/>
        <v>8.3333333333333329E-2</v>
      </c>
    </row>
    <row r="238" spans="1:67" x14ac:dyDescent="0.2">
      <c r="A238" s="399"/>
      <c r="B238" s="394"/>
      <c r="C238" s="394"/>
      <c r="D238" s="394"/>
      <c r="E238" s="394"/>
      <c r="F238" s="394"/>
      <c r="G238" s="394"/>
      <c r="H238" s="394"/>
      <c r="I238" s="394"/>
      <c r="J238" s="394"/>
      <c r="K238" s="394"/>
      <c r="L238" s="394"/>
      <c r="M238" s="394"/>
      <c r="N238" s="400"/>
      <c r="O238" s="420" t="s">
        <v>70</v>
      </c>
      <c r="P238" s="421"/>
      <c r="Q238" s="421"/>
      <c r="R238" s="421"/>
      <c r="S238" s="421"/>
      <c r="T238" s="421"/>
      <c r="U238" s="422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19.586206896551722</v>
      </c>
      <c r="X238" s="387">
        <f>IFERROR(X230/H230,"0")+IFERROR(X231/H231,"0")+IFERROR(X232/H232,"0")+IFERROR(X233/H233,"0")+IFERROR(X234/H234,"0")+IFERROR(X235/H235,"0")+IFERROR(X236/H236,"0")+IFERROR(X237/H237,"0")</f>
        <v>20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0.22454000000000002</v>
      </c>
      <c r="Z238" s="388"/>
      <c r="AA238" s="388"/>
    </row>
    <row r="239" spans="1:67" x14ac:dyDescent="0.2">
      <c r="A239" s="394"/>
      <c r="B239" s="394"/>
      <c r="C239" s="394"/>
      <c r="D239" s="394"/>
      <c r="E239" s="394"/>
      <c r="F239" s="394"/>
      <c r="G239" s="394"/>
      <c r="H239" s="394"/>
      <c r="I239" s="394"/>
      <c r="J239" s="394"/>
      <c r="K239" s="394"/>
      <c r="L239" s="394"/>
      <c r="M239" s="394"/>
      <c r="N239" s="400"/>
      <c r="O239" s="420" t="s">
        <v>70</v>
      </c>
      <c r="P239" s="421"/>
      <c r="Q239" s="421"/>
      <c r="R239" s="421"/>
      <c r="S239" s="421"/>
      <c r="T239" s="421"/>
      <c r="U239" s="422"/>
      <c r="V239" s="37" t="s">
        <v>66</v>
      </c>
      <c r="W239" s="387">
        <f>IFERROR(SUM(W230:W237),"0")</f>
        <v>98</v>
      </c>
      <c r="X239" s="387">
        <f>IFERROR(SUM(X230:X237),"0")</f>
        <v>102.8</v>
      </c>
      <c r="Y239" s="37"/>
      <c r="Z239" s="388"/>
      <c r="AA239" s="388"/>
    </row>
    <row r="240" spans="1:67" ht="16.5" customHeight="1" x14ac:dyDescent="0.25">
      <c r="A240" s="457" t="s">
        <v>380</v>
      </c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79"/>
      <c r="AA240" s="379"/>
    </row>
    <row r="241" spans="1:67" ht="14.25" customHeight="1" x14ac:dyDescent="0.25">
      <c r="A241" s="393" t="s">
        <v>113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89">
        <v>4680115885554</v>
      </c>
      <c r="E242" s="390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383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ref="X242:X249" si="49">IFERROR(IF(W242="",0,CEILING((W242/$H242),1)*$H242),"")</f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ref="BL242:BL249" si="50">IFERROR(W242*I242/H242,"0")</f>
        <v>0</v>
      </c>
      <c r="BM242" s="64">
        <f t="shared" ref="BM242:BM249" si="51">IFERROR(X242*I242/H242,"0")</f>
        <v>0</v>
      </c>
      <c r="BN242" s="64">
        <f t="shared" ref="BN242:BN249" si="52">IFERROR(1/J242*(W242/H242),"0")</f>
        <v>0</v>
      </c>
      <c r="BO242" s="64">
        <f t="shared" ref="BO242:BO249" si="53">IFERROR(1/J242*(X242/H242),"0")</f>
        <v>0</v>
      </c>
    </row>
    <row r="243" spans="1:67" ht="27" customHeight="1" x14ac:dyDescent="0.25">
      <c r="A243" s="54" t="s">
        <v>384</v>
      </c>
      <c r="B243" s="54" t="s">
        <v>385</v>
      </c>
      <c r="C243" s="31">
        <v>4301012024</v>
      </c>
      <c r="D243" s="389">
        <v>4680115885615</v>
      </c>
      <c r="E243" s="390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19" t="s">
        <v>386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387</v>
      </c>
      <c r="B244" s="54" t="s">
        <v>388</v>
      </c>
      <c r="C244" s="31">
        <v>4301011858</v>
      </c>
      <c r="D244" s="389">
        <v>4680115885646</v>
      </c>
      <c r="E244" s="390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0" t="s">
        <v>389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89">
        <v>4607091386011</v>
      </c>
      <c r="E245" s="390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4301011329</v>
      </c>
      <c r="D246" s="389">
        <v>4607091387308</v>
      </c>
      <c r="E246" s="390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4301011049</v>
      </c>
      <c r="D247" s="389">
        <v>4607091387339</v>
      </c>
      <c r="E247" s="390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4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0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4301011573</v>
      </c>
      <c r="D248" s="389">
        <v>4680115881938</v>
      </c>
      <c r="E248" s="390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7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0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customHeight="1" x14ac:dyDescent="0.25">
      <c r="A249" s="54" t="s">
        <v>398</v>
      </c>
      <c r="B249" s="54" t="s">
        <v>399</v>
      </c>
      <c r="C249" s="31">
        <v>4301010944</v>
      </c>
      <c r="D249" s="389">
        <v>4607091387346</v>
      </c>
      <c r="E249" s="390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0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9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4"/>
      <c r="N250" s="400"/>
      <c r="O250" s="420" t="s">
        <v>70</v>
      </c>
      <c r="P250" s="421"/>
      <c r="Q250" s="421"/>
      <c r="R250" s="421"/>
      <c r="S250" s="421"/>
      <c r="T250" s="421"/>
      <c r="U250" s="422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0</v>
      </c>
      <c r="X250" s="387">
        <f>IFERROR(X242/H242,"0")+IFERROR(X243/H243,"0")+IFERROR(X244/H244,"0")+IFERROR(X245/H245,"0")+IFERROR(X246/H246,"0")+IFERROR(X247/H247,"0")+IFERROR(X248/H248,"0")+IFERROR(X249/H249,"0")</f>
        <v>0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88"/>
      <c r="AA250" s="388"/>
    </row>
    <row r="251" spans="1:67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4"/>
      <c r="N251" s="400"/>
      <c r="O251" s="420" t="s">
        <v>70</v>
      </c>
      <c r="P251" s="421"/>
      <c r="Q251" s="421"/>
      <c r="R251" s="421"/>
      <c r="S251" s="421"/>
      <c r="T251" s="421"/>
      <c r="U251" s="422"/>
      <c r="V251" s="37" t="s">
        <v>66</v>
      </c>
      <c r="W251" s="387">
        <f>IFERROR(SUM(W242:W249),"0")</f>
        <v>0</v>
      </c>
      <c r="X251" s="387">
        <f>IFERROR(SUM(X242:X249),"0")</f>
        <v>0</v>
      </c>
      <c r="Y251" s="37"/>
      <c r="Z251" s="388"/>
      <c r="AA251" s="388"/>
    </row>
    <row r="252" spans="1:67" ht="14.25" customHeight="1" x14ac:dyDescent="0.25">
      <c r="A252" s="393" t="s">
        <v>61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89">
        <v>4607091387193</v>
      </c>
      <c r="E253" s="390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89">
        <v>4607091387230</v>
      </c>
      <c r="E254" s="390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0"/>
      <c r="T254" s="34"/>
      <c r="U254" s="34"/>
      <c r="V254" s="35" t="s">
        <v>66</v>
      </c>
      <c r="W254" s="385">
        <v>0</v>
      </c>
      <c r="X254" s="386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404</v>
      </c>
      <c r="B255" s="54" t="s">
        <v>405</v>
      </c>
      <c r="C255" s="31">
        <v>4301031152</v>
      </c>
      <c r="D255" s="389">
        <v>4607091387285</v>
      </c>
      <c r="E255" s="390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0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9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4"/>
      <c r="N256" s="400"/>
      <c r="O256" s="420" t="s">
        <v>70</v>
      </c>
      <c r="P256" s="421"/>
      <c r="Q256" s="421"/>
      <c r="R256" s="421"/>
      <c r="S256" s="421"/>
      <c r="T256" s="421"/>
      <c r="U256" s="422"/>
      <c r="V256" s="37" t="s">
        <v>71</v>
      </c>
      <c r="W256" s="387">
        <f>IFERROR(W253/H253,"0")+IFERROR(W254/H254,"0")+IFERROR(W255/H255,"0")</f>
        <v>0</v>
      </c>
      <c r="X256" s="387">
        <f>IFERROR(X253/H253,"0")+IFERROR(X254/H254,"0")+IFERROR(X255/H255,"0")</f>
        <v>0</v>
      </c>
      <c r="Y256" s="387">
        <f>IFERROR(IF(Y253="",0,Y253),"0")+IFERROR(IF(Y254="",0,Y254),"0")+IFERROR(IF(Y255="",0,Y255),"0")</f>
        <v>0</v>
      </c>
      <c r="Z256" s="388"/>
      <c r="AA256" s="388"/>
    </row>
    <row r="257" spans="1:67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4"/>
      <c r="N257" s="400"/>
      <c r="O257" s="420" t="s">
        <v>70</v>
      </c>
      <c r="P257" s="421"/>
      <c r="Q257" s="421"/>
      <c r="R257" s="421"/>
      <c r="S257" s="421"/>
      <c r="T257" s="421"/>
      <c r="U257" s="422"/>
      <c r="V257" s="37" t="s">
        <v>66</v>
      </c>
      <c r="W257" s="387">
        <f>IFERROR(SUM(W253:W255),"0")</f>
        <v>0</v>
      </c>
      <c r="X257" s="387">
        <f>IFERROR(SUM(X253:X255),"0")</f>
        <v>0</v>
      </c>
      <c r="Y257" s="37"/>
      <c r="Z257" s="388"/>
      <c r="AA257" s="388"/>
    </row>
    <row r="258" spans="1:67" ht="14.25" customHeight="1" x14ac:dyDescent="0.25">
      <c r="A258" s="393" t="s">
        <v>72</v>
      </c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89">
        <v>4607091387766</v>
      </c>
      <c r="E259" s="390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ref="X259:X265" si="54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ref="BL259:BL265" si="55">IFERROR(W259*I259/H259,"0")</f>
        <v>0</v>
      </c>
      <c r="BM259" s="64">
        <f t="shared" ref="BM259:BM265" si="56">IFERROR(X259*I259/H259,"0")</f>
        <v>0</v>
      </c>
      <c r="BN259" s="64">
        <f t="shared" ref="BN259:BN265" si="57">IFERROR(1/J259*(W259/H259),"0")</f>
        <v>0</v>
      </c>
      <c r="BO259" s="64">
        <f t="shared" ref="BO259:BO265" si="58">IFERROR(1/J259*(X259/H259),"0")</f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4301051116</v>
      </c>
      <c r="D260" s="389">
        <v>4607091387957</v>
      </c>
      <c r="E260" s="390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customHeight="1" x14ac:dyDescent="0.25">
      <c r="A261" s="54" t="s">
        <v>410</v>
      </c>
      <c r="B261" s="54" t="s">
        <v>411</v>
      </c>
      <c r="C261" s="31">
        <v>4301051115</v>
      </c>
      <c r="D261" s="389">
        <v>4607091387964</v>
      </c>
      <c r="E261" s="390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customHeight="1" x14ac:dyDescent="0.25">
      <c r="A262" s="54" t="s">
        <v>412</v>
      </c>
      <c r="B262" s="54" t="s">
        <v>413</v>
      </c>
      <c r="C262" s="31">
        <v>4301051731</v>
      </c>
      <c r="D262" s="389">
        <v>4680115884618</v>
      </c>
      <c r="E262" s="390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4301051705</v>
      </c>
      <c r="D263" s="389">
        <v>4680115884588</v>
      </c>
      <c r="E263" s="390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4301051130</v>
      </c>
      <c r="D264" s="389">
        <v>4607091387537</v>
      </c>
      <c r="E264" s="390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customHeight="1" x14ac:dyDescent="0.25">
      <c r="A265" s="54" t="s">
        <v>418</v>
      </c>
      <c r="B265" s="54" t="s">
        <v>419</v>
      </c>
      <c r="C265" s="31">
        <v>4301051132</v>
      </c>
      <c r="D265" s="389">
        <v>4607091387513</v>
      </c>
      <c r="E265" s="390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9"/>
      <c r="B266" s="394"/>
      <c r="C266" s="394"/>
      <c r="D266" s="394"/>
      <c r="E266" s="394"/>
      <c r="F266" s="394"/>
      <c r="G266" s="394"/>
      <c r="H266" s="394"/>
      <c r="I266" s="394"/>
      <c r="J266" s="394"/>
      <c r="K266" s="394"/>
      <c r="L266" s="394"/>
      <c r="M266" s="394"/>
      <c r="N266" s="400"/>
      <c r="O266" s="420" t="s">
        <v>70</v>
      </c>
      <c r="P266" s="421"/>
      <c r="Q266" s="421"/>
      <c r="R266" s="421"/>
      <c r="S266" s="421"/>
      <c r="T266" s="421"/>
      <c r="U266" s="422"/>
      <c r="V266" s="37" t="s">
        <v>71</v>
      </c>
      <c r="W266" s="387">
        <f>IFERROR(W259/H259,"0")+IFERROR(W260/H260,"0")+IFERROR(W261/H261,"0")+IFERROR(W262/H262,"0")+IFERROR(W263/H263,"0")+IFERROR(W264/H264,"0")+IFERROR(W265/H265,"0")</f>
        <v>0</v>
      </c>
      <c r="X266" s="387">
        <f>IFERROR(X259/H259,"0")+IFERROR(X260/H260,"0")+IFERROR(X261/H261,"0")+IFERROR(X262/H262,"0")+IFERROR(X263/H263,"0")+IFERROR(X264/H264,"0")+IFERROR(X265/H265,"0")</f>
        <v>0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x14ac:dyDescent="0.2">
      <c r="A267" s="394"/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400"/>
      <c r="O267" s="420" t="s">
        <v>70</v>
      </c>
      <c r="P267" s="421"/>
      <c r="Q267" s="421"/>
      <c r="R267" s="421"/>
      <c r="S267" s="421"/>
      <c r="T267" s="421"/>
      <c r="U267" s="422"/>
      <c r="V267" s="37" t="s">
        <v>66</v>
      </c>
      <c r="W267" s="387">
        <f>IFERROR(SUM(W259:W265),"0")</f>
        <v>0</v>
      </c>
      <c r="X267" s="387">
        <f>IFERROR(SUM(X259:X265),"0")</f>
        <v>0</v>
      </c>
      <c r="Y267" s="37"/>
      <c r="Z267" s="388"/>
      <c r="AA267" s="388"/>
    </row>
    <row r="268" spans="1:67" ht="14.25" customHeight="1" x14ac:dyDescent="0.25">
      <c r="A268" s="393" t="s">
        <v>215</v>
      </c>
      <c r="B268" s="394"/>
      <c r="C268" s="394"/>
      <c r="D268" s="394"/>
      <c r="E268" s="394"/>
      <c r="F268" s="394"/>
      <c r="G268" s="394"/>
      <c r="H268" s="394"/>
      <c r="I268" s="394"/>
      <c r="J268" s="394"/>
      <c r="K268" s="394"/>
      <c r="L268" s="394"/>
      <c r="M268" s="394"/>
      <c r="N268" s="394"/>
      <c r="O268" s="394"/>
      <c r="P268" s="394"/>
      <c r="Q268" s="394"/>
      <c r="R268" s="394"/>
      <c r="S268" s="394"/>
      <c r="T268" s="394"/>
      <c r="U268" s="394"/>
      <c r="V268" s="394"/>
      <c r="W268" s="394"/>
      <c r="X268" s="394"/>
      <c r="Y268" s="394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3" t="s">
        <v>422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20</v>
      </c>
      <c r="X269" s="386">
        <f>IFERROR(IF(W269="",0,CEILING((W269/$H269),1)*$H269),"")</f>
        <v>25.200000000000003</v>
      </c>
      <c r="Y269" s="36">
        <f>IFERROR(IF(X269=0,"",ROUNDUP(X269/H269,0)*0.02175),"")</f>
        <v>6.5250000000000002E-2</v>
      </c>
      <c r="Z269" s="56"/>
      <c r="AA269" s="57"/>
      <c r="AE269" s="64"/>
      <c r="BB269" s="222" t="s">
        <v>1</v>
      </c>
      <c r="BL269" s="64">
        <f>IFERROR(W269*I269/H269,"0")</f>
        <v>21.342857142857142</v>
      </c>
      <c r="BM269" s="64">
        <f>IFERROR(X269*I269/H269,"0")</f>
        <v>26.892000000000003</v>
      </c>
      <c r="BN269" s="64">
        <f>IFERROR(1/J269*(W269/H269),"0")</f>
        <v>4.2517006802721087E-2</v>
      </c>
      <c r="BO269" s="64">
        <f>IFERROR(1/J269*(X269/H269),"0")</f>
        <v>5.3571428571428568E-2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89">
        <v>4607091384482</v>
      </c>
      <c r="E270" s="390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4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400</v>
      </c>
      <c r="X270" s="386">
        <f>IFERROR(IF(W270="",0,CEILING((W270/$H270),1)*$H270),"")</f>
        <v>405.59999999999997</v>
      </c>
      <c r="Y270" s="36">
        <f>IFERROR(IF(X270=0,"",ROUNDUP(X270/H270,0)*0.02175),"")</f>
        <v>1.131</v>
      </c>
      <c r="Z270" s="56"/>
      <c r="AA270" s="57"/>
      <c r="AE270" s="64"/>
      <c r="BB270" s="223" t="s">
        <v>1</v>
      </c>
      <c r="BL270" s="64">
        <f>IFERROR(W270*I270/H270,"0")</f>
        <v>428.92307692307696</v>
      </c>
      <c r="BM270" s="64">
        <f>IFERROR(X270*I270/H270,"0")</f>
        <v>434.928</v>
      </c>
      <c r="BN270" s="64">
        <f>IFERROR(1/J270*(W270/H270),"0")</f>
        <v>0.91575091575091572</v>
      </c>
      <c r="BO270" s="64">
        <f>IFERROR(1/J270*(X270/H270),"0")</f>
        <v>0.92857142857142849</v>
      </c>
    </row>
    <row r="271" spans="1:67" ht="16.5" customHeight="1" x14ac:dyDescent="0.25">
      <c r="A271" s="54" t="s">
        <v>425</v>
      </c>
      <c r="B271" s="54" t="s">
        <v>426</v>
      </c>
      <c r="C271" s="31">
        <v>4301060325</v>
      </c>
      <c r="D271" s="389">
        <v>4607091380897</v>
      </c>
      <c r="E271" s="390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10</v>
      </c>
      <c r="X271" s="386">
        <f>IFERROR(IF(W271="",0,CEILING((W271/$H271),1)*$H271),"")</f>
        <v>16.8</v>
      </c>
      <c r="Y271" s="36">
        <f>IFERROR(IF(X271=0,"",ROUNDUP(X271/H271,0)*0.02175),"")</f>
        <v>4.3499999999999997E-2</v>
      </c>
      <c r="Z271" s="56"/>
      <c r="AA271" s="57"/>
      <c r="AE271" s="64"/>
      <c r="BB271" s="224" t="s">
        <v>1</v>
      </c>
      <c r="BL271" s="64">
        <f>IFERROR(W271*I271/H271,"0")</f>
        <v>10.671428571428571</v>
      </c>
      <c r="BM271" s="64">
        <f>IFERROR(X271*I271/H271,"0")</f>
        <v>17.928000000000001</v>
      </c>
      <c r="BN271" s="64">
        <f>IFERROR(1/J271*(W271/H271),"0")</f>
        <v>2.1258503401360544E-2</v>
      </c>
      <c r="BO271" s="64">
        <f>IFERROR(1/J271*(X271/H271),"0")</f>
        <v>3.5714285714285712E-2</v>
      </c>
    </row>
    <row r="272" spans="1:67" x14ac:dyDescent="0.2">
      <c r="A272" s="399"/>
      <c r="B272" s="394"/>
      <c r="C272" s="394"/>
      <c r="D272" s="394"/>
      <c r="E272" s="394"/>
      <c r="F272" s="394"/>
      <c r="G272" s="394"/>
      <c r="H272" s="394"/>
      <c r="I272" s="394"/>
      <c r="J272" s="394"/>
      <c r="K272" s="394"/>
      <c r="L272" s="394"/>
      <c r="M272" s="394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71</v>
      </c>
      <c r="W272" s="387">
        <f>IFERROR(W269/H269,"0")+IFERROR(W270/H270,"0")+IFERROR(W271/H271,"0")</f>
        <v>54.853479853479854</v>
      </c>
      <c r="X272" s="387">
        <f>IFERROR(X269/H269,"0")+IFERROR(X270/H270,"0")+IFERROR(X271/H271,"0")</f>
        <v>57</v>
      </c>
      <c r="Y272" s="387">
        <f>IFERROR(IF(Y269="",0,Y269),"0")+IFERROR(IF(Y270="",0,Y270),"0")+IFERROR(IF(Y271="",0,Y271),"0")</f>
        <v>1.2397500000000001</v>
      </c>
      <c r="Z272" s="388"/>
      <c r="AA272" s="388"/>
    </row>
    <row r="273" spans="1:67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400"/>
      <c r="O273" s="420" t="s">
        <v>70</v>
      </c>
      <c r="P273" s="421"/>
      <c r="Q273" s="421"/>
      <c r="R273" s="421"/>
      <c r="S273" s="421"/>
      <c r="T273" s="421"/>
      <c r="U273" s="422"/>
      <c r="V273" s="37" t="s">
        <v>66</v>
      </c>
      <c r="W273" s="387">
        <f>IFERROR(SUM(W269:W271),"0")</f>
        <v>430</v>
      </c>
      <c r="X273" s="387">
        <f>IFERROR(SUM(X269:X271),"0")</f>
        <v>447.59999999999997</v>
      </c>
      <c r="Y273" s="37"/>
      <c r="Z273" s="388"/>
      <c r="AA273" s="388"/>
    </row>
    <row r="274" spans="1:67" ht="14.25" customHeight="1" x14ac:dyDescent="0.25">
      <c r="A274" s="393" t="s">
        <v>91</v>
      </c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89">
        <v>4607091388374</v>
      </c>
      <c r="E275" s="390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8" t="s">
        <v>429</v>
      </c>
      <c r="P275" s="392"/>
      <c r="Q275" s="392"/>
      <c r="R275" s="392"/>
      <c r="S275" s="390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89">
        <v>4607091388381</v>
      </c>
      <c r="E276" s="390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2" t="s">
        <v>432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433</v>
      </c>
      <c r="B277" s="54" t="s">
        <v>434</v>
      </c>
      <c r="C277" s="31">
        <v>4301030233</v>
      </c>
      <c r="D277" s="389">
        <v>4607091388404</v>
      </c>
      <c r="E277" s="390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9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4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customHeight="1" x14ac:dyDescent="0.25">
      <c r="A280" s="393" t="s">
        <v>435</v>
      </c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4"/>
      <c r="P280" s="394"/>
      <c r="Q280" s="394"/>
      <c r="R280" s="394"/>
      <c r="S280" s="394"/>
      <c r="T280" s="394"/>
      <c r="U280" s="394"/>
      <c r="V280" s="394"/>
      <c r="W280" s="394"/>
      <c r="X280" s="394"/>
      <c r="Y280" s="394"/>
      <c r="Z280" s="378"/>
      <c r="AA280" s="378"/>
    </row>
    <row r="281" spans="1:67" ht="16.5" customHeight="1" x14ac:dyDescent="0.25">
      <c r="A281" s="54" t="s">
        <v>436</v>
      </c>
      <c r="B281" s="54" t="s">
        <v>437</v>
      </c>
      <c r="C281" s="31">
        <v>4301180007</v>
      </c>
      <c r="D281" s="389">
        <v>4680115881808</v>
      </c>
      <c r="E281" s="390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0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4301180006</v>
      </c>
      <c r="D282" s="389">
        <v>4680115881822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442</v>
      </c>
      <c r="B283" s="54" t="s">
        <v>443</v>
      </c>
      <c r="C283" s="31">
        <v>4301180001</v>
      </c>
      <c r="D283" s="389">
        <v>4680115880016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9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4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x14ac:dyDescent="0.2">
      <c r="A285" s="394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customHeight="1" x14ac:dyDescent="0.25">
      <c r="A286" s="457" t="s">
        <v>444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79"/>
      <c r="AA286" s="379"/>
    </row>
    <row r="287" spans="1:67" ht="14.25" customHeight="1" x14ac:dyDescent="0.25">
      <c r="A287" s="393" t="s">
        <v>113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89">
        <v>4607091387421</v>
      </c>
      <c r="E288" s="390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0"/>
      <c r="T288" s="34"/>
      <c r="U288" s="34"/>
      <c r="V288" s="35" t="s">
        <v>66</v>
      </c>
      <c r="W288" s="385">
        <v>0</v>
      </c>
      <c r="X288" s="386">
        <f t="shared" ref="X288:X294" si="59">IFERROR(IF(W288="",0,CEILING((W288/$H288),1)*$H288),"")</f>
        <v>0</v>
      </c>
      <c r="Y288" s="36" t="str">
        <f>IFERROR(IF(X288=0,"",ROUNDUP(X288/H288,0)*0.02175),"")</f>
        <v/>
      </c>
      <c r="Z288" s="56"/>
      <c r="AA288" s="57"/>
      <c r="AE288" s="64"/>
      <c r="BB288" s="231" t="s">
        <v>1</v>
      </c>
      <c r="BL288" s="64">
        <f t="shared" ref="BL288:BL294" si="60">IFERROR(W288*I288/H288,"0")</f>
        <v>0</v>
      </c>
      <c r="BM288" s="64">
        <f t="shared" ref="BM288:BM294" si="61">IFERROR(X288*I288/H288,"0")</f>
        <v>0</v>
      </c>
      <c r="BN288" s="64">
        <f t="shared" ref="BN288:BN294" si="62">IFERROR(1/J288*(W288/H288),"0")</f>
        <v>0</v>
      </c>
      <c r="BO288" s="64">
        <f t="shared" ref="BO288:BO294" si="63">IFERROR(1/J288*(X288/H288),"0")</f>
        <v>0</v>
      </c>
    </row>
    <row r="289" spans="1:67" ht="27" customHeight="1" x14ac:dyDescent="0.25">
      <c r="A289" s="54" t="s">
        <v>445</v>
      </c>
      <c r="B289" s="54" t="s">
        <v>447</v>
      </c>
      <c r="C289" s="31">
        <v>4301011121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448</v>
      </c>
      <c r="B290" s="54" t="s">
        <v>449</v>
      </c>
      <c r="C290" s="31">
        <v>4301011322</v>
      </c>
      <c r="D290" s="389">
        <v>4607091387452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448</v>
      </c>
      <c r="B291" s="54" t="s">
        <v>450</v>
      </c>
      <c r="C291" s="31">
        <v>4301011619</v>
      </c>
      <c r="D291" s="389">
        <v>4607091387452</v>
      </c>
      <c r="E291" s="390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4301011313</v>
      </c>
      <c r="D292" s="389">
        <v>4607091385984</v>
      </c>
      <c r="E292" s="390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4301011316</v>
      </c>
      <c r="D293" s="389">
        <v>4607091387438</v>
      </c>
      <c r="E293" s="390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customHeight="1" x14ac:dyDescent="0.25">
      <c r="A294" s="54" t="s">
        <v>455</v>
      </c>
      <c r="B294" s="54" t="s">
        <v>456</v>
      </c>
      <c r="C294" s="31">
        <v>4301011319</v>
      </c>
      <c r="D294" s="389">
        <v>4607091387469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9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400"/>
      <c r="O295" s="420" t="s">
        <v>70</v>
      </c>
      <c r="P295" s="421"/>
      <c r="Q295" s="421"/>
      <c r="R295" s="421"/>
      <c r="S295" s="421"/>
      <c r="T295" s="421"/>
      <c r="U295" s="422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</v>
      </c>
      <c r="X295" s="387">
        <f>IFERROR(X288/H288,"0")+IFERROR(X289/H289,"0")+IFERROR(X290/H290,"0")+IFERROR(X291/H291,"0")+IFERROR(X292/H292,"0")+IFERROR(X293/H293,"0")+IFERROR(X294/H294,"0")</f>
        <v>0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388"/>
      <c r="AA295" s="388"/>
    </row>
    <row r="296" spans="1:67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4"/>
      <c r="N296" s="400"/>
      <c r="O296" s="420" t="s">
        <v>70</v>
      </c>
      <c r="P296" s="421"/>
      <c r="Q296" s="421"/>
      <c r="R296" s="421"/>
      <c r="S296" s="421"/>
      <c r="T296" s="421"/>
      <c r="U296" s="422"/>
      <c r="V296" s="37" t="s">
        <v>66</v>
      </c>
      <c r="W296" s="387">
        <f>IFERROR(SUM(W288:W294),"0")</f>
        <v>0</v>
      </c>
      <c r="X296" s="387">
        <f>IFERROR(SUM(X288:X294),"0")</f>
        <v>0</v>
      </c>
      <c r="Y296" s="37"/>
      <c r="Z296" s="388"/>
      <c r="AA296" s="388"/>
    </row>
    <row r="297" spans="1:67" ht="14.25" customHeight="1" x14ac:dyDescent="0.25">
      <c r="A297" s="393" t="s">
        <v>61</v>
      </c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4"/>
      <c r="P297" s="394"/>
      <c r="Q297" s="394"/>
      <c r="R297" s="394"/>
      <c r="S297" s="394"/>
      <c r="T297" s="394"/>
      <c r="U297" s="394"/>
      <c r="V297" s="394"/>
      <c r="W297" s="394"/>
      <c r="X297" s="394"/>
      <c r="Y297" s="394"/>
      <c r="Z297" s="378"/>
      <c r="AA297" s="378"/>
    </row>
    <row r="298" spans="1:67" ht="27" customHeight="1" x14ac:dyDescent="0.25">
      <c r="A298" s="54" t="s">
        <v>457</v>
      </c>
      <c r="B298" s="54" t="s">
        <v>458</v>
      </c>
      <c r="C298" s="31">
        <v>4301031154</v>
      </c>
      <c r="D298" s="389">
        <v>4607091387292</v>
      </c>
      <c r="E298" s="390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0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x14ac:dyDescent="0.2">
      <c r="A299" s="399"/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400"/>
      <c r="O299" s="420" t="s">
        <v>70</v>
      </c>
      <c r="P299" s="421"/>
      <c r="Q299" s="421"/>
      <c r="R299" s="421"/>
      <c r="S299" s="421"/>
      <c r="T299" s="421"/>
      <c r="U299" s="422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x14ac:dyDescent="0.2">
      <c r="A300" s="394"/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400"/>
      <c r="O300" s="420" t="s">
        <v>70</v>
      </c>
      <c r="P300" s="421"/>
      <c r="Q300" s="421"/>
      <c r="R300" s="421"/>
      <c r="S300" s="421"/>
      <c r="T300" s="421"/>
      <c r="U300" s="422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customHeight="1" x14ac:dyDescent="0.25">
      <c r="A301" s="457" t="s">
        <v>459</v>
      </c>
      <c r="B301" s="394"/>
      <c r="C301" s="394"/>
      <c r="D301" s="394"/>
      <c r="E301" s="394"/>
      <c r="F301" s="394"/>
      <c r="G301" s="394"/>
      <c r="H301" s="394"/>
      <c r="I301" s="394"/>
      <c r="J301" s="394"/>
      <c r="K301" s="394"/>
      <c r="L301" s="394"/>
      <c r="M301" s="394"/>
      <c r="N301" s="394"/>
      <c r="O301" s="394"/>
      <c r="P301" s="394"/>
      <c r="Q301" s="394"/>
      <c r="R301" s="394"/>
      <c r="S301" s="394"/>
      <c r="T301" s="394"/>
      <c r="U301" s="394"/>
      <c r="V301" s="394"/>
      <c r="W301" s="394"/>
      <c r="X301" s="394"/>
      <c r="Y301" s="394"/>
      <c r="Z301" s="379"/>
      <c r="AA301" s="379"/>
    </row>
    <row r="302" spans="1:67" ht="14.25" customHeight="1" x14ac:dyDescent="0.25">
      <c r="A302" s="393" t="s">
        <v>61</v>
      </c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4"/>
      <c r="P302" s="394"/>
      <c r="Q302" s="394"/>
      <c r="R302" s="394"/>
      <c r="S302" s="394"/>
      <c r="T302" s="394"/>
      <c r="U302" s="394"/>
      <c r="V302" s="394"/>
      <c r="W302" s="394"/>
      <c r="X302" s="394"/>
      <c r="Y302" s="394"/>
      <c r="Z302" s="378"/>
      <c r="AA302" s="378"/>
    </row>
    <row r="303" spans="1:67" ht="27" customHeight="1" x14ac:dyDescent="0.25">
      <c r="A303" s="54" t="s">
        <v>460</v>
      </c>
      <c r="B303" s="54" t="s">
        <v>461</v>
      </c>
      <c r="C303" s="31">
        <v>4301031066</v>
      </c>
      <c r="D303" s="389">
        <v>4607091383836</v>
      </c>
      <c r="E303" s="390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0"/>
      <c r="T303" s="34"/>
      <c r="U303" s="34"/>
      <c r="V303" s="35" t="s">
        <v>66</v>
      </c>
      <c r="W303" s="385">
        <v>48</v>
      </c>
      <c r="X303" s="386">
        <f>IFERROR(IF(W303="",0,CEILING((W303/$H303),1)*$H303),"")</f>
        <v>48.6</v>
      </c>
      <c r="Y303" s="36">
        <f>IFERROR(IF(X303=0,"",ROUNDUP(X303/H303,0)*0.00753),"")</f>
        <v>0.20331000000000002</v>
      </c>
      <c r="Z303" s="56"/>
      <c r="AA303" s="57"/>
      <c r="AE303" s="64"/>
      <c r="BB303" s="239" t="s">
        <v>1</v>
      </c>
      <c r="BL303" s="64">
        <f>IFERROR(W303*I303/H303,"0")</f>
        <v>54.61333333333333</v>
      </c>
      <c r="BM303" s="64">
        <f>IFERROR(X303*I303/H303,"0")</f>
        <v>55.296000000000006</v>
      </c>
      <c r="BN303" s="64">
        <f>IFERROR(1/J303*(W303/H303),"0")</f>
        <v>0.17094017094017092</v>
      </c>
      <c r="BO303" s="64">
        <f>IFERROR(1/J303*(X303/H303),"0")</f>
        <v>0.17307692307692307</v>
      </c>
    </row>
    <row r="304" spans="1:67" x14ac:dyDescent="0.2">
      <c r="A304" s="399"/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400"/>
      <c r="O304" s="420" t="s">
        <v>70</v>
      </c>
      <c r="P304" s="421"/>
      <c r="Q304" s="421"/>
      <c r="R304" s="421"/>
      <c r="S304" s="421"/>
      <c r="T304" s="421"/>
      <c r="U304" s="422"/>
      <c r="V304" s="37" t="s">
        <v>71</v>
      </c>
      <c r="W304" s="387">
        <f>IFERROR(W303/H303,"0")</f>
        <v>26.666666666666664</v>
      </c>
      <c r="X304" s="387">
        <f>IFERROR(X303/H303,"0")</f>
        <v>27</v>
      </c>
      <c r="Y304" s="387">
        <f>IFERROR(IF(Y303="",0,Y303),"0")</f>
        <v>0.20331000000000002</v>
      </c>
      <c r="Z304" s="388"/>
      <c r="AA304" s="388"/>
    </row>
    <row r="305" spans="1:67" x14ac:dyDescent="0.2">
      <c r="A305" s="394"/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400"/>
      <c r="O305" s="420" t="s">
        <v>70</v>
      </c>
      <c r="P305" s="421"/>
      <c r="Q305" s="421"/>
      <c r="R305" s="421"/>
      <c r="S305" s="421"/>
      <c r="T305" s="421"/>
      <c r="U305" s="422"/>
      <c r="V305" s="37" t="s">
        <v>66</v>
      </c>
      <c r="W305" s="387">
        <f>IFERROR(SUM(W303:W303),"0")</f>
        <v>48</v>
      </c>
      <c r="X305" s="387">
        <f>IFERROR(SUM(X303:X303),"0")</f>
        <v>48.6</v>
      </c>
      <c r="Y305" s="37"/>
      <c r="Z305" s="388"/>
      <c r="AA305" s="388"/>
    </row>
    <row r="306" spans="1:67" ht="14.25" customHeight="1" x14ac:dyDescent="0.25">
      <c r="A306" s="393" t="s">
        <v>72</v>
      </c>
      <c r="B306" s="394"/>
      <c r="C306" s="394"/>
      <c r="D306" s="394"/>
      <c r="E306" s="394"/>
      <c r="F306" s="394"/>
      <c r="G306" s="394"/>
      <c r="H306" s="394"/>
      <c r="I306" s="394"/>
      <c r="J306" s="394"/>
      <c r="K306" s="394"/>
      <c r="L306" s="394"/>
      <c r="M306" s="394"/>
      <c r="N306" s="394"/>
      <c r="O306" s="394"/>
      <c r="P306" s="394"/>
      <c r="Q306" s="394"/>
      <c r="R306" s="394"/>
      <c r="S306" s="394"/>
      <c r="T306" s="394"/>
      <c r="U306" s="394"/>
      <c r="V306" s="394"/>
      <c r="W306" s="394"/>
      <c r="X306" s="394"/>
      <c r="Y306" s="394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89">
        <v>4607091387919</v>
      </c>
      <c r="E307" s="390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0"/>
      <c r="T307" s="34"/>
      <c r="U307" s="34"/>
      <c r="V307" s="35" t="s">
        <v>66</v>
      </c>
      <c r="W307" s="385">
        <v>0</v>
      </c>
      <c r="X307" s="386">
        <f>IFERROR(IF(W307="",0,CEILING((W307/$H307),1)*$H307),"")</f>
        <v>0</v>
      </c>
      <c r="Y307" s="36" t="str">
        <f>IFERROR(IF(X307=0,"",ROUNDUP(X307/H307,0)*0.02175),"")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4301051461</v>
      </c>
      <c r="D308" s="389">
        <v>4680115883604</v>
      </c>
      <c r="E308" s="390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0"/>
      <c r="T308" s="34"/>
      <c r="U308" s="34"/>
      <c r="V308" s="35" t="s">
        <v>66</v>
      </c>
      <c r="W308" s="385">
        <v>560</v>
      </c>
      <c r="X308" s="386">
        <f>IFERROR(IF(W308="",0,CEILING((W308/$H308),1)*$H308),"")</f>
        <v>560.70000000000005</v>
      </c>
      <c r="Y308" s="36">
        <f>IFERROR(IF(X308=0,"",ROUNDUP(X308/H308,0)*0.00753),"")</f>
        <v>2.01051</v>
      </c>
      <c r="Z308" s="56"/>
      <c r="AA308" s="57"/>
      <c r="AE308" s="64"/>
      <c r="BB308" s="241" t="s">
        <v>1</v>
      </c>
      <c r="BL308" s="64">
        <f>IFERROR(W308*I308/H308,"0")</f>
        <v>632.5333333333333</v>
      </c>
      <c r="BM308" s="64">
        <f>IFERROR(X308*I308/H308,"0")</f>
        <v>633.32400000000007</v>
      </c>
      <c r="BN308" s="64">
        <f>IFERROR(1/J308*(W308/H308),"0")</f>
        <v>1.7094017094017091</v>
      </c>
      <c r="BO308" s="64">
        <f>IFERROR(1/J308*(X308/H308),"0")</f>
        <v>1.7115384615384615</v>
      </c>
    </row>
    <row r="309" spans="1:67" ht="27" customHeight="1" x14ac:dyDescent="0.25">
      <c r="A309" s="54" t="s">
        <v>466</v>
      </c>
      <c r="B309" s="54" t="s">
        <v>467</v>
      </c>
      <c r="C309" s="31">
        <v>4301051485</v>
      </c>
      <c r="D309" s="389">
        <v>4680115883567</v>
      </c>
      <c r="E309" s="390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420</v>
      </c>
      <c r="X309" s="386">
        <f>IFERROR(IF(W309="",0,CEILING((W309/$H309),1)*$H309),"")</f>
        <v>420</v>
      </c>
      <c r="Y309" s="36">
        <f>IFERROR(IF(X309=0,"",ROUNDUP(X309/H309,0)*0.00753),"")</f>
        <v>1.506</v>
      </c>
      <c r="Z309" s="56"/>
      <c r="AA309" s="57"/>
      <c r="AE309" s="64"/>
      <c r="BB309" s="242" t="s">
        <v>1</v>
      </c>
      <c r="BL309" s="64">
        <f>IFERROR(W309*I309/H309,"0")</f>
        <v>471.99999999999994</v>
      </c>
      <c r="BM309" s="64">
        <f>IFERROR(X309*I309/H309,"0")</f>
        <v>471.99999999999994</v>
      </c>
      <c r="BN309" s="64">
        <f>IFERROR(1/J309*(W309/H309),"0")</f>
        <v>1.2820512820512819</v>
      </c>
      <c r="BO309" s="64">
        <f>IFERROR(1/J309*(X309/H309),"0")</f>
        <v>1.2820512820512819</v>
      </c>
    </row>
    <row r="310" spans="1:67" x14ac:dyDescent="0.2">
      <c r="A310" s="399"/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400"/>
      <c r="O310" s="420" t="s">
        <v>70</v>
      </c>
      <c r="P310" s="421"/>
      <c r="Q310" s="421"/>
      <c r="R310" s="421"/>
      <c r="S310" s="421"/>
      <c r="T310" s="421"/>
      <c r="U310" s="422"/>
      <c r="V310" s="37" t="s">
        <v>71</v>
      </c>
      <c r="W310" s="387">
        <f>IFERROR(W307/H307,"0")+IFERROR(W308/H308,"0")+IFERROR(W309/H309,"0")</f>
        <v>466.66666666666663</v>
      </c>
      <c r="X310" s="387">
        <f>IFERROR(X307/H307,"0")+IFERROR(X308/H308,"0")+IFERROR(X309/H309,"0")</f>
        <v>467</v>
      </c>
      <c r="Y310" s="387">
        <f>IFERROR(IF(Y307="",0,Y307),"0")+IFERROR(IF(Y308="",0,Y308),"0")+IFERROR(IF(Y309="",0,Y309),"0")</f>
        <v>3.5165100000000002</v>
      </c>
      <c r="Z310" s="388"/>
      <c r="AA310" s="388"/>
    </row>
    <row r="311" spans="1:67" x14ac:dyDescent="0.2">
      <c r="A311" s="394"/>
      <c r="B311" s="394"/>
      <c r="C311" s="394"/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66</v>
      </c>
      <c r="W311" s="387">
        <f>IFERROR(SUM(W307:W309),"0")</f>
        <v>980</v>
      </c>
      <c r="X311" s="387">
        <f>IFERROR(SUM(X307:X309),"0")</f>
        <v>980.7</v>
      </c>
      <c r="Y311" s="37"/>
      <c r="Z311" s="388"/>
      <c r="AA311" s="388"/>
    </row>
    <row r="312" spans="1:67" ht="14.25" customHeight="1" x14ac:dyDescent="0.25">
      <c r="A312" s="393" t="s">
        <v>91</v>
      </c>
      <c r="B312" s="394"/>
      <c r="C312" s="394"/>
      <c r="D312" s="394"/>
      <c r="E312" s="394"/>
      <c r="F312" s="394"/>
      <c r="G312" s="394"/>
      <c r="H312" s="394"/>
      <c r="I312" s="394"/>
      <c r="J312" s="394"/>
      <c r="K312" s="394"/>
      <c r="L312" s="394"/>
      <c r="M312" s="394"/>
      <c r="N312" s="394"/>
      <c r="O312" s="394"/>
      <c r="P312" s="394"/>
      <c r="Q312" s="394"/>
      <c r="R312" s="394"/>
      <c r="S312" s="394"/>
      <c r="T312" s="394"/>
      <c r="U312" s="394"/>
      <c r="V312" s="394"/>
      <c r="W312" s="394"/>
      <c r="X312" s="394"/>
      <c r="Y312" s="394"/>
      <c r="Z312" s="378"/>
      <c r="AA312" s="378"/>
    </row>
    <row r="313" spans="1:67" ht="27" customHeight="1" x14ac:dyDescent="0.25">
      <c r="A313" s="54" t="s">
        <v>468</v>
      </c>
      <c r="B313" s="54" t="s">
        <v>469</v>
      </c>
      <c r="C313" s="31">
        <v>4301032015</v>
      </c>
      <c r="D313" s="389">
        <v>4607091383102</v>
      </c>
      <c r="E313" s="390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0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x14ac:dyDescent="0.2">
      <c r="A314" s="399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400"/>
      <c r="O314" s="420" t="s">
        <v>70</v>
      </c>
      <c r="P314" s="421"/>
      <c r="Q314" s="421"/>
      <c r="R314" s="421"/>
      <c r="S314" s="421"/>
      <c r="T314" s="421"/>
      <c r="U314" s="422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400"/>
      <c r="O315" s="420" t="s">
        <v>70</v>
      </c>
      <c r="P315" s="421"/>
      <c r="Q315" s="421"/>
      <c r="R315" s="421"/>
      <c r="S315" s="421"/>
      <c r="T315" s="421"/>
      <c r="U315" s="422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customHeight="1" x14ac:dyDescent="0.2">
      <c r="A316" s="403" t="s">
        <v>470</v>
      </c>
      <c r="B316" s="404"/>
      <c r="C316" s="404"/>
      <c r="D316" s="404"/>
      <c r="E316" s="404"/>
      <c r="F316" s="404"/>
      <c r="G316" s="404"/>
      <c r="H316" s="404"/>
      <c r="I316" s="404"/>
      <c r="J316" s="404"/>
      <c r="K316" s="404"/>
      <c r="L316" s="404"/>
      <c r="M316" s="404"/>
      <c r="N316" s="404"/>
      <c r="O316" s="404"/>
      <c r="P316" s="404"/>
      <c r="Q316" s="404"/>
      <c r="R316" s="404"/>
      <c r="S316" s="404"/>
      <c r="T316" s="404"/>
      <c r="U316" s="404"/>
      <c r="V316" s="404"/>
      <c r="W316" s="404"/>
      <c r="X316" s="404"/>
      <c r="Y316" s="404"/>
      <c r="Z316" s="48"/>
      <c r="AA316" s="48"/>
    </row>
    <row r="317" spans="1:67" ht="16.5" customHeight="1" x14ac:dyDescent="0.25">
      <c r="A317" s="457" t="s">
        <v>471</v>
      </c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4"/>
      <c r="P317" s="394"/>
      <c r="Q317" s="394"/>
      <c r="R317" s="394"/>
      <c r="S317" s="394"/>
      <c r="T317" s="394"/>
      <c r="U317" s="394"/>
      <c r="V317" s="394"/>
      <c r="W317" s="394"/>
      <c r="X317" s="394"/>
      <c r="Y317" s="394"/>
      <c r="Z317" s="379"/>
      <c r="AA317" s="379"/>
    </row>
    <row r="318" spans="1:67" ht="14.25" customHeight="1" x14ac:dyDescent="0.25">
      <c r="A318" s="393" t="s">
        <v>113</v>
      </c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4"/>
      <c r="P318" s="394"/>
      <c r="Q318" s="394"/>
      <c r="R318" s="394"/>
      <c r="S318" s="394"/>
      <c r="T318" s="394"/>
      <c r="U318" s="394"/>
      <c r="V318" s="394"/>
      <c r="W318" s="394"/>
      <c r="X318" s="394"/>
      <c r="Y318" s="394"/>
      <c r="Z318" s="378"/>
      <c r="AA318" s="378"/>
    </row>
    <row r="319" spans="1:67" ht="37.5" customHeight="1" x14ac:dyDescent="0.25">
      <c r="A319" s="54" t="s">
        <v>472</v>
      </c>
      <c r="B319" s="54" t="s">
        <v>473</v>
      </c>
      <c r="C319" s="31">
        <v>4301011875</v>
      </c>
      <c r="D319" s="389">
        <v>4680115884885</v>
      </c>
      <c r="E319" s="390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customHeight="1" x14ac:dyDescent="0.25">
      <c r="A320" s="54" t="s">
        <v>474</v>
      </c>
      <c r="B320" s="54" t="s">
        <v>475</v>
      </c>
      <c r="C320" s="31">
        <v>4301011874</v>
      </c>
      <c r="D320" s="389">
        <v>4680115884892</v>
      </c>
      <c r="E320" s="390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0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476</v>
      </c>
      <c r="B321" s="54" t="s">
        <v>477</v>
      </c>
      <c r="C321" s="31">
        <v>4301011943</v>
      </c>
      <c r="D321" s="389">
        <v>4680115884830</v>
      </c>
      <c r="E321" s="390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0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89">
        <v>4680115884830</v>
      </c>
      <c r="E322" s="390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0"/>
      <c r="T322" s="34"/>
      <c r="U322" s="34"/>
      <c r="V322" s="35" t="s">
        <v>66</v>
      </c>
      <c r="W322" s="385">
        <v>1500</v>
      </c>
      <c r="X322" s="386">
        <f t="shared" si="64"/>
        <v>1500</v>
      </c>
      <c r="Y322" s="36">
        <f>IFERROR(IF(X322=0,"",ROUNDUP(X322/H322,0)*0.02175),"")</f>
        <v>2.1749999999999998</v>
      </c>
      <c r="Z322" s="56"/>
      <c r="AA322" s="57"/>
      <c r="AE322" s="64"/>
      <c r="BB322" s="247" t="s">
        <v>1</v>
      </c>
      <c r="BL322" s="64">
        <f t="shared" si="65"/>
        <v>1548</v>
      </c>
      <c r="BM322" s="64">
        <f t="shared" si="66"/>
        <v>1548</v>
      </c>
      <c r="BN322" s="64">
        <f t="shared" si="67"/>
        <v>2.083333333333333</v>
      </c>
      <c r="BO322" s="64">
        <f t="shared" si="68"/>
        <v>2.083333333333333</v>
      </c>
    </row>
    <row r="323" spans="1:67" ht="27" customHeight="1" x14ac:dyDescent="0.25">
      <c r="A323" s="54" t="s">
        <v>479</v>
      </c>
      <c r="B323" s="54" t="s">
        <v>480</v>
      </c>
      <c r="C323" s="31">
        <v>4301011946</v>
      </c>
      <c r="D323" s="389">
        <v>4680115884847</v>
      </c>
      <c r="E323" s="390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8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0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89">
        <v>4680115884847</v>
      </c>
      <c r="E324" s="390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0"/>
      <c r="T324" s="34"/>
      <c r="U324" s="34"/>
      <c r="V324" s="35" t="s">
        <v>66</v>
      </c>
      <c r="W324" s="385">
        <v>1300</v>
      </c>
      <c r="X324" s="386">
        <f t="shared" si="64"/>
        <v>1305</v>
      </c>
      <c r="Y324" s="36">
        <f>IFERROR(IF(X324=0,"",ROUNDUP(X324/H324,0)*0.02175),"")</f>
        <v>1.8922499999999998</v>
      </c>
      <c r="Z324" s="56"/>
      <c r="AA324" s="57"/>
      <c r="AE324" s="64"/>
      <c r="BB324" s="249" t="s">
        <v>1</v>
      </c>
      <c r="BL324" s="64">
        <f t="shared" si="65"/>
        <v>1341.6</v>
      </c>
      <c r="BM324" s="64">
        <f t="shared" si="66"/>
        <v>1346.76</v>
      </c>
      <c r="BN324" s="64">
        <f t="shared" si="67"/>
        <v>1.8055555555555556</v>
      </c>
      <c r="BO324" s="64">
        <f t="shared" si="68"/>
        <v>1.8125</v>
      </c>
    </row>
    <row r="325" spans="1:67" ht="27" customHeight="1" x14ac:dyDescent="0.25">
      <c r="A325" s="54" t="s">
        <v>482</v>
      </c>
      <c r="B325" s="54" t="s">
        <v>483</v>
      </c>
      <c r="C325" s="31">
        <v>4301011947</v>
      </c>
      <c r="D325" s="389">
        <v>4680115884854</v>
      </c>
      <c r="E325" s="390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0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89">
        <v>4680115884854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1000</v>
      </c>
      <c r="X326" s="386">
        <f t="shared" si="64"/>
        <v>1005</v>
      </c>
      <c r="Y326" s="36">
        <f>IFERROR(IF(X326=0,"",ROUNDUP(X326/H326,0)*0.02175),"")</f>
        <v>1.4572499999999999</v>
      </c>
      <c r="Z326" s="56"/>
      <c r="AA326" s="57"/>
      <c r="AE326" s="64"/>
      <c r="BB326" s="251" t="s">
        <v>1</v>
      </c>
      <c r="BL326" s="64">
        <f t="shared" si="65"/>
        <v>1032</v>
      </c>
      <c r="BM326" s="64">
        <f t="shared" si="66"/>
        <v>1037.1600000000001</v>
      </c>
      <c r="BN326" s="64">
        <f t="shared" si="67"/>
        <v>1.3888888888888888</v>
      </c>
      <c r="BO326" s="64">
        <f t="shared" si="68"/>
        <v>1.3958333333333333</v>
      </c>
    </row>
    <row r="327" spans="1:67" ht="37.5" customHeight="1" x14ac:dyDescent="0.25">
      <c r="A327" s="54" t="s">
        <v>485</v>
      </c>
      <c r="B327" s="54" t="s">
        <v>486</v>
      </c>
      <c r="C327" s="31">
        <v>4301011871</v>
      </c>
      <c r="D327" s="389">
        <v>4680115884908</v>
      </c>
      <c r="E327" s="390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4301011868</v>
      </c>
      <c r="D328" s="389">
        <v>4680115884861</v>
      </c>
      <c r="E328" s="390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4301011952</v>
      </c>
      <c r="D329" s="389">
        <v>4680115884922</v>
      </c>
      <c r="E329" s="390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customHeight="1" x14ac:dyDescent="0.25">
      <c r="A330" s="54" t="s">
        <v>491</v>
      </c>
      <c r="B330" s="54" t="s">
        <v>492</v>
      </c>
      <c r="C330" s="31">
        <v>4301011433</v>
      </c>
      <c r="D330" s="389">
        <v>4680115882638</v>
      </c>
      <c r="E330" s="390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9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4"/>
      <c r="N331" s="400"/>
      <c r="O331" s="420" t="s">
        <v>70</v>
      </c>
      <c r="P331" s="421"/>
      <c r="Q331" s="421"/>
      <c r="R331" s="421"/>
      <c r="S331" s="421"/>
      <c r="T331" s="421"/>
      <c r="U331" s="422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253.33333333333337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254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5.5244999999999997</v>
      </c>
      <c r="Z331" s="388"/>
      <c r="AA331" s="388"/>
    </row>
    <row r="332" spans="1:67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4"/>
      <c r="N332" s="400"/>
      <c r="O332" s="420" t="s">
        <v>70</v>
      </c>
      <c r="P332" s="421"/>
      <c r="Q332" s="421"/>
      <c r="R332" s="421"/>
      <c r="S332" s="421"/>
      <c r="T332" s="421"/>
      <c r="U332" s="422"/>
      <c r="V332" s="37" t="s">
        <v>66</v>
      </c>
      <c r="W332" s="387">
        <f>IFERROR(SUM(W319:W330),"0")</f>
        <v>3800</v>
      </c>
      <c r="X332" s="387">
        <f>IFERROR(SUM(X319:X330),"0")</f>
        <v>3810</v>
      </c>
      <c r="Y332" s="37"/>
      <c r="Z332" s="388"/>
      <c r="AA332" s="388"/>
    </row>
    <row r="333" spans="1:67" ht="14.25" customHeight="1" x14ac:dyDescent="0.25">
      <c r="A333" s="393" t="s">
        <v>105</v>
      </c>
      <c r="B333" s="394"/>
      <c r="C333" s="394"/>
      <c r="D333" s="394"/>
      <c r="E333" s="394"/>
      <c r="F333" s="394"/>
      <c r="G333" s="394"/>
      <c r="H333" s="394"/>
      <c r="I333" s="394"/>
      <c r="J333" s="394"/>
      <c r="K333" s="394"/>
      <c r="L333" s="394"/>
      <c r="M333" s="394"/>
      <c r="N333" s="394"/>
      <c r="O333" s="394"/>
      <c r="P333" s="394"/>
      <c r="Q333" s="394"/>
      <c r="R333" s="394"/>
      <c r="S333" s="394"/>
      <c r="T333" s="394"/>
      <c r="U333" s="394"/>
      <c r="V333" s="394"/>
      <c r="W333" s="394"/>
      <c r="X333" s="394"/>
      <c r="Y333" s="394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89">
        <v>4607091383980</v>
      </c>
      <c r="E334" s="390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1500</v>
      </c>
      <c r="X334" s="386">
        <f>IFERROR(IF(W334="",0,CEILING((W334/$H334),1)*$H334),"")</f>
        <v>1500</v>
      </c>
      <c r="Y334" s="36">
        <f>IFERROR(IF(X334=0,"",ROUNDUP(X334/H334,0)*0.02175),"")</f>
        <v>2.1749999999999998</v>
      </c>
      <c r="Z334" s="56"/>
      <c r="AA334" s="57"/>
      <c r="AE334" s="64"/>
      <c r="BB334" s="256" t="s">
        <v>1</v>
      </c>
      <c r="BL334" s="64">
        <f>IFERROR(W334*I334/H334,"0")</f>
        <v>1548</v>
      </c>
      <c r="BM334" s="64">
        <f>IFERROR(X334*I334/H334,"0")</f>
        <v>1548</v>
      </c>
      <c r="BN334" s="64">
        <f>IFERROR(1/J334*(W334/H334),"0")</f>
        <v>2.083333333333333</v>
      </c>
      <c r="BO334" s="64">
        <f>IFERROR(1/J334*(X334/H334),"0")</f>
        <v>2.083333333333333</v>
      </c>
    </row>
    <row r="335" spans="1:67" ht="16.5" customHeight="1" x14ac:dyDescent="0.25">
      <c r="A335" s="54" t="s">
        <v>495</v>
      </c>
      <c r="B335" s="54" t="s">
        <v>496</v>
      </c>
      <c r="C335" s="31">
        <v>4301020270</v>
      </c>
      <c r="D335" s="389">
        <v>4680115883314</v>
      </c>
      <c r="E335" s="390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4301020179</v>
      </c>
      <c r="D336" s="389">
        <v>4607091384178</v>
      </c>
      <c r="E336" s="390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5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20</v>
      </c>
      <c r="X336" s="386">
        <f>IFERROR(IF(W336="",0,CEILING((W336/$H336),1)*$H336),"")</f>
        <v>20</v>
      </c>
      <c r="Y336" s="36">
        <f>IFERROR(IF(X336=0,"",ROUNDUP(X336/H336,0)*0.00937),"")</f>
        <v>4.6850000000000003E-2</v>
      </c>
      <c r="Z336" s="56"/>
      <c r="AA336" s="57"/>
      <c r="AE336" s="64"/>
      <c r="BB336" s="258" t="s">
        <v>1</v>
      </c>
      <c r="BL336" s="64">
        <f>IFERROR(W336*I336/H336,"0")</f>
        <v>21.200000000000003</v>
      </c>
      <c r="BM336" s="64">
        <f>IFERROR(X336*I336/H336,"0")</f>
        <v>21.200000000000003</v>
      </c>
      <c r="BN336" s="64">
        <f>IFERROR(1/J336*(W336/H336),"0")</f>
        <v>4.1666666666666664E-2</v>
      </c>
      <c r="BO336" s="64">
        <f>IFERROR(1/J336*(X336/H336),"0")</f>
        <v>4.1666666666666664E-2</v>
      </c>
    </row>
    <row r="337" spans="1:67" x14ac:dyDescent="0.2">
      <c r="A337" s="399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4"/>
      <c r="N337" s="400"/>
      <c r="O337" s="420" t="s">
        <v>70</v>
      </c>
      <c r="P337" s="421"/>
      <c r="Q337" s="421"/>
      <c r="R337" s="421"/>
      <c r="S337" s="421"/>
      <c r="T337" s="421"/>
      <c r="U337" s="422"/>
      <c r="V337" s="37" t="s">
        <v>71</v>
      </c>
      <c r="W337" s="387">
        <f>IFERROR(W334/H334,"0")+IFERROR(W335/H335,"0")+IFERROR(W336/H336,"0")</f>
        <v>105</v>
      </c>
      <c r="X337" s="387">
        <f>IFERROR(X334/H334,"0")+IFERROR(X335/H335,"0")+IFERROR(X336/H336,"0")</f>
        <v>105</v>
      </c>
      <c r="Y337" s="387">
        <f>IFERROR(IF(Y334="",0,Y334),"0")+IFERROR(IF(Y335="",0,Y335),"0")+IFERROR(IF(Y336="",0,Y336),"0")</f>
        <v>2.2218499999999999</v>
      </c>
      <c r="Z337" s="388"/>
      <c r="AA337" s="388"/>
    </row>
    <row r="338" spans="1:67" x14ac:dyDescent="0.2">
      <c r="A338" s="394"/>
      <c r="B338" s="394"/>
      <c r="C338" s="394"/>
      <c r="D338" s="394"/>
      <c r="E338" s="394"/>
      <c r="F338" s="394"/>
      <c r="G338" s="394"/>
      <c r="H338" s="394"/>
      <c r="I338" s="394"/>
      <c r="J338" s="394"/>
      <c r="K338" s="394"/>
      <c r="L338" s="394"/>
      <c r="M338" s="394"/>
      <c r="N338" s="400"/>
      <c r="O338" s="420" t="s">
        <v>70</v>
      </c>
      <c r="P338" s="421"/>
      <c r="Q338" s="421"/>
      <c r="R338" s="421"/>
      <c r="S338" s="421"/>
      <c r="T338" s="421"/>
      <c r="U338" s="422"/>
      <c r="V338" s="37" t="s">
        <v>66</v>
      </c>
      <c r="W338" s="387">
        <f>IFERROR(SUM(W334:W336),"0")</f>
        <v>1520</v>
      </c>
      <c r="X338" s="387">
        <f>IFERROR(SUM(X334:X336),"0")</f>
        <v>1520</v>
      </c>
      <c r="Y338" s="37"/>
      <c r="Z338" s="388"/>
      <c r="AA338" s="388"/>
    </row>
    <row r="339" spans="1:67" ht="14.25" customHeight="1" x14ac:dyDescent="0.25">
      <c r="A339" s="393" t="s">
        <v>72</v>
      </c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4"/>
      <c r="P339" s="394"/>
      <c r="Q339" s="394"/>
      <c r="R339" s="394"/>
      <c r="S339" s="394"/>
      <c r="T339" s="394"/>
      <c r="U339" s="394"/>
      <c r="V339" s="394"/>
      <c r="W339" s="394"/>
      <c r="X339" s="394"/>
      <c r="Y339" s="394"/>
      <c r="Z339" s="378"/>
      <c r="AA339" s="378"/>
    </row>
    <row r="340" spans="1:67" ht="27" customHeight="1" x14ac:dyDescent="0.25">
      <c r="A340" s="54" t="s">
        <v>499</v>
      </c>
      <c r="B340" s="54" t="s">
        <v>500</v>
      </c>
      <c r="C340" s="31">
        <v>4301051560</v>
      </c>
      <c r="D340" s="389">
        <v>4607091383928</v>
      </c>
      <c r="E340" s="390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0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499</v>
      </c>
      <c r="B341" s="54" t="s">
        <v>501</v>
      </c>
      <c r="C341" s="31">
        <v>4301051639</v>
      </c>
      <c r="D341" s="389">
        <v>4607091383928</v>
      </c>
      <c r="E341" s="390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502</v>
      </c>
      <c r="B342" s="54" t="s">
        <v>503</v>
      </c>
      <c r="C342" s="31">
        <v>4301051636</v>
      </c>
      <c r="D342" s="389">
        <v>4607091384260</v>
      </c>
      <c r="E342" s="390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70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50</v>
      </c>
      <c r="X342" s="386">
        <f>IFERROR(IF(W342="",0,CEILING((W342/$H342),1)*$H342),"")</f>
        <v>54.6</v>
      </c>
      <c r="Y342" s="36">
        <f>IFERROR(IF(X342=0,"",ROUNDUP(X342/H342,0)*0.02175),"")</f>
        <v>0.15225</v>
      </c>
      <c r="Z342" s="56"/>
      <c r="AA342" s="57"/>
      <c r="AE342" s="64"/>
      <c r="BB342" s="261" t="s">
        <v>1</v>
      </c>
      <c r="BL342" s="64">
        <f>IFERROR(W342*I342/H342,"0")</f>
        <v>53.61538461538462</v>
      </c>
      <c r="BM342" s="64">
        <f>IFERROR(X342*I342/H342,"0")</f>
        <v>58.548000000000009</v>
      </c>
      <c r="BN342" s="64">
        <f>IFERROR(1/J342*(W342/H342),"0")</f>
        <v>0.11446886446886446</v>
      </c>
      <c r="BO342" s="64">
        <f>IFERROR(1/J342*(X342/H342),"0")</f>
        <v>0.125</v>
      </c>
    </row>
    <row r="343" spans="1:67" x14ac:dyDescent="0.2">
      <c r="A343" s="399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4"/>
      <c r="N343" s="400"/>
      <c r="O343" s="420" t="s">
        <v>70</v>
      </c>
      <c r="P343" s="421"/>
      <c r="Q343" s="421"/>
      <c r="R343" s="421"/>
      <c r="S343" s="421"/>
      <c r="T343" s="421"/>
      <c r="U343" s="422"/>
      <c r="V343" s="37" t="s">
        <v>71</v>
      </c>
      <c r="W343" s="387">
        <f>IFERROR(W340/H340,"0")+IFERROR(W341/H341,"0")+IFERROR(W342/H342,"0")</f>
        <v>6.4102564102564106</v>
      </c>
      <c r="X343" s="387">
        <f>IFERROR(X340/H340,"0")+IFERROR(X341/H341,"0")+IFERROR(X342/H342,"0")</f>
        <v>7</v>
      </c>
      <c r="Y343" s="387">
        <f>IFERROR(IF(Y340="",0,Y340),"0")+IFERROR(IF(Y341="",0,Y341),"0")+IFERROR(IF(Y342="",0,Y342),"0")</f>
        <v>0.15225</v>
      </c>
      <c r="Z343" s="388"/>
      <c r="AA343" s="388"/>
    </row>
    <row r="344" spans="1:67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4"/>
      <c r="N344" s="400"/>
      <c r="O344" s="420" t="s">
        <v>70</v>
      </c>
      <c r="P344" s="421"/>
      <c r="Q344" s="421"/>
      <c r="R344" s="421"/>
      <c r="S344" s="421"/>
      <c r="T344" s="421"/>
      <c r="U344" s="422"/>
      <c r="V344" s="37" t="s">
        <v>66</v>
      </c>
      <c r="W344" s="387">
        <f>IFERROR(SUM(W340:W342),"0")</f>
        <v>50</v>
      </c>
      <c r="X344" s="387">
        <f>IFERROR(SUM(X340:X342),"0")</f>
        <v>54.6</v>
      </c>
      <c r="Y344" s="37"/>
      <c r="Z344" s="388"/>
      <c r="AA344" s="388"/>
    </row>
    <row r="345" spans="1:67" ht="14.25" customHeight="1" x14ac:dyDescent="0.25">
      <c r="A345" s="393" t="s">
        <v>215</v>
      </c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4"/>
      <c r="P345" s="394"/>
      <c r="Q345" s="394"/>
      <c r="R345" s="394"/>
      <c r="S345" s="394"/>
      <c r="T345" s="394"/>
      <c r="U345" s="394"/>
      <c r="V345" s="394"/>
      <c r="W345" s="394"/>
      <c r="X345" s="394"/>
      <c r="Y345" s="394"/>
      <c r="Z345" s="378"/>
      <c r="AA345" s="378"/>
    </row>
    <row r="346" spans="1:67" ht="16.5" customHeight="1" x14ac:dyDescent="0.25">
      <c r="A346" s="54" t="s">
        <v>504</v>
      </c>
      <c r="B346" s="54" t="s">
        <v>505</v>
      </c>
      <c r="C346" s="31">
        <v>4301060314</v>
      </c>
      <c r="D346" s="389">
        <v>4607091384673</v>
      </c>
      <c r="E346" s="390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0"/>
      <c r="T346" s="34"/>
      <c r="U346" s="34"/>
      <c r="V346" s="35" t="s">
        <v>66</v>
      </c>
      <c r="W346" s="385">
        <v>60</v>
      </c>
      <c r="X346" s="386">
        <f>IFERROR(IF(W346="",0,CEILING((W346/$H346),1)*$H346),"")</f>
        <v>62.4</v>
      </c>
      <c r="Y346" s="36">
        <f>IFERROR(IF(X346=0,"",ROUNDUP(X346/H346,0)*0.02175),"")</f>
        <v>0.17399999999999999</v>
      </c>
      <c r="Z346" s="56"/>
      <c r="AA346" s="57"/>
      <c r="AE346" s="64"/>
      <c r="BB346" s="262" t="s">
        <v>1</v>
      </c>
      <c r="BL346" s="64">
        <f>IFERROR(W346*I346/H346,"0")</f>
        <v>64.338461538461544</v>
      </c>
      <c r="BM346" s="64">
        <f>IFERROR(X346*I346/H346,"0")</f>
        <v>66.912000000000006</v>
      </c>
      <c r="BN346" s="64">
        <f>IFERROR(1/J346*(W346/H346),"0")</f>
        <v>0.13736263736263735</v>
      </c>
      <c r="BO346" s="64">
        <f>IFERROR(1/J346*(X346/H346),"0")</f>
        <v>0.14285714285714285</v>
      </c>
    </row>
    <row r="347" spans="1:67" ht="16.5" customHeight="1" x14ac:dyDescent="0.25">
      <c r="A347" s="54" t="s">
        <v>504</v>
      </c>
      <c r="B347" s="54" t="s">
        <v>506</v>
      </c>
      <c r="C347" s="31">
        <v>4301060345</v>
      </c>
      <c r="D347" s="389">
        <v>4607091384673</v>
      </c>
      <c r="E347" s="390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2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0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9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4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7">
        <f>IFERROR(W346/H346,"0")+IFERROR(W347/H347,"0")</f>
        <v>7.6923076923076925</v>
      </c>
      <c r="X348" s="387">
        <f>IFERROR(X346/H346,"0")+IFERROR(X347/H347,"0")</f>
        <v>8</v>
      </c>
      <c r="Y348" s="387">
        <f>IFERROR(IF(Y346="",0,Y346),"0")+IFERROR(IF(Y347="",0,Y347),"0")</f>
        <v>0.17399999999999999</v>
      </c>
      <c r="Z348" s="388"/>
      <c r="AA348" s="388"/>
    </row>
    <row r="349" spans="1:67" x14ac:dyDescent="0.2">
      <c r="A349" s="394"/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7">
        <f>IFERROR(SUM(W346:W347),"0")</f>
        <v>60</v>
      </c>
      <c r="X349" s="387">
        <f>IFERROR(SUM(X346:X347),"0")</f>
        <v>62.4</v>
      </c>
      <c r="Y349" s="37"/>
      <c r="Z349" s="388"/>
      <c r="AA349" s="388"/>
    </row>
    <row r="350" spans="1:67" ht="16.5" customHeight="1" x14ac:dyDescent="0.25">
      <c r="A350" s="457" t="s">
        <v>507</v>
      </c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4"/>
      <c r="P350" s="394"/>
      <c r="Q350" s="394"/>
      <c r="R350" s="394"/>
      <c r="S350" s="394"/>
      <c r="T350" s="394"/>
      <c r="U350" s="394"/>
      <c r="V350" s="394"/>
      <c r="W350" s="394"/>
      <c r="X350" s="394"/>
      <c r="Y350" s="394"/>
      <c r="Z350" s="379"/>
      <c r="AA350" s="379"/>
    </row>
    <row r="351" spans="1:67" ht="14.25" customHeight="1" x14ac:dyDescent="0.25">
      <c r="A351" s="393" t="s">
        <v>113</v>
      </c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4"/>
      <c r="P351" s="394"/>
      <c r="Q351" s="394"/>
      <c r="R351" s="394"/>
      <c r="S351" s="394"/>
      <c r="T351" s="394"/>
      <c r="U351" s="394"/>
      <c r="V351" s="394"/>
      <c r="W351" s="394"/>
      <c r="X351" s="394"/>
      <c r="Y351" s="394"/>
      <c r="Z351" s="378"/>
      <c r="AA351" s="378"/>
    </row>
    <row r="352" spans="1:67" ht="37.5" customHeight="1" x14ac:dyDescent="0.25">
      <c r="A352" s="54" t="s">
        <v>508</v>
      </c>
      <c r="B352" s="54" t="s">
        <v>509</v>
      </c>
      <c r="C352" s="31">
        <v>4301011324</v>
      </c>
      <c r="D352" s="389">
        <v>4607091384185</v>
      </c>
      <c r="E352" s="390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0"/>
      <c r="T352" s="34"/>
      <c r="U352" s="34"/>
      <c r="V352" s="35" t="s">
        <v>66</v>
      </c>
      <c r="W352" s="385">
        <v>50</v>
      </c>
      <c r="X352" s="386">
        <f>IFERROR(IF(W352="",0,CEILING((W352/$H352),1)*$H352),"")</f>
        <v>60</v>
      </c>
      <c r="Y352" s="36">
        <f>IFERROR(IF(X352=0,"",ROUNDUP(X352/H352,0)*0.02175),"")</f>
        <v>0.10874999999999999</v>
      </c>
      <c r="Z352" s="56"/>
      <c r="AA352" s="57"/>
      <c r="AE352" s="64"/>
      <c r="BB352" s="264" t="s">
        <v>1</v>
      </c>
      <c r="BL352" s="64">
        <f>IFERROR(W352*I352/H352,"0")</f>
        <v>52</v>
      </c>
      <c r="BM352" s="64">
        <f>IFERROR(X352*I352/H352,"0")</f>
        <v>62.400000000000006</v>
      </c>
      <c r="BN352" s="64">
        <f>IFERROR(1/J352*(W352/H352),"0")</f>
        <v>7.4404761904761904E-2</v>
      </c>
      <c r="BO352" s="64">
        <f>IFERROR(1/J352*(X352/H352),"0")</f>
        <v>8.9285714285714274E-2</v>
      </c>
    </row>
    <row r="353" spans="1:67" ht="37.5" customHeight="1" x14ac:dyDescent="0.25">
      <c r="A353" s="54" t="s">
        <v>510</v>
      </c>
      <c r="B353" s="54" t="s">
        <v>511</v>
      </c>
      <c r="C353" s="31">
        <v>4301011312</v>
      </c>
      <c r="D353" s="389">
        <v>4607091384192</v>
      </c>
      <c r="E353" s="390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4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0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4301011483</v>
      </c>
      <c r="D354" s="389">
        <v>4680115881907</v>
      </c>
      <c r="E354" s="390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514</v>
      </c>
      <c r="B355" s="54" t="s">
        <v>515</v>
      </c>
      <c r="C355" s="31">
        <v>4301011655</v>
      </c>
      <c r="D355" s="389">
        <v>4680115883925</v>
      </c>
      <c r="E355" s="390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0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x14ac:dyDescent="0.2">
      <c r="A356" s="399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400"/>
      <c r="O356" s="420" t="s">
        <v>70</v>
      </c>
      <c r="P356" s="421"/>
      <c r="Q356" s="421"/>
      <c r="R356" s="421"/>
      <c r="S356" s="421"/>
      <c r="T356" s="421"/>
      <c r="U356" s="422"/>
      <c r="V356" s="37" t="s">
        <v>71</v>
      </c>
      <c r="W356" s="387">
        <f>IFERROR(W352/H352,"0")+IFERROR(W353/H353,"0")+IFERROR(W354/H354,"0")+IFERROR(W355/H355,"0")</f>
        <v>4.166666666666667</v>
      </c>
      <c r="X356" s="387">
        <f>IFERROR(X352/H352,"0")+IFERROR(X353/H353,"0")+IFERROR(X354/H354,"0")+IFERROR(X355/H355,"0")</f>
        <v>5</v>
      </c>
      <c r="Y356" s="387">
        <f>IFERROR(IF(Y352="",0,Y352),"0")+IFERROR(IF(Y353="",0,Y353),"0")+IFERROR(IF(Y354="",0,Y354),"0")+IFERROR(IF(Y355="",0,Y355),"0")</f>
        <v>0.10874999999999999</v>
      </c>
      <c r="Z356" s="388"/>
      <c r="AA356" s="388"/>
    </row>
    <row r="357" spans="1:67" x14ac:dyDescent="0.2">
      <c r="A357" s="394"/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400"/>
      <c r="O357" s="420" t="s">
        <v>70</v>
      </c>
      <c r="P357" s="421"/>
      <c r="Q357" s="421"/>
      <c r="R357" s="421"/>
      <c r="S357" s="421"/>
      <c r="T357" s="421"/>
      <c r="U357" s="422"/>
      <c r="V357" s="37" t="s">
        <v>66</v>
      </c>
      <c r="W357" s="387">
        <f>IFERROR(SUM(W352:W355),"0")</f>
        <v>50</v>
      </c>
      <c r="X357" s="387">
        <f>IFERROR(SUM(X352:X355),"0")</f>
        <v>60</v>
      </c>
      <c r="Y357" s="37"/>
      <c r="Z357" s="388"/>
      <c r="AA357" s="388"/>
    </row>
    <row r="358" spans="1:67" ht="14.25" customHeight="1" x14ac:dyDescent="0.25">
      <c r="A358" s="393" t="s">
        <v>61</v>
      </c>
      <c r="B358" s="394"/>
      <c r="C358" s="394"/>
      <c r="D358" s="394"/>
      <c r="E358" s="394"/>
      <c r="F358" s="394"/>
      <c r="G358" s="394"/>
      <c r="H358" s="394"/>
      <c r="I358" s="394"/>
      <c r="J358" s="394"/>
      <c r="K358" s="394"/>
      <c r="L358" s="394"/>
      <c r="M358" s="394"/>
      <c r="N358" s="394"/>
      <c r="O358" s="394"/>
      <c r="P358" s="394"/>
      <c r="Q358" s="394"/>
      <c r="R358" s="394"/>
      <c r="S358" s="394"/>
      <c r="T358" s="394"/>
      <c r="U358" s="394"/>
      <c r="V358" s="394"/>
      <c r="W358" s="394"/>
      <c r="X358" s="394"/>
      <c r="Y358" s="394"/>
      <c r="Z358" s="378"/>
      <c r="AA358" s="378"/>
    </row>
    <row r="359" spans="1:67" ht="27" customHeight="1" x14ac:dyDescent="0.25">
      <c r="A359" s="54" t="s">
        <v>516</v>
      </c>
      <c r="B359" s="54" t="s">
        <v>517</v>
      </c>
      <c r="C359" s="31">
        <v>4301031139</v>
      </c>
      <c r="D359" s="389">
        <v>4607091384802</v>
      </c>
      <c r="E359" s="390"/>
      <c r="F359" s="384">
        <v>0.73</v>
      </c>
      <c r="G359" s="32">
        <v>6</v>
      </c>
      <c r="H359" s="384">
        <v>4.38</v>
      </c>
      <c r="I359" s="384">
        <v>4.58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0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4301031303</v>
      </c>
      <c r="D360" s="389">
        <v>4607091384802</v>
      </c>
      <c r="E360" s="390"/>
      <c r="F360" s="384">
        <v>0.73</v>
      </c>
      <c r="G360" s="32">
        <v>6</v>
      </c>
      <c r="H360" s="384">
        <v>4.38</v>
      </c>
      <c r="I360" s="384">
        <v>4.6399999999999997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519</v>
      </c>
      <c r="B361" s="54" t="s">
        <v>520</v>
      </c>
      <c r="C361" s="31">
        <v>4301031304</v>
      </c>
      <c r="D361" s="389">
        <v>4607091384826</v>
      </c>
      <c r="E361" s="390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9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400"/>
      <c r="O362" s="420" t="s">
        <v>70</v>
      </c>
      <c r="P362" s="421"/>
      <c r="Q362" s="421"/>
      <c r="R362" s="421"/>
      <c r="S362" s="421"/>
      <c r="T362" s="421"/>
      <c r="U362" s="422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x14ac:dyDescent="0.2">
      <c r="A363" s="394"/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400"/>
      <c r="O363" s="420" t="s">
        <v>70</v>
      </c>
      <c r="P363" s="421"/>
      <c r="Q363" s="421"/>
      <c r="R363" s="421"/>
      <c r="S363" s="421"/>
      <c r="T363" s="421"/>
      <c r="U363" s="422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customHeight="1" x14ac:dyDescent="0.25">
      <c r="A364" s="393" t="s">
        <v>72</v>
      </c>
      <c r="B364" s="394"/>
      <c r="C364" s="394"/>
      <c r="D364" s="394"/>
      <c r="E364" s="394"/>
      <c r="F364" s="394"/>
      <c r="G364" s="394"/>
      <c r="H364" s="394"/>
      <c r="I364" s="394"/>
      <c r="J364" s="394"/>
      <c r="K364" s="394"/>
      <c r="L364" s="394"/>
      <c r="M364" s="394"/>
      <c r="N364" s="394"/>
      <c r="O364" s="394"/>
      <c r="P364" s="394"/>
      <c r="Q364" s="394"/>
      <c r="R364" s="394"/>
      <c r="S364" s="394"/>
      <c r="T364" s="394"/>
      <c r="U364" s="394"/>
      <c r="V364" s="394"/>
      <c r="W364" s="394"/>
      <c r="X364" s="394"/>
      <c r="Y364" s="394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89">
        <v>4607091384246</v>
      </c>
      <c r="E365" s="390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5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0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4301051445</v>
      </c>
      <c r="D366" s="389">
        <v>4680115881976</v>
      </c>
      <c r="E366" s="390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0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525</v>
      </c>
      <c r="B367" s="54" t="s">
        <v>526</v>
      </c>
      <c r="C367" s="31">
        <v>4301051297</v>
      </c>
      <c r="D367" s="389">
        <v>4607091384253</v>
      </c>
      <c r="E367" s="390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525</v>
      </c>
      <c r="B368" s="54" t="s">
        <v>527</v>
      </c>
      <c r="C368" s="31">
        <v>4301051634</v>
      </c>
      <c r="D368" s="389">
        <v>4607091384253</v>
      </c>
      <c r="E368" s="390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528</v>
      </c>
      <c r="B369" s="54" t="s">
        <v>529</v>
      </c>
      <c r="C369" s="31">
        <v>4301051444</v>
      </c>
      <c r="D369" s="389">
        <v>4680115881969</v>
      </c>
      <c r="E369" s="390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0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9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400"/>
      <c r="O370" s="420" t="s">
        <v>70</v>
      </c>
      <c r="P370" s="421"/>
      <c r="Q370" s="421"/>
      <c r="R370" s="421"/>
      <c r="S370" s="421"/>
      <c r="T370" s="421"/>
      <c r="U370" s="422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400"/>
      <c r="O371" s="420" t="s">
        <v>70</v>
      </c>
      <c r="P371" s="421"/>
      <c r="Q371" s="421"/>
      <c r="R371" s="421"/>
      <c r="S371" s="421"/>
      <c r="T371" s="421"/>
      <c r="U371" s="422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customHeight="1" x14ac:dyDescent="0.25">
      <c r="A372" s="393" t="s">
        <v>215</v>
      </c>
      <c r="B372" s="394"/>
      <c r="C372" s="394"/>
      <c r="D372" s="394"/>
      <c r="E372" s="394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  <c r="X372" s="394"/>
      <c r="Y372" s="394"/>
      <c r="Z372" s="378"/>
      <c r="AA372" s="378"/>
    </row>
    <row r="373" spans="1:67" ht="27" customHeight="1" x14ac:dyDescent="0.25">
      <c r="A373" s="54" t="s">
        <v>530</v>
      </c>
      <c r="B373" s="54" t="s">
        <v>531</v>
      </c>
      <c r="C373" s="31">
        <v>4301060322</v>
      </c>
      <c r="D373" s="389">
        <v>4607091389357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530</v>
      </c>
      <c r="B374" s="54" t="s">
        <v>532</v>
      </c>
      <c r="C374" s="31">
        <v>4301060377</v>
      </c>
      <c r="D374" s="389">
        <v>4607091389357</v>
      </c>
      <c r="E374" s="390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99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400"/>
      <c r="O375" s="420" t="s">
        <v>70</v>
      </c>
      <c r="P375" s="421"/>
      <c r="Q375" s="421"/>
      <c r="R375" s="421"/>
      <c r="S375" s="421"/>
      <c r="T375" s="421"/>
      <c r="U375" s="422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x14ac:dyDescent="0.2">
      <c r="A376" s="394"/>
      <c r="B376" s="394"/>
      <c r="C376" s="394"/>
      <c r="D376" s="394"/>
      <c r="E376" s="394"/>
      <c r="F376" s="394"/>
      <c r="G376" s="394"/>
      <c r="H376" s="394"/>
      <c r="I376" s="394"/>
      <c r="J376" s="394"/>
      <c r="K376" s="394"/>
      <c r="L376" s="394"/>
      <c r="M376" s="394"/>
      <c r="N376" s="400"/>
      <c r="O376" s="420" t="s">
        <v>70</v>
      </c>
      <c r="P376" s="421"/>
      <c r="Q376" s="421"/>
      <c r="R376" s="421"/>
      <c r="S376" s="421"/>
      <c r="T376" s="421"/>
      <c r="U376" s="422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customHeight="1" x14ac:dyDescent="0.2">
      <c r="A377" s="403" t="s">
        <v>533</v>
      </c>
      <c r="B377" s="404"/>
      <c r="C377" s="404"/>
      <c r="D377" s="404"/>
      <c r="E377" s="404"/>
      <c r="F377" s="404"/>
      <c r="G377" s="404"/>
      <c r="H377" s="404"/>
      <c r="I377" s="404"/>
      <c r="J377" s="404"/>
      <c r="K377" s="404"/>
      <c r="L377" s="404"/>
      <c r="M377" s="404"/>
      <c r="N377" s="404"/>
      <c r="O377" s="404"/>
      <c r="P377" s="404"/>
      <c r="Q377" s="404"/>
      <c r="R377" s="404"/>
      <c r="S377" s="404"/>
      <c r="T377" s="404"/>
      <c r="U377" s="404"/>
      <c r="V377" s="404"/>
      <c r="W377" s="404"/>
      <c r="X377" s="404"/>
      <c r="Y377" s="404"/>
      <c r="Z377" s="48"/>
      <c r="AA377" s="48"/>
    </row>
    <row r="378" spans="1:67" ht="16.5" customHeight="1" x14ac:dyDescent="0.25">
      <c r="A378" s="457" t="s">
        <v>534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79"/>
      <c r="AA378" s="379"/>
    </row>
    <row r="379" spans="1:67" ht="14.25" customHeight="1" x14ac:dyDescent="0.25">
      <c r="A379" s="393" t="s">
        <v>113</v>
      </c>
      <c r="B379" s="394"/>
      <c r="C379" s="394"/>
      <c r="D379" s="394"/>
      <c r="E379" s="394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  <c r="X379" s="394"/>
      <c r="Y379" s="394"/>
      <c r="Z379" s="378"/>
      <c r="AA379" s="378"/>
    </row>
    <row r="380" spans="1:67" ht="27" customHeight="1" x14ac:dyDescent="0.25">
      <c r="A380" s="54" t="s">
        <v>535</v>
      </c>
      <c r="B380" s="54" t="s">
        <v>536</v>
      </c>
      <c r="C380" s="31">
        <v>4301011428</v>
      </c>
      <c r="D380" s="389">
        <v>4607091389708</v>
      </c>
      <c r="E380" s="390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0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537</v>
      </c>
      <c r="B381" s="54" t="s">
        <v>538</v>
      </c>
      <c r="C381" s="31">
        <v>4301011427</v>
      </c>
      <c r="D381" s="389">
        <v>4607091389692</v>
      </c>
      <c r="E381" s="390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4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0"/>
      <c r="T381" s="34"/>
      <c r="U381" s="34"/>
      <c r="V381" s="35" t="s">
        <v>66</v>
      </c>
      <c r="W381" s="385">
        <v>31.5</v>
      </c>
      <c r="X381" s="386">
        <f>IFERROR(IF(W381="",0,CEILING((W381/$H381),1)*$H381),"")</f>
        <v>32.400000000000006</v>
      </c>
      <c r="Y381" s="36">
        <f>IFERROR(IF(X381=0,"",ROUNDUP(X381/H381,0)*0.00753),"")</f>
        <v>9.0359999999999996E-2</v>
      </c>
      <c r="Z381" s="56"/>
      <c r="AA381" s="57"/>
      <c r="AE381" s="64"/>
      <c r="BB381" s="279" t="s">
        <v>1</v>
      </c>
      <c r="BL381" s="64">
        <f>IFERROR(W381*I381/H381,"0")</f>
        <v>33.833333333333329</v>
      </c>
      <c r="BM381" s="64">
        <f>IFERROR(X381*I381/H381,"0")</f>
        <v>34.799999999999997</v>
      </c>
      <c r="BN381" s="64">
        <f>IFERROR(1/J381*(W381/H381),"0")</f>
        <v>7.4786324786324784E-2</v>
      </c>
      <c r="BO381" s="64">
        <f>IFERROR(1/J381*(X381/H381),"0")</f>
        <v>7.6923076923076927E-2</v>
      </c>
    </row>
    <row r="382" spans="1:67" x14ac:dyDescent="0.2">
      <c r="A382" s="399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400"/>
      <c r="O382" s="420" t="s">
        <v>70</v>
      </c>
      <c r="P382" s="421"/>
      <c r="Q382" s="421"/>
      <c r="R382" s="421"/>
      <c r="S382" s="421"/>
      <c r="T382" s="421"/>
      <c r="U382" s="422"/>
      <c r="V382" s="37" t="s">
        <v>71</v>
      </c>
      <c r="W382" s="387">
        <f>IFERROR(W380/H380,"0")+IFERROR(W381/H381,"0")</f>
        <v>11.666666666666666</v>
      </c>
      <c r="X382" s="387">
        <f>IFERROR(X380/H380,"0")+IFERROR(X381/H381,"0")</f>
        <v>12.000000000000002</v>
      </c>
      <c r="Y382" s="387">
        <f>IFERROR(IF(Y380="",0,Y380),"0")+IFERROR(IF(Y381="",0,Y381),"0")</f>
        <v>9.0359999999999996E-2</v>
      </c>
      <c r="Z382" s="388"/>
      <c r="AA382" s="388"/>
    </row>
    <row r="383" spans="1:67" x14ac:dyDescent="0.2">
      <c r="A383" s="394"/>
      <c r="B383" s="394"/>
      <c r="C383" s="394"/>
      <c r="D383" s="394"/>
      <c r="E383" s="394"/>
      <c r="F383" s="394"/>
      <c r="G383" s="394"/>
      <c r="H383" s="394"/>
      <c r="I383" s="394"/>
      <c r="J383" s="394"/>
      <c r="K383" s="394"/>
      <c r="L383" s="394"/>
      <c r="M383" s="394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66</v>
      </c>
      <c r="W383" s="387">
        <f>IFERROR(SUM(W380:W381),"0")</f>
        <v>31.5</v>
      </c>
      <c r="X383" s="387">
        <f>IFERROR(SUM(X380:X381),"0")</f>
        <v>32.400000000000006</v>
      </c>
      <c r="Y383" s="37"/>
      <c r="Z383" s="388"/>
      <c r="AA383" s="388"/>
    </row>
    <row r="384" spans="1:67" ht="14.25" customHeight="1" x14ac:dyDescent="0.25">
      <c r="A384" s="393" t="s">
        <v>61</v>
      </c>
      <c r="B384" s="394"/>
      <c r="C384" s="394"/>
      <c r="D384" s="394"/>
      <c r="E384" s="394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  <c r="X384" s="394"/>
      <c r="Y384" s="394"/>
      <c r="Z384" s="378"/>
      <c r="AA384" s="378"/>
    </row>
    <row r="385" spans="1:67" ht="27" customHeight="1" x14ac:dyDescent="0.25">
      <c r="A385" s="54" t="s">
        <v>539</v>
      </c>
      <c r="B385" s="54" t="s">
        <v>540</v>
      </c>
      <c r="C385" s="31">
        <v>4301031177</v>
      </c>
      <c r="D385" s="389">
        <v>4607091389753</v>
      </c>
      <c r="E385" s="390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80</v>
      </c>
      <c r="X385" s="386">
        <f t="shared" ref="X385:X407" si="69">IFERROR(IF(W385="",0,CEILING((W385/$H385),1)*$H385),"")</f>
        <v>84</v>
      </c>
      <c r="Y385" s="36">
        <f t="shared" ref="Y385:Y391" si="70">IFERROR(IF(X385=0,"",ROUNDUP(X385/H385,0)*0.00753),"")</f>
        <v>0.15060000000000001</v>
      </c>
      <c r="Z385" s="56"/>
      <c r="AA385" s="57"/>
      <c r="AE385" s="64"/>
      <c r="BB385" s="280" t="s">
        <v>1</v>
      </c>
      <c r="BL385" s="64">
        <f t="shared" ref="BL385:BL407" si="71">IFERROR(W385*I385/H385,"0")</f>
        <v>84.380952380952365</v>
      </c>
      <c r="BM385" s="64">
        <f t="shared" ref="BM385:BM407" si="72">IFERROR(X385*I385/H385,"0")</f>
        <v>88.6</v>
      </c>
      <c r="BN385" s="64">
        <f t="shared" ref="BN385:BN407" si="73">IFERROR(1/J385*(W385/H385),"0")</f>
        <v>0.1221001221001221</v>
      </c>
      <c r="BO385" s="64">
        <f t="shared" ref="BO385:BO407" si="74">IFERROR(1/J385*(X385/H385),"0")</f>
        <v>0.12820512820512819</v>
      </c>
    </row>
    <row r="386" spans="1:67" ht="27" customHeight="1" x14ac:dyDescent="0.25">
      <c r="A386" s="54" t="s">
        <v>539</v>
      </c>
      <c r="B386" s="54" t="s">
        <v>541</v>
      </c>
      <c r="C386" s="31">
        <v>4301031322</v>
      </c>
      <c r="D386" s="389">
        <v>4607091389753</v>
      </c>
      <c r="E386" s="390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12" t="s">
        <v>542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543</v>
      </c>
      <c r="B387" s="54" t="s">
        <v>544</v>
      </c>
      <c r="C387" s="31">
        <v>4301031174</v>
      </c>
      <c r="D387" s="389">
        <v>4607091389760</v>
      </c>
      <c r="E387" s="390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2"/>
      <c r="Q387" s="392"/>
      <c r="R387" s="392"/>
      <c r="S387" s="390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545</v>
      </c>
      <c r="C388" s="31">
        <v>4301031323</v>
      </c>
      <c r="D388" s="389">
        <v>4607091389760</v>
      </c>
      <c r="E388" s="390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4" t="s">
        <v>546</v>
      </c>
      <c r="P388" s="392"/>
      <c r="Q388" s="392"/>
      <c r="R388" s="392"/>
      <c r="S388" s="390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547</v>
      </c>
      <c r="B389" s="54" t="s">
        <v>548</v>
      </c>
      <c r="C389" s="31">
        <v>4301031356</v>
      </c>
      <c r="D389" s="389">
        <v>4607091389746</v>
      </c>
      <c r="E389" s="390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2" t="s">
        <v>549</v>
      </c>
      <c r="P389" s="392"/>
      <c r="Q389" s="392"/>
      <c r="R389" s="392"/>
      <c r="S389" s="390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547</v>
      </c>
      <c r="B390" s="54" t="s">
        <v>550</v>
      </c>
      <c r="C390" s="31">
        <v>4301031325</v>
      </c>
      <c r="D390" s="389">
        <v>4607091389746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79" t="s">
        <v>549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customHeight="1" x14ac:dyDescent="0.25">
      <c r="A391" s="54" t="s">
        <v>551</v>
      </c>
      <c r="B391" s="54" t="s">
        <v>552</v>
      </c>
      <c r="C391" s="31">
        <v>4301031236</v>
      </c>
      <c r="D391" s="389">
        <v>4680115882928</v>
      </c>
      <c r="E391" s="390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553</v>
      </c>
      <c r="B392" s="54" t="s">
        <v>554</v>
      </c>
      <c r="C392" s="31">
        <v>4301031335</v>
      </c>
      <c r="D392" s="389">
        <v>4680115883147</v>
      </c>
      <c r="E392" s="390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8" t="s">
        <v>555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553</v>
      </c>
      <c r="B393" s="54" t="s">
        <v>556</v>
      </c>
      <c r="C393" s="31">
        <v>4301031257</v>
      </c>
      <c r="D393" s="389">
        <v>4680115883147</v>
      </c>
      <c r="E393" s="390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557</v>
      </c>
      <c r="B394" s="54" t="s">
        <v>558</v>
      </c>
      <c r="C394" s="31">
        <v>4301031178</v>
      </c>
      <c r="D394" s="389">
        <v>4607091384338</v>
      </c>
      <c r="E394" s="390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49</v>
      </c>
      <c r="X394" s="386">
        <f t="shared" si="69"/>
        <v>50.400000000000006</v>
      </c>
      <c r="Y394" s="36">
        <f t="shared" si="75"/>
        <v>0.12048</v>
      </c>
      <c r="Z394" s="56"/>
      <c r="AA394" s="57"/>
      <c r="AE394" s="64"/>
      <c r="BB394" s="289" t="s">
        <v>1</v>
      </c>
      <c r="BL394" s="64">
        <f t="shared" si="71"/>
        <v>52.033333333333331</v>
      </c>
      <c r="BM394" s="64">
        <f t="shared" si="72"/>
        <v>53.52</v>
      </c>
      <c r="BN394" s="64">
        <f t="shared" si="73"/>
        <v>9.9715099715099717E-2</v>
      </c>
      <c r="BO394" s="64">
        <f t="shared" si="74"/>
        <v>0.10256410256410257</v>
      </c>
    </row>
    <row r="395" spans="1:67" ht="27" customHeight="1" x14ac:dyDescent="0.25">
      <c r="A395" s="54" t="s">
        <v>557</v>
      </c>
      <c r="B395" s="54" t="s">
        <v>559</v>
      </c>
      <c r="C395" s="31">
        <v>4301031330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9" t="s">
        <v>560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561</v>
      </c>
      <c r="B396" s="54" t="s">
        <v>562</v>
      </c>
      <c r="C396" s="31">
        <v>4301031336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8" t="s">
        <v>563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561</v>
      </c>
      <c r="B397" s="54" t="s">
        <v>564</v>
      </c>
      <c r="C397" s="31">
        <v>4301031254</v>
      </c>
      <c r="D397" s="389">
        <v>4680115883154</v>
      </c>
      <c r="E397" s="390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565</v>
      </c>
      <c r="B398" s="54" t="s">
        <v>566</v>
      </c>
      <c r="C398" s="31">
        <v>4301031171</v>
      </c>
      <c r="D398" s="389">
        <v>4607091389524</v>
      </c>
      <c r="E398" s="390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42</v>
      </c>
      <c r="X398" s="386">
        <f t="shared" si="69"/>
        <v>42</v>
      </c>
      <c r="Y398" s="36">
        <f t="shared" si="75"/>
        <v>0.1004</v>
      </c>
      <c r="Z398" s="56"/>
      <c r="AA398" s="57"/>
      <c r="AE398" s="64"/>
      <c r="BB398" s="293" t="s">
        <v>1</v>
      </c>
      <c r="BL398" s="64">
        <f t="shared" si="71"/>
        <v>44.599999999999994</v>
      </c>
      <c r="BM398" s="64">
        <f t="shared" si="72"/>
        <v>44.599999999999994</v>
      </c>
      <c r="BN398" s="64">
        <f t="shared" si="73"/>
        <v>8.5470085470085472E-2</v>
      </c>
      <c r="BO398" s="64">
        <f t="shared" si="74"/>
        <v>8.5470085470085472E-2</v>
      </c>
    </row>
    <row r="399" spans="1:67" ht="37.5" customHeight="1" x14ac:dyDescent="0.25">
      <c r="A399" s="54" t="s">
        <v>565</v>
      </c>
      <c r="B399" s="54" t="s">
        <v>567</v>
      </c>
      <c r="C399" s="31">
        <v>4301031331</v>
      </c>
      <c r="D399" s="389">
        <v>4607091389524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568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569</v>
      </c>
      <c r="B400" s="54" t="s">
        <v>570</v>
      </c>
      <c r="C400" s="31">
        <v>4301031337</v>
      </c>
      <c r="D400" s="389">
        <v>4680115883161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16" t="s">
        <v>571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569</v>
      </c>
      <c r="B401" s="54" t="s">
        <v>572</v>
      </c>
      <c r="C401" s="31">
        <v>4301031258</v>
      </c>
      <c r="D401" s="389">
        <v>4680115883161</v>
      </c>
      <c r="E401" s="390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573</v>
      </c>
      <c r="B402" s="54" t="s">
        <v>574</v>
      </c>
      <c r="C402" s="31">
        <v>4301031332</v>
      </c>
      <c r="D402" s="389">
        <v>4607091384345</v>
      </c>
      <c r="E402" s="390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6" t="s">
        <v>575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4301031256</v>
      </c>
      <c r="D403" s="389">
        <v>4680115883178</v>
      </c>
      <c r="E403" s="390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0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578</v>
      </c>
      <c r="B404" s="54" t="s">
        <v>579</v>
      </c>
      <c r="C404" s="31">
        <v>4301031172</v>
      </c>
      <c r="D404" s="389">
        <v>4607091389531</v>
      </c>
      <c r="E404" s="390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2"/>
      <c r="Q404" s="392"/>
      <c r="R404" s="392"/>
      <c r="S404" s="390"/>
      <c r="T404" s="34"/>
      <c r="U404" s="34"/>
      <c r="V404" s="35" t="s">
        <v>66</v>
      </c>
      <c r="W404" s="385">
        <v>35</v>
      </c>
      <c r="X404" s="386">
        <f t="shared" si="69"/>
        <v>35.700000000000003</v>
      </c>
      <c r="Y404" s="36">
        <f t="shared" si="75"/>
        <v>8.5339999999999999E-2</v>
      </c>
      <c r="Z404" s="56"/>
      <c r="AA404" s="57"/>
      <c r="AE404" s="64"/>
      <c r="BB404" s="299" t="s">
        <v>1</v>
      </c>
      <c r="BL404" s="64">
        <f t="shared" si="71"/>
        <v>37.166666666666664</v>
      </c>
      <c r="BM404" s="64">
        <f t="shared" si="72"/>
        <v>37.910000000000004</v>
      </c>
      <c r="BN404" s="64">
        <f t="shared" si="73"/>
        <v>7.1225071225071226E-2</v>
      </c>
      <c r="BO404" s="64">
        <f t="shared" si="74"/>
        <v>7.2649572649572655E-2</v>
      </c>
    </row>
    <row r="405" spans="1:67" ht="27" customHeight="1" x14ac:dyDescent="0.25">
      <c r="A405" s="54" t="s">
        <v>578</v>
      </c>
      <c r="B405" s="54" t="s">
        <v>580</v>
      </c>
      <c r="C405" s="31">
        <v>4301031333</v>
      </c>
      <c r="D405" s="389">
        <v>4607091389531</v>
      </c>
      <c r="E405" s="390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755" t="s">
        <v>581</v>
      </c>
      <c r="P405" s="392"/>
      <c r="Q405" s="392"/>
      <c r="R405" s="392"/>
      <c r="S405" s="390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582</v>
      </c>
      <c r="B406" s="54" t="s">
        <v>583</v>
      </c>
      <c r="C406" s="31">
        <v>4301031338</v>
      </c>
      <c r="D406" s="389">
        <v>4680115883185</v>
      </c>
      <c r="E406" s="390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1" t="s">
        <v>584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customHeight="1" x14ac:dyDescent="0.25">
      <c r="A407" s="54" t="s">
        <v>582</v>
      </c>
      <c r="B407" s="54" t="s">
        <v>585</v>
      </c>
      <c r="C407" s="31">
        <v>4301031255</v>
      </c>
      <c r="D407" s="389">
        <v>4680115883185</v>
      </c>
      <c r="E407" s="390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9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400"/>
      <c r="O408" s="420" t="s">
        <v>70</v>
      </c>
      <c r="P408" s="421"/>
      <c r="Q408" s="421"/>
      <c r="R408" s="421"/>
      <c r="S408" s="421"/>
      <c r="T408" s="421"/>
      <c r="U408" s="422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79.047619047619037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81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0.45682</v>
      </c>
      <c r="Z408" s="388"/>
      <c r="AA408" s="388"/>
    </row>
    <row r="409" spans="1:67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4"/>
      <c r="N409" s="400"/>
      <c r="O409" s="420" t="s">
        <v>70</v>
      </c>
      <c r="P409" s="421"/>
      <c r="Q409" s="421"/>
      <c r="R409" s="421"/>
      <c r="S409" s="421"/>
      <c r="T409" s="421"/>
      <c r="U409" s="422"/>
      <c r="V409" s="37" t="s">
        <v>66</v>
      </c>
      <c r="W409" s="387">
        <f>IFERROR(SUM(W385:W407),"0")</f>
        <v>206</v>
      </c>
      <c r="X409" s="387">
        <f>IFERROR(SUM(X385:X407),"0")</f>
        <v>212.10000000000002</v>
      </c>
      <c r="Y409" s="37"/>
      <c r="Z409" s="388"/>
      <c r="AA409" s="388"/>
    </row>
    <row r="410" spans="1:67" ht="14.25" customHeight="1" x14ac:dyDescent="0.25">
      <c r="A410" s="393" t="s">
        <v>72</v>
      </c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  <c r="X410" s="394"/>
      <c r="Y410" s="394"/>
      <c r="Z410" s="378"/>
      <c r="AA410" s="378"/>
    </row>
    <row r="411" spans="1:67" ht="27" customHeight="1" x14ac:dyDescent="0.25">
      <c r="A411" s="54" t="s">
        <v>586</v>
      </c>
      <c r="B411" s="54" t="s">
        <v>587</v>
      </c>
      <c r="C411" s="31">
        <v>4301051431</v>
      </c>
      <c r="D411" s="389">
        <v>4607091389654</v>
      </c>
      <c r="E411" s="390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0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588</v>
      </c>
      <c r="B412" s="54" t="s">
        <v>589</v>
      </c>
      <c r="C412" s="31">
        <v>4301051284</v>
      </c>
      <c r="D412" s="389">
        <v>4607091384352</v>
      </c>
      <c r="E412" s="390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x14ac:dyDescent="0.2">
      <c r="A414" s="394"/>
      <c r="B414" s="394"/>
      <c r="C414" s="394"/>
      <c r="D414" s="394"/>
      <c r="E414" s="394"/>
      <c r="F414" s="394"/>
      <c r="G414" s="394"/>
      <c r="H414" s="394"/>
      <c r="I414" s="394"/>
      <c r="J414" s="394"/>
      <c r="K414" s="394"/>
      <c r="L414" s="394"/>
      <c r="M414" s="394"/>
      <c r="N414" s="400"/>
      <c r="O414" s="420" t="s">
        <v>70</v>
      </c>
      <c r="P414" s="421"/>
      <c r="Q414" s="421"/>
      <c r="R414" s="421"/>
      <c r="S414" s="421"/>
      <c r="T414" s="421"/>
      <c r="U414" s="422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customHeight="1" x14ac:dyDescent="0.25">
      <c r="A415" s="393" t="s">
        <v>91</v>
      </c>
      <c r="B415" s="394"/>
      <c r="C415" s="394"/>
      <c r="D415" s="394"/>
      <c r="E415" s="394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  <c r="X415" s="394"/>
      <c r="Y415" s="394"/>
      <c r="Z415" s="378"/>
      <c r="AA415" s="378"/>
    </row>
    <row r="416" spans="1:67" ht="27" customHeight="1" x14ac:dyDescent="0.25">
      <c r="A416" s="54" t="s">
        <v>590</v>
      </c>
      <c r="B416" s="54" t="s">
        <v>591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9</v>
      </c>
      <c r="X416" s="386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305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594</v>
      </c>
      <c r="B417" s="54" t="s">
        <v>595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9</v>
      </c>
      <c r="X417" s="386">
        <f>IFERROR(IF(W417="",0,CEILING((W417/$H417),1)*$H417),"")</f>
        <v>9.6</v>
      </c>
      <c r="Y417" s="36">
        <f>IFERROR(IF(X417=0,"",ROUNDUP(X417/H417,0)*0.00627),"")</f>
        <v>5.0160000000000003E-2</v>
      </c>
      <c r="Z417" s="56"/>
      <c r="AA417" s="57"/>
      <c r="AE417" s="64"/>
      <c r="BB417" s="306" t="s">
        <v>1</v>
      </c>
      <c r="BL417" s="64">
        <f>IFERROR(W417*I417/H417,"0")</f>
        <v>13.5</v>
      </c>
      <c r="BM417" s="64">
        <f>IFERROR(X417*I417/H417,"0")</f>
        <v>14.400000000000002</v>
      </c>
      <c r="BN417" s="64">
        <f>IFERROR(1/J417*(W417/H417),"0")</f>
        <v>3.7499999999999999E-2</v>
      </c>
      <c r="BO417" s="64">
        <f>IFERROR(1/J417*(X417/H417),"0")</f>
        <v>0.04</v>
      </c>
    </row>
    <row r="418" spans="1:67" ht="27" customHeight="1" x14ac:dyDescent="0.25">
      <c r="A418" s="54" t="s">
        <v>596</v>
      </c>
      <c r="B418" s="54" t="s">
        <v>597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400"/>
      <c r="O419" s="420" t="s">
        <v>70</v>
      </c>
      <c r="P419" s="421"/>
      <c r="Q419" s="421"/>
      <c r="R419" s="421"/>
      <c r="S419" s="421"/>
      <c r="T419" s="421"/>
      <c r="U419" s="422"/>
      <c r="V419" s="37" t="s">
        <v>71</v>
      </c>
      <c r="W419" s="387">
        <f>IFERROR(W416/H416,"0")+IFERROR(W417/H417,"0")+IFERROR(W418/H418,"0")</f>
        <v>15</v>
      </c>
      <c r="X419" s="387">
        <f>IFERROR(X416/H416,"0")+IFERROR(X417/H417,"0")+IFERROR(X418/H418,"0")</f>
        <v>16</v>
      </c>
      <c r="Y419" s="387">
        <f>IFERROR(IF(Y416="",0,Y416),"0")+IFERROR(IF(Y417="",0,Y417),"0")+IFERROR(IF(Y418="",0,Y418),"0")</f>
        <v>0.10032000000000001</v>
      </c>
      <c r="Z419" s="388"/>
      <c r="AA419" s="388"/>
    </row>
    <row r="420" spans="1:67" x14ac:dyDescent="0.2">
      <c r="A420" s="394"/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400"/>
      <c r="O420" s="420" t="s">
        <v>70</v>
      </c>
      <c r="P420" s="421"/>
      <c r="Q420" s="421"/>
      <c r="R420" s="421"/>
      <c r="S420" s="421"/>
      <c r="T420" s="421"/>
      <c r="U420" s="422"/>
      <c r="V420" s="37" t="s">
        <v>66</v>
      </c>
      <c r="W420" s="387">
        <f>IFERROR(SUM(W416:W418),"0")</f>
        <v>18</v>
      </c>
      <c r="X420" s="387">
        <f>IFERROR(SUM(X416:X418),"0")</f>
        <v>19.2</v>
      </c>
      <c r="Y420" s="37"/>
      <c r="Z420" s="388"/>
      <c r="AA420" s="388"/>
    </row>
    <row r="421" spans="1:67" ht="16.5" customHeight="1" x14ac:dyDescent="0.25">
      <c r="A421" s="457" t="s">
        <v>598</v>
      </c>
      <c r="B421" s="394"/>
      <c r="C421" s="394"/>
      <c r="D421" s="394"/>
      <c r="E421" s="394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  <c r="X421" s="394"/>
      <c r="Y421" s="394"/>
      <c r="Z421" s="379"/>
      <c r="AA421" s="379"/>
    </row>
    <row r="422" spans="1:67" ht="14.25" customHeight="1" x14ac:dyDescent="0.25">
      <c r="A422" s="393" t="s">
        <v>105</v>
      </c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  <c r="X422" s="394"/>
      <c r="Y422" s="394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5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601</v>
      </c>
      <c r="B424" s="54" t="s">
        <v>602</v>
      </c>
      <c r="C424" s="31">
        <v>4301020315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10" t="s">
        <v>603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4"/>
      <c r="C425" s="394"/>
      <c r="D425" s="394"/>
      <c r="E425" s="394"/>
      <c r="F425" s="394"/>
      <c r="G425" s="394"/>
      <c r="H425" s="394"/>
      <c r="I425" s="394"/>
      <c r="J425" s="394"/>
      <c r="K425" s="394"/>
      <c r="L425" s="394"/>
      <c r="M425" s="394"/>
      <c r="N425" s="400"/>
      <c r="O425" s="420" t="s">
        <v>70</v>
      </c>
      <c r="P425" s="421"/>
      <c r="Q425" s="421"/>
      <c r="R425" s="421"/>
      <c r="S425" s="421"/>
      <c r="T425" s="421"/>
      <c r="U425" s="422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4"/>
      <c r="N426" s="400"/>
      <c r="O426" s="420" t="s">
        <v>70</v>
      </c>
      <c r="P426" s="421"/>
      <c r="Q426" s="421"/>
      <c r="R426" s="421"/>
      <c r="S426" s="421"/>
      <c r="T426" s="421"/>
      <c r="U426" s="422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393" t="s">
        <v>61</v>
      </c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  <c r="X427" s="394"/>
      <c r="Y427" s="394"/>
      <c r="Z427" s="378"/>
      <c r="AA427" s="378"/>
    </row>
    <row r="428" spans="1:67" ht="27" customHeight="1" x14ac:dyDescent="0.25">
      <c r="A428" s="54" t="s">
        <v>604</v>
      </c>
      <c r="B428" s="54" t="s">
        <v>605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customHeight="1" x14ac:dyDescent="0.25">
      <c r="A429" s="54" t="s">
        <v>604</v>
      </c>
      <c r="B429" s="54" t="s">
        <v>606</v>
      </c>
      <c r="C429" s="31">
        <v>4301031324</v>
      </c>
      <c r="D429" s="389">
        <v>4607091389739</v>
      </c>
      <c r="E429" s="390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65</v>
      </c>
      <c r="M429" s="33"/>
      <c r="N429" s="32">
        <v>50</v>
      </c>
      <c r="O429" s="571" t="s">
        <v>607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50</v>
      </c>
      <c r="X429" s="386">
        <f t="shared" si="76"/>
        <v>50.400000000000006</v>
      </c>
      <c r="Y429" s="36">
        <f>IFERROR(IF(X429=0,"",ROUNDUP(X429/H429,0)*0.00753),"")</f>
        <v>9.0359999999999996E-2</v>
      </c>
      <c r="Z429" s="56"/>
      <c r="AA429" s="57"/>
      <c r="AE429" s="64"/>
      <c r="BB429" s="311" t="s">
        <v>1</v>
      </c>
      <c r="BL429" s="64">
        <f t="shared" si="77"/>
        <v>52.738095238095234</v>
      </c>
      <c r="BM429" s="64">
        <f t="shared" si="78"/>
        <v>53.160000000000004</v>
      </c>
      <c r="BN429" s="64">
        <f t="shared" si="79"/>
        <v>7.6312576312576319E-2</v>
      </c>
      <c r="BO429" s="64">
        <f t="shared" si="80"/>
        <v>7.6923076923076927E-2</v>
      </c>
    </row>
    <row r="430" spans="1:67" ht="27" customHeight="1" x14ac:dyDescent="0.25">
      <c r="A430" s="54" t="s">
        <v>608</v>
      </c>
      <c r="B430" s="54" t="s">
        <v>609</v>
      </c>
      <c r="C430" s="31">
        <v>4301031363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31" t="s">
        <v>610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613</v>
      </c>
      <c r="B432" s="54" t="s">
        <v>614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613</v>
      </c>
      <c r="B433" s="54" t="s">
        <v>615</v>
      </c>
      <c r="C433" s="31">
        <v>4301031334</v>
      </c>
      <c r="D433" s="389">
        <v>4680115880771</v>
      </c>
      <c r="E433" s="390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71" t="s">
        <v>616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617</v>
      </c>
      <c r="B434" s="54" t="s">
        <v>618</v>
      </c>
      <c r="C434" s="31">
        <v>4301031173</v>
      </c>
      <c r="D434" s="389">
        <v>4607091389500</v>
      </c>
      <c r="E434" s="390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28</v>
      </c>
      <c r="X434" s="386">
        <f t="shared" si="76"/>
        <v>29.400000000000002</v>
      </c>
      <c r="Y434" s="36">
        <f t="shared" si="81"/>
        <v>7.0280000000000009E-2</v>
      </c>
      <c r="Z434" s="56"/>
      <c r="AA434" s="57"/>
      <c r="AE434" s="64"/>
      <c r="BB434" s="316" t="s">
        <v>1</v>
      </c>
      <c r="BL434" s="64">
        <f t="shared" si="77"/>
        <v>29.733333333333331</v>
      </c>
      <c r="BM434" s="64">
        <f t="shared" si="78"/>
        <v>31.22</v>
      </c>
      <c r="BN434" s="64">
        <f t="shared" si="79"/>
        <v>5.6980056980056981E-2</v>
      </c>
      <c r="BO434" s="64">
        <f t="shared" si="80"/>
        <v>5.9829059829059839E-2</v>
      </c>
    </row>
    <row r="435" spans="1:67" ht="27" customHeight="1" x14ac:dyDescent="0.25">
      <c r="A435" s="54" t="s">
        <v>617</v>
      </c>
      <c r="B435" s="54" t="s">
        <v>619</v>
      </c>
      <c r="C435" s="31">
        <v>4301031327</v>
      </c>
      <c r="D435" s="389">
        <v>4607091389500</v>
      </c>
      <c r="E435" s="390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75" t="s">
        <v>620</v>
      </c>
      <c r="P435" s="392"/>
      <c r="Q435" s="392"/>
      <c r="R435" s="392"/>
      <c r="S435" s="390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x14ac:dyDescent="0.2">
      <c r="A436" s="399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400"/>
      <c r="O436" s="420" t="s">
        <v>70</v>
      </c>
      <c r="P436" s="421"/>
      <c r="Q436" s="421"/>
      <c r="R436" s="421"/>
      <c r="S436" s="421"/>
      <c r="T436" s="421"/>
      <c r="U436" s="422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25.238095238095237</v>
      </c>
      <c r="X436" s="387">
        <f>IFERROR(X428/H428,"0")+IFERROR(X429/H429,"0")+IFERROR(X430/H430,"0")+IFERROR(X431/H431,"0")+IFERROR(X432/H432,"0")+IFERROR(X433/H433,"0")+IFERROR(X434/H434,"0")+IFERROR(X435/H435,"0")</f>
        <v>26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0.16064000000000001</v>
      </c>
      <c r="Z436" s="388"/>
      <c r="AA436" s="388"/>
    </row>
    <row r="437" spans="1:67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66</v>
      </c>
      <c r="W437" s="387">
        <f>IFERROR(SUM(W428:W435),"0")</f>
        <v>78</v>
      </c>
      <c r="X437" s="387">
        <f>IFERROR(SUM(X428:X435),"0")</f>
        <v>79.800000000000011</v>
      </c>
      <c r="Y437" s="37"/>
      <c r="Z437" s="388"/>
      <c r="AA437" s="388"/>
    </row>
    <row r="438" spans="1:67" ht="14.25" customHeight="1" x14ac:dyDescent="0.25">
      <c r="A438" s="393" t="s">
        <v>91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78"/>
      <c r="AA438" s="378"/>
    </row>
    <row r="439" spans="1:67" ht="27" customHeight="1" x14ac:dyDescent="0.25">
      <c r="A439" s="54" t="s">
        <v>621</v>
      </c>
      <c r="B439" s="54" t="s">
        <v>622</v>
      </c>
      <c r="C439" s="31">
        <v>4301032046</v>
      </c>
      <c r="D439" s="389">
        <v>4680115884359</v>
      </c>
      <c r="E439" s="390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2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customHeight="1" x14ac:dyDescent="0.25">
      <c r="A440" s="54" t="s">
        <v>623</v>
      </c>
      <c r="B440" s="54" t="s">
        <v>624</v>
      </c>
      <c r="C440" s="31">
        <v>4301040358</v>
      </c>
      <c r="D440" s="389">
        <v>4680115884571</v>
      </c>
      <c r="E440" s="390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0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9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400"/>
      <c r="O441" s="420" t="s">
        <v>70</v>
      </c>
      <c r="P441" s="421"/>
      <c r="Q441" s="421"/>
      <c r="R441" s="421"/>
      <c r="S441" s="421"/>
      <c r="T441" s="421"/>
      <c r="U441" s="422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x14ac:dyDescent="0.2">
      <c r="A442" s="394"/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customHeight="1" x14ac:dyDescent="0.25">
      <c r="A443" s="393" t="s">
        <v>100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  <c r="X443" s="394"/>
      <c r="Y443" s="394"/>
      <c r="Z443" s="378"/>
      <c r="AA443" s="378"/>
    </row>
    <row r="444" spans="1:67" ht="27" customHeight="1" x14ac:dyDescent="0.25">
      <c r="A444" s="54" t="s">
        <v>625</v>
      </c>
      <c r="B444" s="54" t="s">
        <v>626</v>
      </c>
      <c r="C444" s="31">
        <v>4301170010</v>
      </c>
      <c r="D444" s="389">
        <v>4680115884090</v>
      </c>
      <c r="E444" s="390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0"/>
      <c r="T444" s="34"/>
      <c r="U444" s="34"/>
      <c r="V444" s="35" t="s">
        <v>66</v>
      </c>
      <c r="W444" s="385">
        <v>5.5</v>
      </c>
      <c r="X444" s="386">
        <f>IFERROR(IF(W444="",0,CEILING((W444/$H444),1)*$H444),"")</f>
        <v>6.6000000000000005</v>
      </c>
      <c r="Y444" s="36">
        <f>IFERROR(IF(X444=0,"",ROUNDUP(X444/H444,0)*0.00627),"")</f>
        <v>3.1350000000000003E-2</v>
      </c>
      <c r="Z444" s="56"/>
      <c r="AA444" s="57"/>
      <c r="AE444" s="64"/>
      <c r="BB444" s="320" t="s">
        <v>1</v>
      </c>
      <c r="BL444" s="64">
        <f>IFERROR(W444*I444/H444,"0")</f>
        <v>7.833333333333333</v>
      </c>
      <c r="BM444" s="64">
        <f>IFERROR(X444*I444/H444,"0")</f>
        <v>9.3999999999999986</v>
      </c>
      <c r="BN444" s="64">
        <f>IFERROR(1/J444*(W444/H444),"0")</f>
        <v>2.0833333333333332E-2</v>
      </c>
      <c r="BO444" s="64">
        <f>IFERROR(1/J444*(X444/H444),"0")</f>
        <v>2.5000000000000001E-2</v>
      </c>
    </row>
    <row r="445" spans="1:67" x14ac:dyDescent="0.2">
      <c r="A445" s="399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400"/>
      <c r="O445" s="420" t="s">
        <v>70</v>
      </c>
      <c r="P445" s="421"/>
      <c r="Q445" s="421"/>
      <c r="R445" s="421"/>
      <c r="S445" s="421"/>
      <c r="T445" s="421"/>
      <c r="U445" s="422"/>
      <c r="V445" s="37" t="s">
        <v>71</v>
      </c>
      <c r="W445" s="387">
        <f>IFERROR(W444/H444,"0")</f>
        <v>4.1666666666666661</v>
      </c>
      <c r="X445" s="387">
        <f>IFERROR(X444/H444,"0")</f>
        <v>5</v>
      </c>
      <c r="Y445" s="387">
        <f>IFERROR(IF(Y444="",0,Y444),"0")</f>
        <v>3.1350000000000003E-2</v>
      </c>
      <c r="Z445" s="388"/>
      <c r="AA445" s="388"/>
    </row>
    <row r="446" spans="1:67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66</v>
      </c>
      <c r="W446" s="387">
        <f>IFERROR(SUM(W444:W444),"0")</f>
        <v>5.5</v>
      </c>
      <c r="X446" s="387">
        <f>IFERROR(SUM(X444:X444),"0")</f>
        <v>6.6000000000000005</v>
      </c>
      <c r="Y446" s="37"/>
      <c r="Z446" s="388"/>
      <c r="AA446" s="388"/>
    </row>
    <row r="447" spans="1:67" ht="14.25" customHeight="1" x14ac:dyDescent="0.25">
      <c r="A447" s="393" t="s">
        <v>627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78"/>
      <c r="AA447" s="378"/>
    </row>
    <row r="448" spans="1:67" ht="27" customHeight="1" x14ac:dyDescent="0.25">
      <c r="A448" s="54" t="s">
        <v>628</v>
      </c>
      <c r="B448" s="54" t="s">
        <v>629</v>
      </c>
      <c r="C448" s="31">
        <v>4301040357</v>
      </c>
      <c r="D448" s="389">
        <v>4680115884564</v>
      </c>
      <c r="E448" s="390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6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0"/>
      <c r="T448" s="34"/>
      <c r="U448" s="34"/>
      <c r="V448" s="35" t="s">
        <v>66</v>
      </c>
      <c r="W448" s="385">
        <v>15</v>
      </c>
      <c r="X448" s="386">
        <f>IFERROR(IF(W448="",0,CEILING((W448/$H448),1)*$H448),"")</f>
        <v>15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18</v>
      </c>
      <c r="BM448" s="64">
        <f>IFERROR(X448*I448/H448,"0")</f>
        <v>18</v>
      </c>
      <c r="BN448" s="64">
        <f>IFERROR(1/J448*(W448/H448),"0")</f>
        <v>2.5000000000000001E-2</v>
      </c>
      <c r="BO448" s="64">
        <f>IFERROR(1/J448*(X448/H448),"0")</f>
        <v>2.5000000000000001E-2</v>
      </c>
    </row>
    <row r="449" spans="1:67" x14ac:dyDescent="0.2">
      <c r="A449" s="399"/>
      <c r="B449" s="394"/>
      <c r="C449" s="394"/>
      <c r="D449" s="394"/>
      <c r="E449" s="394"/>
      <c r="F449" s="394"/>
      <c r="G449" s="394"/>
      <c r="H449" s="394"/>
      <c r="I449" s="394"/>
      <c r="J449" s="394"/>
      <c r="K449" s="394"/>
      <c r="L449" s="394"/>
      <c r="M449" s="394"/>
      <c r="N449" s="400"/>
      <c r="O449" s="420" t="s">
        <v>70</v>
      </c>
      <c r="P449" s="421"/>
      <c r="Q449" s="421"/>
      <c r="R449" s="421"/>
      <c r="S449" s="421"/>
      <c r="T449" s="421"/>
      <c r="U449" s="422"/>
      <c r="V449" s="37" t="s">
        <v>71</v>
      </c>
      <c r="W449" s="387">
        <f>IFERROR(W448/H448,"0")</f>
        <v>5</v>
      </c>
      <c r="X449" s="387">
        <f>IFERROR(X448/H448,"0")</f>
        <v>5</v>
      </c>
      <c r="Y449" s="387">
        <f>IFERROR(IF(Y448="",0,Y448),"0")</f>
        <v>3.1350000000000003E-2</v>
      </c>
      <c r="Z449" s="388"/>
      <c r="AA449" s="388"/>
    </row>
    <row r="450" spans="1:67" x14ac:dyDescent="0.2">
      <c r="A450" s="394"/>
      <c r="B450" s="394"/>
      <c r="C450" s="394"/>
      <c r="D450" s="394"/>
      <c r="E450" s="394"/>
      <c r="F450" s="394"/>
      <c r="G450" s="394"/>
      <c r="H450" s="394"/>
      <c r="I450" s="394"/>
      <c r="J450" s="394"/>
      <c r="K450" s="394"/>
      <c r="L450" s="394"/>
      <c r="M450" s="394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66</v>
      </c>
      <c r="W450" s="387">
        <f>IFERROR(SUM(W448:W448),"0")</f>
        <v>15</v>
      </c>
      <c r="X450" s="387">
        <f>IFERROR(SUM(X448:X448),"0")</f>
        <v>15</v>
      </c>
      <c r="Y450" s="37"/>
      <c r="Z450" s="388"/>
      <c r="AA450" s="388"/>
    </row>
    <row r="451" spans="1:67" ht="16.5" customHeight="1" x14ac:dyDescent="0.25">
      <c r="A451" s="457" t="s">
        <v>630</v>
      </c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  <c r="X451" s="394"/>
      <c r="Y451" s="394"/>
      <c r="Z451" s="379"/>
      <c r="AA451" s="379"/>
    </row>
    <row r="452" spans="1:67" ht="14.25" customHeight="1" x14ac:dyDescent="0.25">
      <c r="A452" s="393" t="s">
        <v>61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78"/>
      <c r="AA452" s="378"/>
    </row>
    <row r="453" spans="1:67" ht="27" customHeight="1" x14ac:dyDescent="0.25">
      <c r="A453" s="54" t="s">
        <v>631</v>
      </c>
      <c r="B453" s="54" t="s">
        <v>632</v>
      </c>
      <c r="C453" s="31">
        <v>4301031294</v>
      </c>
      <c r="D453" s="389">
        <v>4680115885189</v>
      </c>
      <c r="E453" s="390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10</v>
      </c>
      <c r="X453" s="386">
        <f>IFERROR(IF(W453="",0,CEILING((W453/$H453),1)*$H453),"")</f>
        <v>10.799999999999999</v>
      </c>
      <c r="Y453" s="36">
        <f>IFERROR(IF(X453=0,"",ROUNDUP(X453/H453,0)*0.00502),"")</f>
        <v>4.5179999999999998E-2</v>
      </c>
      <c r="Z453" s="56"/>
      <c r="AA453" s="57"/>
      <c r="AE453" s="64"/>
      <c r="BB453" s="322" t="s">
        <v>1</v>
      </c>
      <c r="BL453" s="64">
        <f>IFERROR(W453*I453/H453,"0")</f>
        <v>11.433333333333334</v>
      </c>
      <c r="BM453" s="64">
        <f>IFERROR(X453*I453/H453,"0")</f>
        <v>12.348000000000001</v>
      </c>
      <c r="BN453" s="64">
        <f>IFERROR(1/J453*(W453/H453),"0")</f>
        <v>3.561253561253562E-2</v>
      </c>
      <c r="BO453" s="64">
        <f>IFERROR(1/J453*(X453/H453),"0")</f>
        <v>3.8461538461538464E-2</v>
      </c>
    </row>
    <row r="454" spans="1:67" ht="27" customHeight="1" x14ac:dyDescent="0.25">
      <c r="A454" s="54" t="s">
        <v>633</v>
      </c>
      <c r="B454" s="54" t="s">
        <v>634</v>
      </c>
      <c r="C454" s="31">
        <v>4301031293</v>
      </c>
      <c r="D454" s="389">
        <v>4680115885172</v>
      </c>
      <c r="E454" s="390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8</v>
      </c>
      <c r="X454" s="386">
        <f>IFERROR(IF(W454="",0,CEILING((W454/$H454),1)*$H454),"")</f>
        <v>8.4</v>
      </c>
      <c r="Y454" s="36">
        <f>IFERROR(IF(X454=0,"",ROUNDUP(X454/H454,0)*0.00502),"")</f>
        <v>3.5140000000000005E-2</v>
      </c>
      <c r="Z454" s="56"/>
      <c r="AA454" s="57"/>
      <c r="AE454" s="64"/>
      <c r="BB454" s="323" t="s">
        <v>1</v>
      </c>
      <c r="BL454" s="64">
        <f>IFERROR(W454*I454/H454,"0")</f>
        <v>8.6666666666666679</v>
      </c>
      <c r="BM454" s="64">
        <f>IFERROR(X454*I454/H454,"0")</f>
        <v>9.1000000000000014</v>
      </c>
      <c r="BN454" s="64">
        <f>IFERROR(1/J454*(W454/H454),"0")</f>
        <v>2.8490028490028494E-2</v>
      </c>
      <c r="BO454" s="64">
        <f>IFERROR(1/J454*(X454/H454),"0")</f>
        <v>2.9914529914529923E-2</v>
      </c>
    </row>
    <row r="455" spans="1:67" ht="27" customHeight="1" x14ac:dyDescent="0.25">
      <c r="A455" s="54" t="s">
        <v>635</v>
      </c>
      <c r="B455" s="54" t="s">
        <v>636</v>
      </c>
      <c r="C455" s="31">
        <v>4301031291</v>
      </c>
      <c r="D455" s="389">
        <v>4680115885110</v>
      </c>
      <c r="E455" s="390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0"/>
      <c r="T455" s="34"/>
      <c r="U455" s="34"/>
      <c r="V455" s="35" t="s">
        <v>66</v>
      </c>
      <c r="W455" s="385">
        <v>14</v>
      </c>
      <c r="X455" s="386">
        <f>IFERROR(IF(W455="",0,CEILING((W455/$H455),1)*$H455),"")</f>
        <v>14.399999999999999</v>
      </c>
      <c r="Y455" s="36">
        <f>IFERROR(IF(X455=0,"",ROUNDUP(X455/H455,0)*0.00502),"")</f>
        <v>6.0240000000000002E-2</v>
      </c>
      <c r="Z455" s="56"/>
      <c r="AA455" s="57"/>
      <c r="AE455" s="64"/>
      <c r="BB455" s="324" t="s">
        <v>1</v>
      </c>
      <c r="BL455" s="64">
        <f>IFERROR(W455*I455/H455,"0")</f>
        <v>23.56666666666667</v>
      </c>
      <c r="BM455" s="64">
        <f>IFERROR(X455*I455/H455,"0")</f>
        <v>24.24</v>
      </c>
      <c r="BN455" s="64">
        <f>IFERROR(1/J455*(W455/H455),"0")</f>
        <v>4.9857549857549865E-2</v>
      </c>
      <c r="BO455" s="64">
        <f>IFERROR(1/J455*(X455/H455),"0")</f>
        <v>5.1282051282051287E-2</v>
      </c>
    </row>
    <row r="456" spans="1:67" x14ac:dyDescent="0.2">
      <c r="A456" s="399"/>
      <c r="B456" s="394"/>
      <c r="C456" s="394"/>
      <c r="D456" s="394"/>
      <c r="E456" s="394"/>
      <c r="F456" s="394"/>
      <c r="G456" s="394"/>
      <c r="H456" s="394"/>
      <c r="I456" s="394"/>
      <c r="J456" s="394"/>
      <c r="K456" s="394"/>
      <c r="L456" s="394"/>
      <c r="M456" s="394"/>
      <c r="N456" s="400"/>
      <c r="O456" s="420" t="s">
        <v>70</v>
      </c>
      <c r="P456" s="421"/>
      <c r="Q456" s="421"/>
      <c r="R456" s="421"/>
      <c r="S456" s="421"/>
      <c r="T456" s="421"/>
      <c r="U456" s="422"/>
      <c r="V456" s="37" t="s">
        <v>71</v>
      </c>
      <c r="W456" s="387">
        <f>IFERROR(W453/H453,"0")+IFERROR(W454/H454,"0")+IFERROR(W455/H455,"0")</f>
        <v>26.666666666666668</v>
      </c>
      <c r="X456" s="387">
        <f>IFERROR(X453/H453,"0")+IFERROR(X454/H454,"0")+IFERROR(X455/H455,"0")</f>
        <v>28</v>
      </c>
      <c r="Y456" s="387">
        <f>IFERROR(IF(Y453="",0,Y453),"0")+IFERROR(IF(Y454="",0,Y454),"0")+IFERROR(IF(Y455="",0,Y455),"0")</f>
        <v>0.14056000000000002</v>
      </c>
      <c r="Z456" s="388"/>
      <c r="AA456" s="388"/>
    </row>
    <row r="457" spans="1:67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66</v>
      </c>
      <c r="W457" s="387">
        <f>IFERROR(SUM(W453:W455),"0")</f>
        <v>32</v>
      </c>
      <c r="X457" s="387">
        <f>IFERROR(SUM(X453:X455),"0")</f>
        <v>33.599999999999994</v>
      </c>
      <c r="Y457" s="37"/>
      <c r="Z457" s="388"/>
      <c r="AA457" s="388"/>
    </row>
    <row r="458" spans="1:67" ht="16.5" customHeight="1" x14ac:dyDescent="0.25">
      <c r="A458" s="457" t="s">
        <v>637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  <c r="X458" s="394"/>
      <c r="Y458" s="394"/>
      <c r="Z458" s="379"/>
      <c r="AA458" s="379"/>
    </row>
    <row r="459" spans="1:67" ht="14.25" customHeight="1" x14ac:dyDescent="0.25">
      <c r="A459" s="393" t="s">
        <v>61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78"/>
      <c r="AA459" s="378"/>
    </row>
    <row r="460" spans="1:67" ht="27" customHeight="1" x14ac:dyDescent="0.25">
      <c r="A460" s="54" t="s">
        <v>638</v>
      </c>
      <c r="B460" s="54" t="s">
        <v>639</v>
      </c>
      <c r="C460" s="31">
        <v>4301031365</v>
      </c>
      <c r="D460" s="389">
        <v>4680115885738</v>
      </c>
      <c r="E460" s="390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8" t="s">
        <v>640</v>
      </c>
      <c r="P460" s="392"/>
      <c r="Q460" s="392"/>
      <c r="R460" s="392"/>
      <c r="S460" s="390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641</v>
      </c>
      <c r="B461" s="54" t="s">
        <v>642</v>
      </c>
      <c r="C461" s="31">
        <v>4301031261</v>
      </c>
      <c r="D461" s="389">
        <v>4680115885103</v>
      </c>
      <c r="E461" s="390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0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9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x14ac:dyDescent="0.2">
      <c r="A463" s="394"/>
      <c r="B463" s="394"/>
      <c r="C463" s="394"/>
      <c r="D463" s="394"/>
      <c r="E463" s="394"/>
      <c r="F463" s="394"/>
      <c r="G463" s="394"/>
      <c r="H463" s="394"/>
      <c r="I463" s="394"/>
      <c r="J463" s="394"/>
      <c r="K463" s="394"/>
      <c r="L463" s="394"/>
      <c r="M463" s="394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customHeight="1" x14ac:dyDescent="0.25">
      <c r="A464" s="393" t="s">
        <v>215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78"/>
      <c r="AA464" s="378"/>
    </row>
    <row r="465" spans="1:67" ht="27" customHeight="1" x14ac:dyDescent="0.25">
      <c r="A465" s="54" t="s">
        <v>643</v>
      </c>
      <c r="B465" s="54" t="s">
        <v>644</v>
      </c>
      <c r="C465" s="31">
        <v>4301060412</v>
      </c>
      <c r="D465" s="389">
        <v>4680115885509</v>
      </c>
      <c r="E465" s="390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6" t="s">
        <v>645</v>
      </c>
      <c r="P465" s="392"/>
      <c r="Q465" s="392"/>
      <c r="R465" s="392"/>
      <c r="S465" s="390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9"/>
      <c r="B466" s="394"/>
      <c r="C466" s="394"/>
      <c r="D466" s="394"/>
      <c r="E466" s="394"/>
      <c r="F466" s="394"/>
      <c r="G466" s="394"/>
      <c r="H466" s="394"/>
      <c r="I466" s="394"/>
      <c r="J466" s="394"/>
      <c r="K466" s="394"/>
      <c r="L466" s="394"/>
      <c r="M466" s="394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x14ac:dyDescent="0.2">
      <c r="A467" s="394"/>
      <c r="B467" s="394"/>
      <c r="C467" s="394"/>
      <c r="D467" s="394"/>
      <c r="E467" s="394"/>
      <c r="F467" s="394"/>
      <c r="G467" s="394"/>
      <c r="H467" s="394"/>
      <c r="I467" s="394"/>
      <c r="J467" s="394"/>
      <c r="K467" s="394"/>
      <c r="L467" s="394"/>
      <c r="M467" s="394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customHeight="1" x14ac:dyDescent="0.2">
      <c r="A468" s="403" t="s">
        <v>646</v>
      </c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4"/>
      <c r="P468" s="404"/>
      <c r="Q468" s="404"/>
      <c r="R468" s="404"/>
      <c r="S468" s="404"/>
      <c r="T468" s="404"/>
      <c r="U468" s="404"/>
      <c r="V468" s="404"/>
      <c r="W468" s="404"/>
      <c r="X468" s="404"/>
      <c r="Y468" s="404"/>
      <c r="Z468" s="48"/>
      <c r="AA468" s="48"/>
    </row>
    <row r="469" spans="1:67" ht="16.5" customHeight="1" x14ac:dyDescent="0.25">
      <c r="A469" s="457" t="s">
        <v>646</v>
      </c>
      <c r="B469" s="394"/>
      <c r="C469" s="394"/>
      <c r="D469" s="394"/>
      <c r="E469" s="394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  <c r="X469" s="394"/>
      <c r="Y469" s="394"/>
      <c r="Z469" s="379"/>
      <c r="AA469" s="379"/>
    </row>
    <row r="470" spans="1:67" ht="14.25" customHeight="1" x14ac:dyDescent="0.25">
      <c r="A470" s="393" t="s">
        <v>113</v>
      </c>
      <c r="B470" s="394"/>
      <c r="C470" s="394"/>
      <c r="D470" s="394"/>
      <c r="E470" s="394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  <c r="X470" s="394"/>
      <c r="Y470" s="394"/>
      <c r="Z470" s="378"/>
      <c r="AA470" s="378"/>
    </row>
    <row r="471" spans="1:67" ht="27" customHeight="1" x14ac:dyDescent="0.25">
      <c r="A471" s="54" t="s">
        <v>647</v>
      </c>
      <c r="B471" s="54" t="s">
        <v>648</v>
      </c>
      <c r="C471" s="31">
        <v>4301011795</v>
      </c>
      <c r="D471" s="389">
        <v>4607091389067</v>
      </c>
      <c r="E471" s="390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50</v>
      </c>
      <c r="X471" s="386">
        <f t="shared" ref="X471:X481" si="82">IFERROR(IF(W471="",0,CEILING((W471/$H471),1)*$H471),"")</f>
        <v>52.800000000000004</v>
      </c>
      <c r="Y471" s="36">
        <f t="shared" ref="Y471:Y477" si="83">IFERROR(IF(X471=0,"",ROUNDUP(X471/H471,0)*0.01196),"")</f>
        <v>0.1196</v>
      </c>
      <c r="Z471" s="56"/>
      <c r="AA471" s="57"/>
      <c r="AE471" s="64"/>
      <c r="BB471" s="328" t="s">
        <v>1</v>
      </c>
      <c r="BL471" s="64">
        <f t="shared" ref="BL471:BL481" si="84">IFERROR(W471*I471/H471,"0")</f>
        <v>53.409090909090907</v>
      </c>
      <c r="BM471" s="64">
        <f t="shared" ref="BM471:BM481" si="85">IFERROR(X471*I471/H471,"0")</f>
        <v>56.400000000000006</v>
      </c>
      <c r="BN471" s="64">
        <f t="shared" ref="BN471:BN481" si="86">IFERROR(1/J471*(W471/H471),"0")</f>
        <v>9.1054778554778545E-2</v>
      </c>
      <c r="BO471" s="64">
        <f t="shared" ref="BO471:BO481" si="87">IFERROR(1/J471*(X471/H471),"0")</f>
        <v>9.6153846153846159E-2</v>
      </c>
    </row>
    <row r="472" spans="1:67" ht="27" customHeight="1" x14ac:dyDescent="0.25">
      <c r="A472" s="54" t="s">
        <v>649</v>
      </c>
      <c r="B472" s="54" t="s">
        <v>650</v>
      </c>
      <c r="C472" s="31">
        <v>4301011376</v>
      </c>
      <c r="D472" s="389">
        <v>4680115885226</v>
      </c>
      <c r="E472" s="390"/>
      <c r="F472" s="384">
        <v>0.85</v>
      </c>
      <c r="G472" s="32">
        <v>6</v>
      </c>
      <c r="H472" s="384">
        <v>5.0999999999999996</v>
      </c>
      <c r="I472" s="384">
        <v>5.46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customHeight="1" x14ac:dyDescent="0.25">
      <c r="A473" s="54" t="s">
        <v>651</v>
      </c>
      <c r="B473" s="54" t="s">
        <v>652</v>
      </c>
      <c r="C473" s="31">
        <v>4301011779</v>
      </c>
      <c r="D473" s="389">
        <v>4607091383522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customHeight="1" x14ac:dyDescent="0.25">
      <c r="A474" s="54" t="s">
        <v>653</v>
      </c>
      <c r="B474" s="54" t="s">
        <v>654</v>
      </c>
      <c r="C474" s="31">
        <v>4301011961</v>
      </c>
      <c r="D474" s="389">
        <v>4680115885271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9" t="s">
        <v>655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customHeight="1" x14ac:dyDescent="0.25">
      <c r="A475" s="54" t="s">
        <v>656</v>
      </c>
      <c r="B475" s="54" t="s">
        <v>657</v>
      </c>
      <c r="C475" s="31">
        <v>4301011774</v>
      </c>
      <c r="D475" s="389">
        <v>4680115884502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89">
        <v>4607091389104</v>
      </c>
      <c r="E476" s="390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150</v>
      </c>
      <c r="X476" s="386">
        <f t="shared" si="82"/>
        <v>153.12</v>
      </c>
      <c r="Y476" s="36">
        <f t="shared" si="83"/>
        <v>0.34683999999999998</v>
      </c>
      <c r="Z476" s="56"/>
      <c r="AA476" s="57"/>
      <c r="AE476" s="64"/>
      <c r="BB476" s="333" t="s">
        <v>1</v>
      </c>
      <c r="BL476" s="64">
        <f t="shared" si="84"/>
        <v>160.22727272727272</v>
      </c>
      <c r="BM476" s="64">
        <f t="shared" si="85"/>
        <v>163.56</v>
      </c>
      <c r="BN476" s="64">
        <f t="shared" si="86"/>
        <v>0.27316433566433568</v>
      </c>
      <c r="BO476" s="64">
        <f t="shared" si="87"/>
        <v>0.27884615384615385</v>
      </c>
    </row>
    <row r="477" spans="1:67" ht="16.5" customHeight="1" x14ac:dyDescent="0.25">
      <c r="A477" s="54" t="s">
        <v>660</v>
      </c>
      <c r="B477" s="54" t="s">
        <v>661</v>
      </c>
      <c r="C477" s="31">
        <v>4301011799</v>
      </c>
      <c r="D477" s="389">
        <v>4680115884519</v>
      </c>
      <c r="E477" s="390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4301011778</v>
      </c>
      <c r="D478" s="389">
        <v>4680115880603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114</v>
      </c>
      <c r="X478" s="386">
        <f t="shared" si="82"/>
        <v>115.2</v>
      </c>
      <c r="Y478" s="36">
        <f>IFERROR(IF(X478=0,"",ROUNDUP(X478/H478,0)*0.00937),"")</f>
        <v>0.29984</v>
      </c>
      <c r="Z478" s="56"/>
      <c r="AA478" s="57"/>
      <c r="AE478" s="64"/>
      <c r="BB478" s="335" t="s">
        <v>1</v>
      </c>
      <c r="BL478" s="64">
        <f t="shared" si="84"/>
        <v>121.6</v>
      </c>
      <c r="BM478" s="64">
        <f t="shared" si="85"/>
        <v>122.88</v>
      </c>
      <c r="BN478" s="64">
        <f t="shared" si="86"/>
        <v>0.26388888888888884</v>
      </c>
      <c r="BO478" s="64">
        <f t="shared" si="87"/>
        <v>0.26666666666666666</v>
      </c>
    </row>
    <row r="479" spans="1:67" ht="27" customHeight="1" x14ac:dyDescent="0.25">
      <c r="A479" s="54" t="s">
        <v>664</v>
      </c>
      <c r="B479" s="54" t="s">
        <v>665</v>
      </c>
      <c r="C479" s="31">
        <v>4301011959</v>
      </c>
      <c r="D479" s="389">
        <v>4680115882782</v>
      </c>
      <c r="E479" s="390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69" t="s">
        <v>666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4301011190</v>
      </c>
      <c r="D480" s="389">
        <v>4607091389098</v>
      </c>
      <c r="E480" s="390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customHeight="1" x14ac:dyDescent="0.25">
      <c r="A481" s="54" t="s">
        <v>669</v>
      </c>
      <c r="B481" s="54" t="s">
        <v>670</v>
      </c>
      <c r="C481" s="31">
        <v>4301011784</v>
      </c>
      <c r="D481" s="389">
        <v>4607091389982</v>
      </c>
      <c r="E481" s="390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0"/>
      <c r="T481" s="34"/>
      <c r="U481" s="34"/>
      <c r="V481" s="35" t="s">
        <v>66</v>
      </c>
      <c r="W481" s="385">
        <v>90</v>
      </c>
      <c r="X481" s="386">
        <f t="shared" si="82"/>
        <v>90</v>
      </c>
      <c r="Y481" s="36">
        <f>IFERROR(IF(X481=0,"",ROUNDUP(X481/H481,0)*0.00937),"")</f>
        <v>0.23424999999999999</v>
      </c>
      <c r="Z481" s="56"/>
      <c r="AA481" s="57"/>
      <c r="AE481" s="64"/>
      <c r="BB481" s="338" t="s">
        <v>1</v>
      </c>
      <c r="BL481" s="64">
        <f t="shared" si="84"/>
        <v>95.999999999999986</v>
      </c>
      <c r="BM481" s="64">
        <f t="shared" si="85"/>
        <v>95.999999999999986</v>
      </c>
      <c r="BN481" s="64">
        <f t="shared" si="86"/>
        <v>0.20833333333333334</v>
      </c>
      <c r="BO481" s="64">
        <f t="shared" si="87"/>
        <v>0.20833333333333334</v>
      </c>
    </row>
    <row r="482" spans="1:67" x14ac:dyDescent="0.2">
      <c r="A482" s="399"/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400"/>
      <c r="O482" s="420" t="s">
        <v>70</v>
      </c>
      <c r="P482" s="421"/>
      <c r="Q482" s="421"/>
      <c r="R482" s="421"/>
      <c r="S482" s="421"/>
      <c r="T482" s="421"/>
      <c r="U482" s="422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94.545454545454533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96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1.0005299999999999</v>
      </c>
      <c r="Z482" s="388"/>
      <c r="AA482" s="388"/>
    </row>
    <row r="483" spans="1:67" x14ac:dyDescent="0.2">
      <c r="A483" s="394"/>
      <c r="B483" s="394"/>
      <c r="C483" s="394"/>
      <c r="D483" s="394"/>
      <c r="E483" s="394"/>
      <c r="F483" s="394"/>
      <c r="G483" s="394"/>
      <c r="H483" s="394"/>
      <c r="I483" s="394"/>
      <c r="J483" s="394"/>
      <c r="K483" s="394"/>
      <c r="L483" s="394"/>
      <c r="M483" s="394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66</v>
      </c>
      <c r="W483" s="387">
        <f>IFERROR(SUM(W471:W481),"0")</f>
        <v>404</v>
      </c>
      <c r="X483" s="387">
        <f>IFERROR(SUM(X471:X481),"0")</f>
        <v>411.12</v>
      </c>
      <c r="Y483" s="37"/>
      <c r="Z483" s="388"/>
      <c r="AA483" s="388"/>
    </row>
    <row r="484" spans="1:67" ht="14.25" customHeight="1" x14ac:dyDescent="0.25">
      <c r="A484" s="393" t="s">
        <v>105</v>
      </c>
      <c r="B484" s="394"/>
      <c r="C484" s="394"/>
      <c r="D484" s="394"/>
      <c r="E484" s="394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  <c r="X484" s="394"/>
      <c r="Y484" s="394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89">
        <v>4607091388930</v>
      </c>
      <c r="E485" s="390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150</v>
      </c>
      <c r="X485" s="386">
        <f>IFERROR(IF(W485="",0,CEILING((W485/$H485),1)*$H485),"")</f>
        <v>153.12</v>
      </c>
      <c r="Y485" s="36">
        <f>IFERROR(IF(X485=0,"",ROUNDUP(X485/H485,0)*0.01196),"")</f>
        <v>0.34683999999999998</v>
      </c>
      <c r="Z485" s="56"/>
      <c r="AA485" s="57"/>
      <c r="AE485" s="64"/>
      <c r="BB485" s="339" t="s">
        <v>1</v>
      </c>
      <c r="BL485" s="64">
        <f>IFERROR(W485*I485/H485,"0")</f>
        <v>160.22727272727272</v>
      </c>
      <c r="BM485" s="64">
        <f>IFERROR(X485*I485/H485,"0")</f>
        <v>163.56</v>
      </c>
      <c r="BN485" s="64">
        <f>IFERROR(1/J485*(W485/H485),"0")</f>
        <v>0.27316433566433568</v>
      </c>
      <c r="BO485" s="64">
        <f>IFERROR(1/J485*(X485/H485),"0")</f>
        <v>0.27884615384615385</v>
      </c>
    </row>
    <row r="486" spans="1:67" ht="16.5" customHeight="1" x14ac:dyDescent="0.25">
      <c r="A486" s="54" t="s">
        <v>673</v>
      </c>
      <c r="B486" s="54" t="s">
        <v>674</v>
      </c>
      <c r="C486" s="31">
        <v>4301020206</v>
      </c>
      <c r="D486" s="389">
        <v>4680115880054</v>
      </c>
      <c r="E486" s="390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0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9"/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4"/>
      <c r="M487" s="394"/>
      <c r="N487" s="400"/>
      <c r="O487" s="420" t="s">
        <v>70</v>
      </c>
      <c r="P487" s="421"/>
      <c r="Q487" s="421"/>
      <c r="R487" s="421"/>
      <c r="S487" s="421"/>
      <c r="T487" s="421"/>
      <c r="U487" s="422"/>
      <c r="V487" s="37" t="s">
        <v>71</v>
      </c>
      <c r="W487" s="387">
        <f>IFERROR(W485/H485,"0")+IFERROR(W486/H486,"0")</f>
        <v>28.409090909090907</v>
      </c>
      <c r="X487" s="387">
        <f>IFERROR(X485/H485,"0")+IFERROR(X486/H486,"0")</f>
        <v>29</v>
      </c>
      <c r="Y487" s="387">
        <f>IFERROR(IF(Y485="",0,Y485),"0")+IFERROR(IF(Y486="",0,Y486),"0")</f>
        <v>0.34683999999999998</v>
      </c>
      <c r="Z487" s="388"/>
      <c r="AA487" s="388"/>
    </row>
    <row r="488" spans="1:67" x14ac:dyDescent="0.2">
      <c r="A488" s="394"/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4"/>
      <c r="M488" s="394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66</v>
      </c>
      <c r="W488" s="387">
        <f>IFERROR(SUM(W485:W486),"0")</f>
        <v>150</v>
      </c>
      <c r="X488" s="387">
        <f>IFERROR(SUM(X485:X486),"0")</f>
        <v>153.12</v>
      </c>
      <c r="Y488" s="37"/>
      <c r="Z488" s="388"/>
      <c r="AA488" s="388"/>
    </row>
    <row r="489" spans="1:67" ht="14.25" customHeight="1" x14ac:dyDescent="0.25">
      <c r="A489" s="393" t="s">
        <v>61</v>
      </c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  <c r="X489" s="394"/>
      <c r="Y489" s="394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89">
        <v>4680115883116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89">
        <v>4680115883093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50</v>
      </c>
      <c r="X491" s="386">
        <f t="shared" si="88"/>
        <v>52.800000000000004</v>
      </c>
      <c r="Y491" s="36">
        <f>IFERROR(IF(X491=0,"",ROUNDUP(X491/H491,0)*0.01196),"")</f>
        <v>0.1196</v>
      </c>
      <c r="Z491" s="56"/>
      <c r="AA491" s="57"/>
      <c r="AE491" s="64"/>
      <c r="BB491" s="342" t="s">
        <v>1</v>
      </c>
      <c r="BL491" s="64">
        <f t="shared" si="89"/>
        <v>53.409090909090907</v>
      </c>
      <c r="BM491" s="64">
        <f t="shared" si="90"/>
        <v>56.400000000000006</v>
      </c>
      <c r="BN491" s="64">
        <f t="shared" si="91"/>
        <v>9.1054778554778545E-2</v>
      </c>
      <c r="BO491" s="64">
        <f t="shared" si="92"/>
        <v>9.6153846153846159E-2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89">
        <v>4680115883109</v>
      </c>
      <c r="E492" s="390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80</v>
      </c>
      <c r="X492" s="386">
        <f t="shared" si="88"/>
        <v>84.48</v>
      </c>
      <c r="Y492" s="36">
        <f>IFERROR(IF(X492=0,"",ROUNDUP(X492/H492,0)*0.01196),"")</f>
        <v>0.19136</v>
      </c>
      <c r="Z492" s="56"/>
      <c r="AA492" s="57"/>
      <c r="AE492" s="64"/>
      <c r="BB492" s="343" t="s">
        <v>1</v>
      </c>
      <c r="BL492" s="64">
        <f t="shared" si="89"/>
        <v>85.454545454545453</v>
      </c>
      <c r="BM492" s="64">
        <f t="shared" si="90"/>
        <v>90.24</v>
      </c>
      <c r="BN492" s="64">
        <f t="shared" si="91"/>
        <v>0.14568764568764569</v>
      </c>
      <c r="BO492" s="64">
        <f t="shared" si="92"/>
        <v>0.15384615384615385</v>
      </c>
    </row>
    <row r="493" spans="1:67" ht="27" customHeight="1" x14ac:dyDescent="0.25">
      <c r="A493" s="54" t="s">
        <v>681</v>
      </c>
      <c r="B493" s="54" t="s">
        <v>682</v>
      </c>
      <c r="C493" s="31">
        <v>4301031249</v>
      </c>
      <c r="D493" s="389">
        <v>4680115882072</v>
      </c>
      <c r="E493" s="390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4301031251</v>
      </c>
      <c r="D494" s="389">
        <v>4680115882102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customHeight="1" x14ac:dyDescent="0.25">
      <c r="A495" s="54" t="s">
        <v>685</v>
      </c>
      <c r="B495" s="54" t="s">
        <v>686</v>
      </c>
      <c r="C495" s="31">
        <v>4301031253</v>
      </c>
      <c r="D495" s="389">
        <v>4680115882096</v>
      </c>
      <c r="E495" s="390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0"/>
      <c r="T495" s="34"/>
      <c r="U495" s="34"/>
      <c r="V495" s="35" t="s">
        <v>66</v>
      </c>
      <c r="W495" s="385">
        <v>66</v>
      </c>
      <c r="X495" s="386">
        <f t="shared" si="88"/>
        <v>68.400000000000006</v>
      </c>
      <c r="Y495" s="36">
        <f>IFERROR(IF(X495=0,"",ROUNDUP(X495/H495,0)*0.00937),"")</f>
        <v>0.17802999999999999</v>
      </c>
      <c r="Z495" s="56"/>
      <c r="AA495" s="57"/>
      <c r="AE495" s="64"/>
      <c r="BB495" s="346" t="s">
        <v>1</v>
      </c>
      <c r="BL495" s="64">
        <f t="shared" si="89"/>
        <v>69.849999999999994</v>
      </c>
      <c r="BM495" s="64">
        <f t="shared" si="90"/>
        <v>72.390000000000015</v>
      </c>
      <c r="BN495" s="64">
        <f t="shared" si="91"/>
        <v>0.15277777777777776</v>
      </c>
      <c r="BO495" s="64">
        <f t="shared" si="92"/>
        <v>0.15833333333333333</v>
      </c>
    </row>
    <row r="496" spans="1:67" x14ac:dyDescent="0.2">
      <c r="A496" s="399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400"/>
      <c r="O496" s="420" t="s">
        <v>70</v>
      </c>
      <c r="P496" s="421"/>
      <c r="Q496" s="421"/>
      <c r="R496" s="421"/>
      <c r="S496" s="421"/>
      <c r="T496" s="421"/>
      <c r="U496" s="422"/>
      <c r="V496" s="37" t="s">
        <v>71</v>
      </c>
      <c r="W496" s="387">
        <f>IFERROR(W490/H490,"0")+IFERROR(W491/H491,"0")+IFERROR(W492/H492,"0")+IFERROR(W493/H493,"0")+IFERROR(W494/H494,"0")+IFERROR(W495/H495,"0")</f>
        <v>42.954545454545453</v>
      </c>
      <c r="X496" s="387">
        <f>IFERROR(X490/H490,"0")+IFERROR(X491/H491,"0")+IFERROR(X492/H492,"0")+IFERROR(X493/H493,"0")+IFERROR(X494/H494,"0")+IFERROR(X495/H495,"0")</f>
        <v>45</v>
      </c>
      <c r="Y496" s="387">
        <f>IFERROR(IF(Y490="",0,Y490),"0")+IFERROR(IF(Y491="",0,Y491),"0")+IFERROR(IF(Y492="",0,Y492),"0")+IFERROR(IF(Y493="",0,Y493),"0")+IFERROR(IF(Y494="",0,Y494),"0")+IFERROR(IF(Y495="",0,Y495),"0")</f>
        <v>0.48899000000000004</v>
      </c>
      <c r="Z496" s="388"/>
      <c r="AA496" s="388"/>
    </row>
    <row r="497" spans="1:67" x14ac:dyDescent="0.2">
      <c r="A497" s="394"/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66</v>
      </c>
      <c r="W497" s="387">
        <f>IFERROR(SUM(W490:W495),"0")</f>
        <v>196</v>
      </c>
      <c r="X497" s="387">
        <f>IFERROR(SUM(X490:X495),"0")</f>
        <v>205.68</v>
      </c>
      <c r="Y497" s="37"/>
      <c r="Z497" s="388"/>
      <c r="AA497" s="388"/>
    </row>
    <row r="498" spans="1:67" ht="14.25" customHeight="1" x14ac:dyDescent="0.25">
      <c r="A498" s="393" t="s">
        <v>72</v>
      </c>
      <c r="B498" s="394"/>
      <c r="C498" s="394"/>
      <c r="D498" s="394"/>
      <c r="E498" s="394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  <c r="X498" s="394"/>
      <c r="Y498" s="394"/>
      <c r="Z498" s="378"/>
      <c r="AA498" s="378"/>
    </row>
    <row r="499" spans="1:67" ht="16.5" customHeight="1" x14ac:dyDescent="0.25">
      <c r="A499" s="54" t="s">
        <v>687</v>
      </c>
      <c r="B499" s="54" t="s">
        <v>688</v>
      </c>
      <c r="C499" s="31">
        <v>4301051230</v>
      </c>
      <c r="D499" s="389">
        <v>4607091383409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689</v>
      </c>
      <c r="B500" s="54" t="s">
        <v>690</v>
      </c>
      <c r="C500" s="31">
        <v>4301051231</v>
      </c>
      <c r="D500" s="389">
        <v>4607091383416</v>
      </c>
      <c r="E500" s="390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691</v>
      </c>
      <c r="B501" s="54" t="s">
        <v>692</v>
      </c>
      <c r="C501" s="31">
        <v>4301051058</v>
      </c>
      <c r="D501" s="389">
        <v>4680115883536</v>
      </c>
      <c r="E501" s="390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0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399"/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400"/>
      <c r="O502" s="420" t="s">
        <v>70</v>
      </c>
      <c r="P502" s="421"/>
      <c r="Q502" s="421"/>
      <c r="R502" s="421"/>
      <c r="S502" s="421"/>
      <c r="T502" s="421"/>
      <c r="U502" s="422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x14ac:dyDescent="0.2">
      <c r="A503" s="394"/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customHeight="1" x14ac:dyDescent="0.25">
      <c r="A504" s="393" t="s">
        <v>215</v>
      </c>
      <c r="B504" s="394"/>
      <c r="C504" s="394"/>
      <c r="D504" s="394"/>
      <c r="E504" s="394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  <c r="X504" s="394"/>
      <c r="Y504" s="394"/>
      <c r="Z504" s="378"/>
      <c r="AA504" s="378"/>
    </row>
    <row r="505" spans="1:67" ht="16.5" customHeight="1" x14ac:dyDescent="0.25">
      <c r="A505" s="54" t="s">
        <v>693</v>
      </c>
      <c r="B505" s="54" t="s">
        <v>694</v>
      </c>
      <c r="C505" s="31">
        <v>4301060363</v>
      </c>
      <c r="D505" s="389">
        <v>4680115885035</v>
      </c>
      <c r="E505" s="390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0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399"/>
      <c r="B506" s="394"/>
      <c r="C506" s="394"/>
      <c r="D506" s="394"/>
      <c r="E506" s="394"/>
      <c r="F506" s="394"/>
      <c r="G506" s="394"/>
      <c r="H506" s="394"/>
      <c r="I506" s="394"/>
      <c r="J506" s="394"/>
      <c r="K506" s="394"/>
      <c r="L506" s="394"/>
      <c r="M506" s="394"/>
      <c r="N506" s="400"/>
      <c r="O506" s="420" t="s">
        <v>70</v>
      </c>
      <c r="P506" s="421"/>
      <c r="Q506" s="421"/>
      <c r="R506" s="421"/>
      <c r="S506" s="421"/>
      <c r="T506" s="421"/>
      <c r="U506" s="422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x14ac:dyDescent="0.2">
      <c r="A507" s="394"/>
      <c r="B507" s="394"/>
      <c r="C507" s="394"/>
      <c r="D507" s="394"/>
      <c r="E507" s="394"/>
      <c r="F507" s="394"/>
      <c r="G507" s="394"/>
      <c r="H507" s="394"/>
      <c r="I507" s="394"/>
      <c r="J507" s="394"/>
      <c r="K507" s="394"/>
      <c r="L507" s="394"/>
      <c r="M507" s="394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customHeight="1" x14ac:dyDescent="0.2">
      <c r="A508" s="403" t="s">
        <v>695</v>
      </c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4"/>
      <c r="O508" s="404"/>
      <c r="P508" s="404"/>
      <c r="Q508" s="404"/>
      <c r="R508" s="404"/>
      <c r="S508" s="404"/>
      <c r="T508" s="404"/>
      <c r="U508" s="404"/>
      <c r="V508" s="404"/>
      <c r="W508" s="404"/>
      <c r="X508" s="404"/>
      <c r="Y508" s="404"/>
      <c r="Z508" s="48"/>
      <c r="AA508" s="48"/>
    </row>
    <row r="509" spans="1:67" ht="16.5" customHeight="1" x14ac:dyDescent="0.25">
      <c r="A509" s="457" t="s">
        <v>695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79"/>
      <c r="AA509" s="379"/>
    </row>
    <row r="510" spans="1:67" ht="14.25" customHeight="1" x14ac:dyDescent="0.25">
      <c r="A510" s="393" t="s">
        <v>113</v>
      </c>
      <c r="B510" s="394"/>
      <c r="C510" s="394"/>
      <c r="D510" s="394"/>
      <c r="E510" s="394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  <c r="X510" s="394"/>
      <c r="Y510" s="394"/>
      <c r="Z510" s="378"/>
      <c r="AA510" s="378"/>
    </row>
    <row r="511" spans="1:67" ht="27" customHeight="1" x14ac:dyDescent="0.25">
      <c r="A511" s="54" t="s">
        <v>696</v>
      </c>
      <c r="B511" s="54" t="s">
        <v>697</v>
      </c>
      <c r="C511" s="31">
        <v>4301011763</v>
      </c>
      <c r="D511" s="389">
        <v>4640242181011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82" t="s">
        <v>698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customHeight="1" x14ac:dyDescent="0.25">
      <c r="A512" s="54" t="s">
        <v>699</v>
      </c>
      <c r="B512" s="54" t="s">
        <v>700</v>
      </c>
      <c r="C512" s="31">
        <v>4301011951</v>
      </c>
      <c r="D512" s="389">
        <v>4640242180045</v>
      </c>
      <c r="E512" s="390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65" t="s">
        <v>701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702</v>
      </c>
      <c r="B513" s="54" t="s">
        <v>703</v>
      </c>
      <c r="C513" s="31">
        <v>4301011585</v>
      </c>
      <c r="D513" s="389">
        <v>4640242180441</v>
      </c>
      <c r="E513" s="390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13" t="s">
        <v>704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705</v>
      </c>
      <c r="B514" s="54" t="s">
        <v>706</v>
      </c>
      <c r="C514" s="31">
        <v>4301011950</v>
      </c>
      <c r="D514" s="389">
        <v>4640242180601</v>
      </c>
      <c r="E514" s="390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20" t="s">
        <v>707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708</v>
      </c>
      <c r="B515" s="54" t="s">
        <v>709</v>
      </c>
      <c r="C515" s="31">
        <v>4301011584</v>
      </c>
      <c r="D515" s="389">
        <v>4640242180564</v>
      </c>
      <c r="E515" s="390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703" t="s">
        <v>710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50</v>
      </c>
      <c r="X515" s="386">
        <f t="shared" si="93"/>
        <v>60</v>
      </c>
      <c r="Y515" s="36">
        <f t="shared" si="94"/>
        <v>0.10874999999999999</v>
      </c>
      <c r="Z515" s="56"/>
      <c r="AA515" s="57"/>
      <c r="AE515" s="64"/>
      <c r="BB515" s="355" t="s">
        <v>1</v>
      </c>
      <c r="BL515" s="64">
        <f t="shared" si="95"/>
        <v>52</v>
      </c>
      <c r="BM515" s="64">
        <f t="shared" si="96"/>
        <v>62.400000000000006</v>
      </c>
      <c r="BN515" s="64">
        <f t="shared" si="97"/>
        <v>7.4404761904761904E-2</v>
      </c>
      <c r="BO515" s="64">
        <f t="shared" si="98"/>
        <v>8.9285714285714274E-2</v>
      </c>
    </row>
    <row r="516" spans="1:67" ht="27" customHeight="1" x14ac:dyDescent="0.25">
      <c r="A516" s="54" t="s">
        <v>711</v>
      </c>
      <c r="B516" s="54" t="s">
        <v>712</v>
      </c>
      <c r="C516" s="31">
        <v>4301011762</v>
      </c>
      <c r="D516" s="389">
        <v>4640242180922</v>
      </c>
      <c r="E516" s="390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47" t="s">
        <v>713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714</v>
      </c>
      <c r="B517" s="54" t="s">
        <v>715</v>
      </c>
      <c r="C517" s="31">
        <v>4301011764</v>
      </c>
      <c r="D517" s="389">
        <v>4640242181189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36" t="s">
        <v>716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717</v>
      </c>
      <c r="B518" s="54" t="s">
        <v>718</v>
      </c>
      <c r="C518" s="31">
        <v>4301011551</v>
      </c>
      <c r="D518" s="389">
        <v>4640242180038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41" t="s">
        <v>719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customHeight="1" x14ac:dyDescent="0.25">
      <c r="A519" s="54" t="s">
        <v>720</v>
      </c>
      <c r="B519" s="54" t="s">
        <v>721</v>
      </c>
      <c r="C519" s="31">
        <v>4301011765</v>
      </c>
      <c r="D519" s="389">
        <v>4640242181172</v>
      </c>
      <c r="E519" s="390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38" t="s">
        <v>722</v>
      </c>
      <c r="P519" s="392"/>
      <c r="Q519" s="392"/>
      <c r="R519" s="392"/>
      <c r="S519" s="390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x14ac:dyDescent="0.2">
      <c r="A520" s="399"/>
      <c r="B520" s="394"/>
      <c r="C520" s="394"/>
      <c r="D520" s="394"/>
      <c r="E520" s="394"/>
      <c r="F520" s="394"/>
      <c r="G520" s="394"/>
      <c r="H520" s="394"/>
      <c r="I520" s="394"/>
      <c r="J520" s="394"/>
      <c r="K520" s="394"/>
      <c r="L520" s="394"/>
      <c r="M520" s="394"/>
      <c r="N520" s="400"/>
      <c r="O520" s="420" t="s">
        <v>70</v>
      </c>
      <c r="P520" s="421"/>
      <c r="Q520" s="421"/>
      <c r="R520" s="421"/>
      <c r="S520" s="421"/>
      <c r="T520" s="421"/>
      <c r="U520" s="422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4.166666666666667</v>
      </c>
      <c r="X520" s="387">
        <f>IFERROR(X511/H511,"0")+IFERROR(X512/H512,"0")+IFERROR(X513/H513,"0")+IFERROR(X514/H514,"0")+IFERROR(X515/H515,"0")+IFERROR(X516/H516,"0")+IFERROR(X517/H517,"0")+IFERROR(X518/H518,"0")+IFERROR(X519/H519,"0")</f>
        <v>5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0.10874999999999999</v>
      </c>
      <c r="Z520" s="388"/>
      <c r="AA520" s="388"/>
    </row>
    <row r="521" spans="1:67" x14ac:dyDescent="0.2">
      <c r="A521" s="394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66</v>
      </c>
      <c r="W521" s="387">
        <f>IFERROR(SUM(W511:W519),"0")</f>
        <v>50</v>
      </c>
      <c r="X521" s="387">
        <f>IFERROR(SUM(X511:X519),"0")</f>
        <v>60</v>
      </c>
      <c r="Y521" s="37"/>
      <c r="Z521" s="388"/>
      <c r="AA521" s="388"/>
    </row>
    <row r="522" spans="1:67" ht="14.25" customHeight="1" x14ac:dyDescent="0.25">
      <c r="A522" s="393" t="s">
        <v>105</v>
      </c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  <c r="X522" s="394"/>
      <c r="Y522" s="394"/>
      <c r="Z522" s="378"/>
      <c r="AA522" s="378"/>
    </row>
    <row r="523" spans="1:67" ht="27" customHeight="1" x14ac:dyDescent="0.25">
      <c r="A523" s="54" t="s">
        <v>723</v>
      </c>
      <c r="B523" s="54" t="s">
        <v>724</v>
      </c>
      <c r="C523" s="31">
        <v>4301020260</v>
      </c>
      <c r="D523" s="389">
        <v>4640242180526</v>
      </c>
      <c r="E523" s="390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11" t="s">
        <v>725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726</v>
      </c>
      <c r="B524" s="54" t="s">
        <v>727</v>
      </c>
      <c r="C524" s="31">
        <v>4301020269</v>
      </c>
      <c r="D524" s="389">
        <v>4640242180519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50" t="s">
        <v>728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729</v>
      </c>
      <c r="B525" s="54" t="s">
        <v>730</v>
      </c>
      <c r="C525" s="31">
        <v>4301020309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731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732</v>
      </c>
      <c r="B526" s="54" t="s">
        <v>733</v>
      </c>
      <c r="C526" s="31">
        <v>4301020314</v>
      </c>
      <c r="D526" s="389">
        <v>4640242180090</v>
      </c>
      <c r="E526" s="390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5" t="s">
        <v>734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735</v>
      </c>
      <c r="B527" s="54" t="s">
        <v>736</v>
      </c>
      <c r="C527" s="31">
        <v>4301020295</v>
      </c>
      <c r="D527" s="389">
        <v>4640242181363</v>
      </c>
      <c r="E527" s="390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80" t="s">
        <v>737</v>
      </c>
      <c r="P527" s="392"/>
      <c r="Q527" s="392"/>
      <c r="R527" s="392"/>
      <c r="S527" s="390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99"/>
      <c r="B528" s="394"/>
      <c r="C528" s="394"/>
      <c r="D528" s="394"/>
      <c r="E528" s="394"/>
      <c r="F528" s="394"/>
      <c r="G528" s="394"/>
      <c r="H528" s="394"/>
      <c r="I528" s="394"/>
      <c r="J528" s="394"/>
      <c r="K528" s="394"/>
      <c r="L528" s="394"/>
      <c r="M528" s="394"/>
      <c r="N528" s="400"/>
      <c r="O528" s="420" t="s">
        <v>70</v>
      </c>
      <c r="P528" s="421"/>
      <c r="Q528" s="421"/>
      <c r="R528" s="421"/>
      <c r="S528" s="421"/>
      <c r="T528" s="421"/>
      <c r="U528" s="422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x14ac:dyDescent="0.2">
      <c r="A529" s="394"/>
      <c r="B529" s="394"/>
      <c r="C529" s="394"/>
      <c r="D529" s="394"/>
      <c r="E529" s="394"/>
      <c r="F529" s="394"/>
      <c r="G529" s="394"/>
      <c r="H529" s="394"/>
      <c r="I529" s="394"/>
      <c r="J529" s="394"/>
      <c r="K529" s="394"/>
      <c r="L529" s="394"/>
      <c r="M529" s="394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customHeight="1" x14ac:dyDescent="0.25">
      <c r="A530" s="393" t="s">
        <v>61</v>
      </c>
      <c r="B530" s="394"/>
      <c r="C530" s="394"/>
      <c r="D530" s="394"/>
      <c r="E530" s="394"/>
      <c r="F530" s="394"/>
      <c r="G530" s="394"/>
      <c r="H530" s="394"/>
      <c r="I530" s="394"/>
      <c r="J530" s="394"/>
      <c r="K530" s="394"/>
      <c r="L530" s="394"/>
      <c r="M530" s="394"/>
      <c r="N530" s="394"/>
      <c r="O530" s="394"/>
      <c r="P530" s="394"/>
      <c r="Q530" s="394"/>
      <c r="R530" s="394"/>
      <c r="S530" s="394"/>
      <c r="T530" s="394"/>
      <c r="U530" s="394"/>
      <c r="V530" s="394"/>
      <c r="W530" s="394"/>
      <c r="X530" s="394"/>
      <c r="Y530" s="394"/>
      <c r="Z530" s="378"/>
      <c r="AA530" s="378"/>
    </row>
    <row r="531" spans="1:67" ht="27" customHeight="1" x14ac:dyDescent="0.25">
      <c r="A531" s="54" t="s">
        <v>738</v>
      </c>
      <c r="B531" s="54" t="s">
        <v>739</v>
      </c>
      <c r="C531" s="31">
        <v>4301031280</v>
      </c>
      <c r="D531" s="389">
        <v>4640242180816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740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741</v>
      </c>
      <c r="B532" s="54" t="s">
        <v>742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743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744</v>
      </c>
      <c r="B533" s="54" t="s">
        <v>745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6" t="s">
        <v>746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747</v>
      </c>
      <c r="B534" s="54" t="s">
        <v>748</v>
      </c>
      <c r="C534" s="31">
        <v>4301031200</v>
      </c>
      <c r="D534" s="389">
        <v>4640242180489</v>
      </c>
      <c r="E534" s="390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1" t="s">
        <v>749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99"/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400"/>
      <c r="O535" s="420" t="s">
        <v>70</v>
      </c>
      <c r="P535" s="421"/>
      <c r="Q535" s="421"/>
      <c r="R535" s="421"/>
      <c r="S535" s="421"/>
      <c r="T535" s="421"/>
      <c r="U535" s="422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x14ac:dyDescent="0.2">
      <c r="A536" s="394"/>
      <c r="B536" s="394"/>
      <c r="C536" s="394"/>
      <c r="D536" s="394"/>
      <c r="E536" s="394"/>
      <c r="F536" s="394"/>
      <c r="G536" s="394"/>
      <c r="H536" s="394"/>
      <c r="I536" s="394"/>
      <c r="J536" s="394"/>
      <c r="K536" s="394"/>
      <c r="L536" s="394"/>
      <c r="M536" s="394"/>
      <c r="N536" s="400"/>
      <c r="O536" s="420" t="s">
        <v>70</v>
      </c>
      <c r="P536" s="421"/>
      <c r="Q536" s="421"/>
      <c r="R536" s="421"/>
      <c r="S536" s="421"/>
      <c r="T536" s="421"/>
      <c r="U536" s="422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customHeight="1" x14ac:dyDescent="0.25">
      <c r="A537" s="393" t="s">
        <v>72</v>
      </c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4"/>
      <c r="P537" s="394"/>
      <c r="Q537" s="394"/>
      <c r="R537" s="394"/>
      <c r="S537" s="394"/>
      <c r="T537" s="394"/>
      <c r="U537" s="394"/>
      <c r="V537" s="394"/>
      <c r="W537" s="394"/>
      <c r="X537" s="394"/>
      <c r="Y537" s="394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89">
        <v>4640242180533</v>
      </c>
      <c r="E538" s="390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88" t="s">
        <v>752</v>
      </c>
      <c r="P538" s="392"/>
      <c r="Q538" s="392"/>
      <c r="R538" s="392"/>
      <c r="S538" s="390"/>
      <c r="T538" s="34"/>
      <c r="U538" s="34"/>
      <c r="V538" s="35" t="s">
        <v>66</v>
      </c>
      <c r="W538" s="385">
        <v>650</v>
      </c>
      <c r="X538" s="386">
        <f>IFERROR(IF(W538="",0,CEILING((W538/$H538),1)*$H538),"")</f>
        <v>655.19999999999993</v>
      </c>
      <c r="Y538" s="36">
        <f>IFERROR(IF(X538=0,"",ROUNDUP(X538/H538,0)*0.02175),"")</f>
        <v>1.827</v>
      </c>
      <c r="Z538" s="56"/>
      <c r="AA538" s="57"/>
      <c r="AE538" s="64"/>
      <c r="BB538" s="369" t="s">
        <v>1</v>
      </c>
      <c r="BL538" s="64">
        <f>IFERROR(W538*I538/H538,"0")</f>
        <v>697.00000000000011</v>
      </c>
      <c r="BM538" s="64">
        <f>IFERROR(X538*I538/H538,"0")</f>
        <v>702.57600000000002</v>
      </c>
      <c r="BN538" s="64">
        <f>IFERROR(1/J538*(W538/H538),"0")</f>
        <v>1.4880952380952379</v>
      </c>
      <c r="BO538" s="64">
        <f>IFERROR(1/J538*(X538/H538),"0")</f>
        <v>1.5</v>
      </c>
    </row>
    <row r="539" spans="1:67" ht="27" customHeight="1" x14ac:dyDescent="0.25">
      <c r="A539" s="54" t="s">
        <v>753</v>
      </c>
      <c r="B539" s="54" t="s">
        <v>754</v>
      </c>
      <c r="C539" s="31">
        <v>4301051780</v>
      </c>
      <c r="D539" s="389">
        <v>4640242180106</v>
      </c>
      <c r="E539" s="390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491" t="s">
        <v>755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756</v>
      </c>
      <c r="B540" s="54" t="s">
        <v>757</v>
      </c>
      <c r="C540" s="31">
        <v>4301051510</v>
      </c>
      <c r="D540" s="389">
        <v>4640242180540</v>
      </c>
      <c r="E540" s="390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590" t="s">
        <v>758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9"/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400"/>
      <c r="O541" s="420" t="s">
        <v>70</v>
      </c>
      <c r="P541" s="421"/>
      <c r="Q541" s="421"/>
      <c r="R541" s="421"/>
      <c r="S541" s="421"/>
      <c r="T541" s="421"/>
      <c r="U541" s="422"/>
      <c r="V541" s="37" t="s">
        <v>71</v>
      </c>
      <c r="W541" s="387">
        <f>IFERROR(W538/H538,"0")+IFERROR(W539/H539,"0")+IFERROR(W540/H540,"0")</f>
        <v>83.333333333333329</v>
      </c>
      <c r="X541" s="387">
        <f>IFERROR(X538/H538,"0")+IFERROR(X539/H539,"0")+IFERROR(X540/H540,"0")</f>
        <v>84</v>
      </c>
      <c r="Y541" s="387">
        <f>IFERROR(IF(Y538="",0,Y538),"0")+IFERROR(IF(Y539="",0,Y539),"0")+IFERROR(IF(Y540="",0,Y540),"0")</f>
        <v>1.827</v>
      </c>
      <c r="Z541" s="388"/>
      <c r="AA541" s="388"/>
    </row>
    <row r="542" spans="1:67" x14ac:dyDescent="0.2">
      <c r="A542" s="394"/>
      <c r="B542" s="394"/>
      <c r="C542" s="394"/>
      <c r="D542" s="394"/>
      <c r="E542" s="394"/>
      <c r="F542" s="394"/>
      <c r="G542" s="394"/>
      <c r="H542" s="394"/>
      <c r="I542" s="394"/>
      <c r="J542" s="394"/>
      <c r="K542" s="394"/>
      <c r="L542" s="394"/>
      <c r="M542" s="394"/>
      <c r="N542" s="400"/>
      <c r="O542" s="420" t="s">
        <v>70</v>
      </c>
      <c r="P542" s="421"/>
      <c r="Q542" s="421"/>
      <c r="R542" s="421"/>
      <c r="S542" s="421"/>
      <c r="T542" s="421"/>
      <c r="U542" s="422"/>
      <c r="V542" s="37" t="s">
        <v>66</v>
      </c>
      <c r="W542" s="387">
        <f>IFERROR(SUM(W538:W540),"0")</f>
        <v>650</v>
      </c>
      <c r="X542" s="387">
        <f>IFERROR(SUM(X538:X540),"0")</f>
        <v>655.19999999999993</v>
      </c>
      <c r="Y542" s="37"/>
      <c r="Z542" s="388"/>
      <c r="AA542" s="388"/>
    </row>
    <row r="543" spans="1:67" ht="14.25" customHeight="1" x14ac:dyDescent="0.25">
      <c r="A543" s="393" t="s">
        <v>215</v>
      </c>
      <c r="B543" s="394"/>
      <c r="C543" s="394"/>
      <c r="D543" s="394"/>
      <c r="E543" s="394"/>
      <c r="F543" s="394"/>
      <c r="G543" s="394"/>
      <c r="H543" s="394"/>
      <c r="I543" s="394"/>
      <c r="J543" s="394"/>
      <c r="K543" s="394"/>
      <c r="L543" s="394"/>
      <c r="M543" s="394"/>
      <c r="N543" s="394"/>
      <c r="O543" s="394"/>
      <c r="P543" s="394"/>
      <c r="Q543" s="394"/>
      <c r="R543" s="394"/>
      <c r="S543" s="394"/>
      <c r="T543" s="394"/>
      <c r="U543" s="394"/>
      <c r="V543" s="394"/>
      <c r="W543" s="394"/>
      <c r="X543" s="394"/>
      <c r="Y543" s="394"/>
      <c r="Z543" s="378"/>
      <c r="AA543" s="378"/>
    </row>
    <row r="544" spans="1:67" ht="27" customHeight="1" x14ac:dyDescent="0.25">
      <c r="A544" s="54" t="s">
        <v>759</v>
      </c>
      <c r="B544" s="54" t="s">
        <v>760</v>
      </c>
      <c r="C544" s="31">
        <v>4301060408</v>
      </c>
      <c r="D544" s="389">
        <v>4640242180120</v>
      </c>
      <c r="E544" s="390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0" t="s">
        <v>761</v>
      </c>
      <c r="P544" s="392"/>
      <c r="Q544" s="392"/>
      <c r="R544" s="392"/>
      <c r="S544" s="390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759</v>
      </c>
      <c r="B545" s="54" t="s">
        <v>762</v>
      </c>
      <c r="C545" s="31">
        <v>4301060354</v>
      </c>
      <c r="D545" s="389">
        <v>4640242180120</v>
      </c>
      <c r="E545" s="390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9" t="s">
        <v>763</v>
      </c>
      <c r="P545" s="392"/>
      <c r="Q545" s="392"/>
      <c r="R545" s="392"/>
      <c r="S545" s="390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764</v>
      </c>
      <c r="B546" s="54" t="s">
        <v>765</v>
      </c>
      <c r="C546" s="31">
        <v>4301060407</v>
      </c>
      <c r="D546" s="389">
        <v>4640242180137</v>
      </c>
      <c r="E546" s="390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5" t="s">
        <v>766</v>
      </c>
      <c r="P546" s="392"/>
      <c r="Q546" s="392"/>
      <c r="R546" s="392"/>
      <c r="S546" s="390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764</v>
      </c>
      <c r="B547" s="54" t="s">
        <v>767</v>
      </c>
      <c r="C547" s="31">
        <v>4301060355</v>
      </c>
      <c r="D547" s="389">
        <v>4640242180137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50" t="s">
        <v>768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x14ac:dyDescent="0.2">
      <c r="A548" s="399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400"/>
      <c r="O548" s="420" t="s">
        <v>70</v>
      </c>
      <c r="P548" s="421"/>
      <c r="Q548" s="421"/>
      <c r="R548" s="421"/>
      <c r="S548" s="421"/>
      <c r="T548" s="421"/>
      <c r="U548" s="422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400"/>
      <c r="O549" s="420" t="s">
        <v>70</v>
      </c>
      <c r="P549" s="421"/>
      <c r="Q549" s="421"/>
      <c r="R549" s="421"/>
      <c r="S549" s="421"/>
      <c r="T549" s="421"/>
      <c r="U549" s="422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697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448"/>
      <c r="O550" s="519" t="s">
        <v>769</v>
      </c>
      <c r="P550" s="520"/>
      <c r="Q550" s="520"/>
      <c r="R550" s="520"/>
      <c r="S550" s="520"/>
      <c r="T550" s="520"/>
      <c r="U550" s="521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17088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17267.120000000003</v>
      </c>
      <c r="Y550" s="37"/>
      <c r="Z550" s="388"/>
      <c r="AA550" s="388"/>
    </row>
    <row r="551" spans="1:67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448"/>
      <c r="O551" s="519" t="s">
        <v>770</v>
      </c>
      <c r="P551" s="520"/>
      <c r="Q551" s="520"/>
      <c r="R551" s="520"/>
      <c r="S551" s="520"/>
      <c r="T551" s="520"/>
      <c r="U551" s="521"/>
      <c r="V551" s="37" t="s">
        <v>66</v>
      </c>
      <c r="W551" s="387">
        <f>IFERROR(SUM(BL22:BL547),"0")</f>
        <v>18190.024518737962</v>
      </c>
      <c r="X551" s="387">
        <f>IFERROR(SUM(BM22:BM547),"0")</f>
        <v>18380.768000000015</v>
      </c>
      <c r="Y551" s="37"/>
      <c r="Z551" s="388"/>
      <c r="AA551" s="388"/>
    </row>
    <row r="552" spans="1:67" x14ac:dyDescent="0.2">
      <c r="A552" s="394"/>
      <c r="B552" s="394"/>
      <c r="C552" s="394"/>
      <c r="D552" s="394"/>
      <c r="E552" s="394"/>
      <c r="F552" s="394"/>
      <c r="G552" s="394"/>
      <c r="H552" s="394"/>
      <c r="I552" s="394"/>
      <c r="J552" s="394"/>
      <c r="K552" s="394"/>
      <c r="L552" s="394"/>
      <c r="M552" s="394"/>
      <c r="N552" s="448"/>
      <c r="O552" s="519" t="s">
        <v>771</v>
      </c>
      <c r="P552" s="520"/>
      <c r="Q552" s="520"/>
      <c r="R552" s="520"/>
      <c r="S552" s="520"/>
      <c r="T552" s="520"/>
      <c r="U552" s="521"/>
      <c r="V552" s="37" t="s">
        <v>772</v>
      </c>
      <c r="W552" s="38">
        <f>ROUNDUP(SUM(BN22:BN547),0)</f>
        <v>34</v>
      </c>
      <c r="X552" s="38">
        <f>ROUNDUP(SUM(BO22:BO547),0)</f>
        <v>34</v>
      </c>
      <c r="Y552" s="37"/>
      <c r="Z552" s="388"/>
      <c r="AA552" s="388"/>
    </row>
    <row r="553" spans="1:67" x14ac:dyDescent="0.2">
      <c r="A553" s="394"/>
      <c r="B553" s="394"/>
      <c r="C553" s="394"/>
      <c r="D553" s="394"/>
      <c r="E553" s="394"/>
      <c r="F553" s="394"/>
      <c r="G553" s="394"/>
      <c r="H553" s="394"/>
      <c r="I553" s="394"/>
      <c r="J553" s="394"/>
      <c r="K553" s="394"/>
      <c r="L553" s="394"/>
      <c r="M553" s="394"/>
      <c r="N553" s="448"/>
      <c r="O553" s="519" t="s">
        <v>773</v>
      </c>
      <c r="P553" s="520"/>
      <c r="Q553" s="520"/>
      <c r="R553" s="520"/>
      <c r="S553" s="520"/>
      <c r="T553" s="520"/>
      <c r="U553" s="521"/>
      <c r="V553" s="37" t="s">
        <v>66</v>
      </c>
      <c r="W553" s="387">
        <f>GrossWeightTotal+PalletQtyTotal*25</f>
        <v>19040.024518737962</v>
      </c>
      <c r="X553" s="387">
        <f>GrossWeightTotalR+PalletQtyTotalR*25</f>
        <v>19230.768000000015</v>
      </c>
      <c r="Y553" s="37"/>
      <c r="Z553" s="388"/>
      <c r="AA553" s="388"/>
    </row>
    <row r="554" spans="1:67" x14ac:dyDescent="0.2">
      <c r="A554" s="394"/>
      <c r="B554" s="394"/>
      <c r="C554" s="394"/>
      <c r="D554" s="394"/>
      <c r="E554" s="394"/>
      <c r="F554" s="394"/>
      <c r="G554" s="394"/>
      <c r="H554" s="394"/>
      <c r="I554" s="394"/>
      <c r="J554" s="394"/>
      <c r="K554" s="394"/>
      <c r="L554" s="394"/>
      <c r="M554" s="394"/>
      <c r="N554" s="448"/>
      <c r="O554" s="519" t="s">
        <v>774</v>
      </c>
      <c r="P554" s="520"/>
      <c r="Q554" s="520"/>
      <c r="R554" s="520"/>
      <c r="S554" s="520"/>
      <c r="T554" s="520"/>
      <c r="U554" s="521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3664.0041149782519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3696</v>
      </c>
      <c r="Y554" s="37"/>
      <c r="Z554" s="388"/>
      <c r="AA554" s="388"/>
    </row>
    <row r="555" spans="1:67" ht="14.25" customHeight="1" x14ac:dyDescent="0.2">
      <c r="A555" s="394"/>
      <c r="B555" s="394"/>
      <c r="C555" s="394"/>
      <c r="D555" s="394"/>
      <c r="E555" s="394"/>
      <c r="F555" s="394"/>
      <c r="G555" s="394"/>
      <c r="H555" s="394"/>
      <c r="I555" s="394"/>
      <c r="J555" s="394"/>
      <c r="K555" s="394"/>
      <c r="L555" s="394"/>
      <c r="M555" s="394"/>
      <c r="N555" s="448"/>
      <c r="O555" s="519" t="s">
        <v>775</v>
      </c>
      <c r="P555" s="520"/>
      <c r="Q555" s="520"/>
      <c r="R555" s="520"/>
      <c r="S555" s="520"/>
      <c r="T555" s="520"/>
      <c r="U555" s="521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38.765300000000011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96" t="s">
        <v>103</v>
      </c>
      <c r="D557" s="464"/>
      <c r="E557" s="464"/>
      <c r="F557" s="465"/>
      <c r="G557" s="396" t="s">
        <v>235</v>
      </c>
      <c r="H557" s="464"/>
      <c r="I557" s="464"/>
      <c r="J557" s="464"/>
      <c r="K557" s="464"/>
      <c r="L557" s="464"/>
      <c r="M557" s="464"/>
      <c r="N557" s="464"/>
      <c r="O557" s="465"/>
      <c r="P557" s="396" t="s">
        <v>470</v>
      </c>
      <c r="Q557" s="465"/>
      <c r="R557" s="396" t="s">
        <v>533</v>
      </c>
      <c r="S557" s="464"/>
      <c r="T557" s="464"/>
      <c r="U557" s="465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57" t="s">
        <v>778</v>
      </c>
      <c r="B558" s="396" t="s">
        <v>60</v>
      </c>
      <c r="C558" s="396" t="s">
        <v>104</v>
      </c>
      <c r="D558" s="396" t="s">
        <v>112</v>
      </c>
      <c r="E558" s="396" t="s">
        <v>103</v>
      </c>
      <c r="F558" s="396" t="s">
        <v>225</v>
      </c>
      <c r="G558" s="396" t="s">
        <v>236</v>
      </c>
      <c r="H558" s="396" t="s">
        <v>248</v>
      </c>
      <c r="I558" s="396" t="s">
        <v>265</v>
      </c>
      <c r="J558" s="396" t="s">
        <v>343</v>
      </c>
      <c r="K558" s="396" t="s">
        <v>362</v>
      </c>
      <c r="L558" s="396" t="s">
        <v>380</v>
      </c>
      <c r="M558" s="377"/>
      <c r="N558" s="396" t="s">
        <v>444</v>
      </c>
      <c r="O558" s="396" t="s">
        <v>459</v>
      </c>
      <c r="P558" s="396" t="s">
        <v>471</v>
      </c>
      <c r="Q558" s="396" t="s">
        <v>507</v>
      </c>
      <c r="R558" s="396" t="s">
        <v>534</v>
      </c>
      <c r="S558" s="396" t="s">
        <v>598</v>
      </c>
      <c r="T558" s="396" t="s">
        <v>630</v>
      </c>
      <c r="U558" s="396" t="s">
        <v>637</v>
      </c>
      <c r="V558" s="396" t="s">
        <v>646</v>
      </c>
      <c r="W558" s="396" t="s">
        <v>695</v>
      </c>
      <c r="AA558" s="52"/>
      <c r="AD558" s="377"/>
    </row>
    <row r="559" spans="1:67" ht="13.5" customHeight="1" thickBot="1" x14ac:dyDescent="0.25">
      <c r="A559" s="558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7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180.9</v>
      </c>
      <c r="D560" s="46">
        <f>IFERROR(X59*1,"0")+IFERROR(X60*1,"0")+IFERROR(X61*1,"0")+IFERROR(X62*1,"0")</f>
        <v>752.40000000000009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3143.1000000000004</v>
      </c>
      <c r="F560" s="46">
        <f>IFERROR(X134*1,"0")+IFERROR(X135*1,"0")+IFERROR(X136*1,"0")+IFERROR(X137*1,"0")+IFERROR(X138*1,"0")</f>
        <v>1332.9000000000003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359.1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2231.4</v>
      </c>
      <c r="J560" s="46">
        <f>IFERROR(X214*1,"0")+IFERROR(X215*1,"0")+IFERROR(X216*1,"0")+IFERROR(X217*1,"0")+IFERROR(X218*1,"0")+IFERROR(X219*1,"0")+IFERROR(X220*1,"0")+IFERROR(X224*1,"0")+IFERROR(X225*1,"0")</f>
        <v>296.8</v>
      </c>
      <c r="K560" s="46">
        <f>IFERROR(X230*1,"0")+IFERROR(X231*1,"0")+IFERROR(X232*1,"0")+IFERROR(X233*1,"0")+IFERROR(X234*1,"0")+IFERROR(X235*1,"0")+IFERROR(X236*1,"0")+IFERROR(X237*1,"0")</f>
        <v>102.8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447.59999999999997</v>
      </c>
      <c r="M560" s="377"/>
      <c r="N560" s="46">
        <f>IFERROR(X288*1,"0")+IFERROR(X289*1,"0")+IFERROR(X290*1,"0")+IFERROR(X291*1,"0")+IFERROR(X292*1,"0")+IFERROR(X293*1,"0")+IFERROR(X294*1,"0")+IFERROR(X298*1,"0")</f>
        <v>0</v>
      </c>
      <c r="O560" s="46">
        <f>IFERROR(X303*1,"0")+IFERROR(X307*1,"0")+IFERROR(X308*1,"0")+IFERROR(X309*1,"0")+IFERROR(X313*1,"0")</f>
        <v>1029.3000000000002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5447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60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263.7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101.4</v>
      </c>
      <c r="T560" s="46">
        <f>IFERROR(X453*1,"0")+IFERROR(X454*1,"0")+IFERROR(X455*1,"0")</f>
        <v>33.599999999999994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769.92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715.19999999999993</v>
      </c>
      <c r="AA560" s="52"/>
      <c r="AD560" s="377"/>
    </row>
  </sheetData>
  <sheetProtection algorithmName="SHA-512" hashValue="wiCV9V4ffZWDQdG3ZFwPtp0da0+lNFm13JFTe4HOlgvGw53YgUb6hxP5CYac4Y1t2FsNEHNN/PEM1Kmo94xqWw==" saltValue="jgH5hjCRiDeBOTuJ/kuEs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O547:S547"/>
    <mergeCell ref="D218:E218"/>
    <mergeCell ref="D247:E247"/>
    <mergeCell ref="O534:S534"/>
    <mergeCell ref="O186:S186"/>
    <mergeCell ref="A312:Y312"/>
    <mergeCell ref="O313:S313"/>
    <mergeCell ref="A106:Y106"/>
    <mergeCell ref="A470:Y470"/>
    <mergeCell ref="O107:S107"/>
    <mergeCell ref="O405:S405"/>
    <mergeCell ref="O465:S465"/>
    <mergeCell ref="D249:E249"/>
    <mergeCell ref="D276:E276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A543:Y543"/>
    <mergeCell ref="O180:S180"/>
    <mergeCell ref="D404:E404"/>
    <mergeCell ref="D526:E526"/>
    <mergeCell ref="O542:U542"/>
    <mergeCell ref="D10:E10"/>
    <mergeCell ref="O101:S101"/>
    <mergeCell ref="F10:G10"/>
    <mergeCell ref="O123:U123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D534:E534"/>
    <mergeCell ref="O174:S174"/>
    <mergeCell ref="O472:S472"/>
    <mergeCell ref="D525:E525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A464:Y464"/>
    <mergeCell ref="O283:S283"/>
    <mergeCell ref="O532:S532"/>
    <mergeCell ref="O288:S288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O555:U555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491:E491"/>
    <mergeCell ref="D176:E176"/>
    <mergeCell ref="D347:E347"/>
    <mergeCell ref="D114:E114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16:S516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A94:N95"/>
    <mergeCell ref="D74:E74"/>
    <mergeCell ref="O41:U41"/>
    <mergeCell ref="D68:E68"/>
    <mergeCell ref="D201:E201"/>
    <mergeCell ref="D335:E335"/>
    <mergeCell ref="D188:E188"/>
    <mergeCell ref="D424:E424"/>
    <mergeCell ref="O550:U550"/>
    <mergeCell ref="O344:U344"/>
    <mergeCell ref="D399:E399"/>
    <mergeCell ref="A447:Y44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O549:U549"/>
    <mergeCell ref="D156:E156"/>
    <mergeCell ref="D327:E327"/>
    <mergeCell ref="D398:E398"/>
    <mergeCell ref="O205:S205"/>
    <mergeCell ref="D454:E454"/>
    <mergeCell ref="D460:E460"/>
    <mergeCell ref="A504:Y504"/>
    <mergeCell ref="O336:S336"/>
    <mergeCell ref="O536:U536"/>
    <mergeCell ref="D416:E416"/>
    <mergeCell ref="D93:E93"/>
    <mergeCell ref="D264:E264"/>
    <mergeCell ref="D220:E220"/>
    <mergeCell ref="D391:E391"/>
    <mergeCell ref="A256:N257"/>
    <mergeCell ref="O188:S188"/>
    <mergeCell ref="O126:S126"/>
    <mergeCell ref="D157:E157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D545:E545"/>
    <mergeCell ref="O519:S519"/>
    <mergeCell ref="O226:U226"/>
    <mergeCell ref="A26:Y26"/>
    <mergeCell ref="D324:E324"/>
    <mergeCell ref="O462:U462"/>
    <mergeCell ref="D517:E517"/>
    <mergeCell ref="D115:E11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O539:S539"/>
    <mergeCell ref="A508:Y508"/>
    <mergeCell ref="O145:S145"/>
    <mergeCell ref="O120:S120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A166:N167"/>
    <mergeCell ref="D30:E30"/>
    <mergeCell ref="D432:E432"/>
    <mergeCell ref="D353:E353"/>
    <mergeCell ref="D524:E524"/>
    <mergeCell ref="O466:U466"/>
    <mergeCell ref="D67:E67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517:S517"/>
    <mergeCell ref="O526:S526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D495:E495"/>
    <mergeCell ref="O166:U166"/>
    <mergeCell ref="D326:E326"/>
    <mergeCell ref="O535:U535"/>
    <mergeCell ref="D313:E313"/>
    <mergeCell ref="A408:N409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R557:U557"/>
    <mergeCell ref="D429:E429"/>
    <mergeCell ref="O257:U257"/>
    <mergeCell ref="D81:E81"/>
    <mergeCell ref="O48:U48"/>
    <mergeCell ref="O155:S155"/>
    <mergeCell ref="A528:N529"/>
    <mergeCell ref="A449:N450"/>
    <mergeCell ref="O371:U371"/>
    <mergeCell ref="D494:E494"/>
    <mergeCell ref="D518:E518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O293:S293"/>
    <mergeCell ref="A415:Y415"/>
    <mergeCell ref="O220:S220"/>
    <mergeCell ref="O391:S391"/>
    <mergeCell ref="O385:S385"/>
    <mergeCell ref="O518:S518"/>
    <mergeCell ref="O332:U332"/>
    <mergeCell ref="O195:S195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O499:S499"/>
    <mergeCell ref="O505:S505"/>
    <mergeCell ref="P6:Q6"/>
    <mergeCell ref="O29:S29"/>
    <mergeCell ref="O200:S200"/>
    <mergeCell ref="O265:S265"/>
    <mergeCell ref="A436:N437"/>
    <mergeCell ref="D70:E70"/>
    <mergeCell ref="D263:E263"/>
    <mergeCell ref="O279:U279"/>
    <mergeCell ref="O450:U450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7" spans="2:8" x14ac:dyDescent="0.2">
      <c r="B7" s="47" t="s">
        <v>784</v>
      </c>
      <c r="C7" s="47" t="s">
        <v>785</v>
      </c>
      <c r="D7" s="47" t="s">
        <v>786</v>
      </c>
      <c r="E7" s="47"/>
    </row>
    <row r="9" spans="2:8" x14ac:dyDescent="0.2">
      <c r="B9" s="47" t="s">
        <v>787</v>
      </c>
      <c r="C9" s="47" t="s">
        <v>782</v>
      </c>
      <c r="D9" s="47"/>
      <c r="E9" s="47"/>
    </row>
    <row r="11" spans="2:8" x14ac:dyDescent="0.2">
      <c r="B11" s="47" t="s">
        <v>787</v>
      </c>
      <c r="C11" s="47" t="s">
        <v>785</v>
      </c>
      <c r="D11" s="47"/>
      <c r="E11" s="47"/>
    </row>
    <row r="13" spans="2:8" x14ac:dyDescent="0.2">
      <c r="B13" s="47" t="s">
        <v>788</v>
      </c>
      <c r="C13" s="47"/>
      <c r="D13" s="47"/>
      <c r="E13" s="47"/>
    </row>
    <row r="14" spans="2:8" x14ac:dyDescent="0.2">
      <c r="B14" s="47" t="s">
        <v>789</v>
      </c>
      <c r="C14" s="47"/>
      <c r="D14" s="47"/>
      <c r="E14" s="47"/>
    </row>
    <row r="15" spans="2:8" x14ac:dyDescent="0.2">
      <c r="B15" s="47" t="s">
        <v>790</v>
      </c>
      <c r="C15" s="47"/>
      <c r="D15" s="47"/>
      <c r="E15" s="47"/>
    </row>
    <row r="16" spans="2:8" x14ac:dyDescent="0.2">
      <c r="B16" s="47" t="s">
        <v>791</v>
      </c>
      <c r="C16" s="47"/>
      <c r="D16" s="47"/>
      <c r="E16" s="47"/>
    </row>
    <row r="17" spans="2:5" x14ac:dyDescent="0.2">
      <c r="B17" s="47" t="s">
        <v>792</v>
      </c>
      <c r="C17" s="47"/>
      <c r="D17" s="47"/>
      <c r="E17" s="47"/>
    </row>
    <row r="18" spans="2:5" x14ac:dyDescent="0.2">
      <c r="B18" s="47" t="s">
        <v>793</v>
      </c>
      <c r="C18" s="47"/>
      <c r="D18" s="47"/>
      <c r="E18" s="47"/>
    </row>
    <row r="19" spans="2:5" x14ac:dyDescent="0.2">
      <c r="B19" s="47" t="s">
        <v>794</v>
      </c>
      <c r="C19" s="47"/>
      <c r="D19" s="47"/>
      <c r="E19" s="47"/>
    </row>
    <row r="20" spans="2:5" x14ac:dyDescent="0.2">
      <c r="B20" s="47" t="s">
        <v>795</v>
      </c>
      <c r="C20" s="47"/>
      <c r="D20" s="47"/>
      <c r="E20" s="47"/>
    </row>
    <row r="21" spans="2:5" x14ac:dyDescent="0.2">
      <c r="B21" s="47" t="s">
        <v>796</v>
      </c>
      <c r="C21" s="47"/>
      <c r="D21" s="47"/>
      <c r="E21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</sheetData>
  <sheetProtection algorithmName="SHA-512" hashValue="2ArGvD9iOgTEC+lDXCd0+j/CgT9Zea83RdvDr0eFFIhh37p2L2ibDd3Z+b/gJ1oLNUwn9daoMS43/zD7iVOxNA==" saltValue="VueP72WrjMymey5ukuhA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1287</vt:i4>
      </vt:variant>
    </vt:vector>
  </HeadingPairs>
  <TitlesOfParts>
    <vt:vector size="12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2024-07-12T09:22:25Z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