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3995F1A-A80E-4644-9C2E-859E92C7B6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X464" i="1"/>
  <c r="W464" i="1"/>
  <c r="BO463" i="1"/>
  <c r="BN463" i="1"/>
  <c r="BM463" i="1"/>
  <c r="BL463" i="1"/>
  <c r="Y463" i="1"/>
  <c r="X463" i="1"/>
  <c r="O463" i="1"/>
  <c r="BN462" i="1"/>
  <c r="BL462" i="1"/>
  <c r="X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BO434" i="1"/>
  <c r="BN434" i="1"/>
  <c r="BM434" i="1"/>
  <c r="BL434" i="1"/>
  <c r="Y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X423" i="1"/>
  <c r="W423" i="1"/>
  <c r="BO422" i="1"/>
  <c r="BN422" i="1"/>
  <c r="BM422" i="1"/>
  <c r="BL422" i="1"/>
  <c r="Y422" i="1"/>
  <c r="X422" i="1"/>
  <c r="O422" i="1"/>
  <c r="BN421" i="1"/>
  <c r="BL421" i="1"/>
  <c r="X421" i="1"/>
  <c r="O421" i="1"/>
  <c r="BO420" i="1"/>
  <c r="BN420" i="1"/>
  <c r="BM420" i="1"/>
  <c r="BL420" i="1"/>
  <c r="Y420" i="1"/>
  <c r="X420" i="1"/>
  <c r="X424" i="1" s="1"/>
  <c r="O420" i="1"/>
  <c r="W418" i="1"/>
  <c r="X417" i="1"/>
  <c r="W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BN410" i="1"/>
  <c r="BL410" i="1"/>
  <c r="X410" i="1"/>
  <c r="O410" i="1"/>
  <c r="BO409" i="1"/>
  <c r="BN409" i="1"/>
  <c r="BM409" i="1"/>
  <c r="BL409" i="1"/>
  <c r="Y409" i="1"/>
  <c r="X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X378" i="1"/>
  <c r="O378" i="1"/>
  <c r="BN377" i="1"/>
  <c r="BL377" i="1"/>
  <c r="X377" i="1"/>
  <c r="O377" i="1"/>
  <c r="W375" i="1"/>
  <c r="W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X353" i="1"/>
  <c r="O353" i="1"/>
  <c r="BN352" i="1"/>
  <c r="BL352" i="1"/>
  <c r="X352" i="1"/>
  <c r="O352" i="1"/>
  <c r="W350" i="1"/>
  <c r="W349" i="1"/>
  <c r="BN348" i="1"/>
  <c r="BL348" i="1"/>
  <c r="X348" i="1"/>
  <c r="O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O315" i="1"/>
  <c r="BN315" i="1"/>
  <c r="BM315" i="1"/>
  <c r="BL315" i="1"/>
  <c r="Y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561" i="1" s="1"/>
  <c r="O300" i="1"/>
  <c r="W297" i="1"/>
  <c r="W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N287" i="1"/>
  <c r="BL287" i="1"/>
  <c r="X287" i="1"/>
  <c r="W285" i="1"/>
  <c r="X284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O281" i="1"/>
  <c r="BN281" i="1"/>
  <c r="BM281" i="1"/>
  <c r="BL281" i="1"/>
  <c r="Y281" i="1"/>
  <c r="X281" i="1"/>
  <c r="X285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N272" i="1"/>
  <c r="BL272" i="1"/>
  <c r="X272" i="1"/>
  <c r="BO272" i="1" s="1"/>
  <c r="O272" i="1"/>
  <c r="BO271" i="1"/>
  <c r="BN271" i="1"/>
  <c r="BM271" i="1"/>
  <c r="BL271" i="1"/>
  <c r="Y271" i="1"/>
  <c r="X271" i="1"/>
  <c r="O271" i="1"/>
  <c r="W269" i="1"/>
  <c r="W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X269" i="1" s="1"/>
  <c r="O265" i="1"/>
  <c r="W263" i="1"/>
  <c r="W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W250" i="1"/>
  <c r="W249" i="1"/>
  <c r="BN248" i="1"/>
  <c r="BL248" i="1"/>
  <c r="X248" i="1"/>
  <c r="BO248" i="1" s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L561" i="1" s="1"/>
  <c r="W241" i="1"/>
  <c r="W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BN232" i="1"/>
  <c r="BL232" i="1"/>
  <c r="X232" i="1"/>
  <c r="K561" i="1" s="1"/>
  <c r="O232" i="1"/>
  <c r="W229" i="1"/>
  <c r="W228" i="1"/>
  <c r="BN227" i="1"/>
  <c r="BL227" i="1"/>
  <c r="X227" i="1"/>
  <c r="BO227" i="1" s="1"/>
  <c r="O227" i="1"/>
  <c r="BO226" i="1"/>
  <c r="BN226" i="1"/>
  <c r="BM226" i="1"/>
  <c r="BL226" i="1"/>
  <c r="Y226" i="1"/>
  <c r="X226" i="1"/>
  <c r="X228" i="1" s="1"/>
  <c r="O226" i="1"/>
  <c r="W224" i="1"/>
  <c r="W223" i="1"/>
  <c r="BO222" i="1"/>
  <c r="BN222" i="1"/>
  <c r="BM222" i="1"/>
  <c r="BL222" i="1"/>
  <c r="Y222" i="1"/>
  <c r="X222" i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BO214" i="1"/>
  <c r="BN214" i="1"/>
  <c r="BM214" i="1"/>
  <c r="BL214" i="1"/>
  <c r="Y214" i="1"/>
  <c r="X214" i="1"/>
  <c r="X224" i="1" s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BO206" i="1" s="1"/>
  <c r="BN205" i="1"/>
  <c r="BL205" i="1"/>
  <c r="X205" i="1"/>
  <c r="X211" i="1" s="1"/>
  <c r="O205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X202" i="1" s="1"/>
  <c r="O186" i="1"/>
  <c r="W184" i="1"/>
  <c r="W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X183" i="1" s="1"/>
  <c r="O175" i="1"/>
  <c r="W173" i="1"/>
  <c r="W172" i="1"/>
  <c r="BO171" i="1"/>
  <c r="BN171" i="1"/>
  <c r="BM171" i="1"/>
  <c r="BL171" i="1"/>
  <c r="Y171" i="1"/>
  <c r="X171" i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O165" i="1"/>
  <c r="BN165" i="1"/>
  <c r="BM165" i="1"/>
  <c r="BL165" i="1"/>
  <c r="Y165" i="1"/>
  <c r="X165" i="1"/>
  <c r="O165" i="1"/>
  <c r="W162" i="1"/>
  <c r="W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H561" i="1" s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1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61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2" i="1" s="1"/>
  <c r="O107" i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4" i="1" s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O84" i="1"/>
  <c r="BN84" i="1"/>
  <c r="BM84" i="1"/>
  <c r="BL84" i="1"/>
  <c r="Y84" i="1"/>
  <c r="X84" i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N30" i="1"/>
  <c r="BL30" i="1"/>
  <c r="X30" i="1"/>
  <c r="O30" i="1"/>
  <c r="BO29" i="1"/>
  <c r="BN29" i="1"/>
  <c r="BM29" i="1"/>
  <c r="BL29" i="1"/>
  <c r="Y29" i="1"/>
  <c r="X29" i="1"/>
  <c r="O29" i="1"/>
  <c r="BN28" i="1"/>
  <c r="BL28" i="1"/>
  <c r="X28" i="1"/>
  <c r="O28" i="1"/>
  <c r="BO27" i="1"/>
  <c r="BN27" i="1"/>
  <c r="BM27" i="1"/>
  <c r="BL27" i="1"/>
  <c r="Y27" i="1"/>
  <c r="X27" i="1"/>
  <c r="O27" i="1"/>
  <c r="W25" i="1"/>
  <c r="W551" i="1" s="1"/>
  <c r="X24" i="1"/>
  <c r="W24" i="1"/>
  <c r="BO23" i="1"/>
  <c r="BN23" i="1"/>
  <c r="BM23" i="1"/>
  <c r="BL23" i="1"/>
  <c r="Y23" i="1"/>
  <c r="X23" i="1"/>
  <c r="O23" i="1"/>
  <c r="BN22" i="1"/>
  <c r="BL22" i="1"/>
  <c r="W552" i="1" s="1"/>
  <c r="X22" i="1"/>
  <c r="O22" i="1"/>
  <c r="H10" i="1"/>
  <c r="A9" i="1"/>
  <c r="D7" i="1"/>
  <c r="P6" i="1"/>
  <c r="O2" i="1"/>
  <c r="F10" i="1" l="1"/>
  <c r="J9" i="1"/>
  <c r="F9" i="1"/>
  <c r="A10" i="1"/>
  <c r="H9" i="1"/>
  <c r="B561" i="1"/>
  <c r="X25" i="1"/>
  <c r="BO22" i="1"/>
  <c r="BM22" i="1"/>
  <c r="Y22" i="1"/>
  <c r="Y24" i="1" s="1"/>
  <c r="W553" i="1"/>
  <c r="W554" i="1" s="1"/>
  <c r="X37" i="1"/>
  <c r="BO30" i="1"/>
  <c r="BM30" i="1"/>
  <c r="Y30" i="1"/>
  <c r="BO34" i="1"/>
  <c r="BM34" i="1"/>
  <c r="Y34" i="1"/>
  <c r="BO61" i="1"/>
  <c r="BM61" i="1"/>
  <c r="Y61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28" i="1"/>
  <c r="BM28" i="1"/>
  <c r="Y28" i="1"/>
  <c r="Y36" i="1" s="1"/>
  <c r="BO31" i="1"/>
  <c r="BM31" i="1"/>
  <c r="Y31" i="1"/>
  <c r="X36" i="1"/>
  <c r="X555" i="1" s="1"/>
  <c r="BO54" i="1"/>
  <c r="BM54" i="1"/>
  <c r="Y54" i="1"/>
  <c r="Y55" i="1" s="1"/>
  <c r="X56" i="1"/>
  <c r="D561" i="1"/>
  <c r="X63" i="1"/>
  <c r="BO59" i="1"/>
  <c r="BM59" i="1"/>
  <c r="Y59" i="1"/>
  <c r="BO62" i="1"/>
  <c r="BM62" i="1"/>
  <c r="Y62" i="1"/>
  <c r="X64" i="1"/>
  <c r="E561" i="1"/>
  <c r="X88" i="1"/>
  <c r="BO67" i="1"/>
  <c r="BM67" i="1"/>
  <c r="Y67" i="1"/>
  <c r="X89" i="1"/>
  <c r="BO71" i="1"/>
  <c r="BM71" i="1"/>
  <c r="Y71" i="1"/>
  <c r="BO75" i="1"/>
  <c r="BM75" i="1"/>
  <c r="Y75" i="1"/>
  <c r="BO79" i="1"/>
  <c r="BM79" i="1"/>
  <c r="Y79" i="1"/>
  <c r="BO83" i="1"/>
  <c r="BM83" i="1"/>
  <c r="Y83" i="1"/>
  <c r="BO87" i="1"/>
  <c r="BM87" i="1"/>
  <c r="Y87" i="1"/>
  <c r="X105" i="1"/>
  <c r="X140" i="1"/>
  <c r="X150" i="1"/>
  <c r="X168" i="1"/>
  <c r="X172" i="1"/>
  <c r="X223" i="1"/>
  <c r="X229" i="1"/>
  <c r="X240" i="1"/>
  <c r="X250" i="1"/>
  <c r="X262" i="1"/>
  <c r="X268" i="1"/>
  <c r="BO275" i="1"/>
  <c r="BM275" i="1"/>
  <c r="Y275" i="1"/>
  <c r="X291" i="1"/>
  <c r="BO287" i="1"/>
  <c r="BM287" i="1"/>
  <c r="Y287" i="1"/>
  <c r="X290" i="1"/>
  <c r="BO294" i="1"/>
  <c r="BM294" i="1"/>
  <c r="Y294" i="1"/>
  <c r="Y296" i="1" s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BO359" i="1"/>
  <c r="BM359" i="1"/>
  <c r="Y359" i="1"/>
  <c r="Y360" i="1" s="1"/>
  <c r="X361" i="1"/>
  <c r="X366" i="1"/>
  <c r="BO363" i="1"/>
  <c r="BM363" i="1"/>
  <c r="Y363" i="1"/>
  <c r="BO371" i="1"/>
  <c r="BM371" i="1"/>
  <c r="Y371" i="1"/>
  <c r="BO385" i="1"/>
  <c r="BM385" i="1"/>
  <c r="Y385" i="1"/>
  <c r="Y386" i="1" s="1"/>
  <c r="X387" i="1"/>
  <c r="X412" i="1"/>
  <c r="BO389" i="1"/>
  <c r="BM389" i="1"/>
  <c r="Y389" i="1"/>
  <c r="BO395" i="1"/>
  <c r="BM395" i="1"/>
  <c r="Y395" i="1"/>
  <c r="BO399" i="1"/>
  <c r="BM399" i="1"/>
  <c r="Y399" i="1"/>
  <c r="BO403" i="1"/>
  <c r="BM403" i="1"/>
  <c r="Y403" i="1"/>
  <c r="BO410" i="1"/>
  <c r="BM410" i="1"/>
  <c r="Y410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J561" i="1"/>
  <c r="X95" i="1"/>
  <c r="X123" i="1"/>
  <c r="X131" i="1"/>
  <c r="X161" i="1"/>
  <c r="X184" i="1"/>
  <c r="X203" i="1"/>
  <c r="X210" i="1"/>
  <c r="W555" i="1"/>
  <c r="C561" i="1"/>
  <c r="X55" i="1"/>
  <c r="Y91" i="1"/>
  <c r="Y94" i="1" s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Y122" i="1" s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9" i="1" s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Y161" i="1" s="1"/>
  <c r="BM153" i="1"/>
  <c r="BO153" i="1"/>
  <c r="Y155" i="1"/>
  <c r="BM155" i="1"/>
  <c r="Y157" i="1"/>
  <c r="BM157" i="1"/>
  <c r="Y159" i="1"/>
  <c r="BM159" i="1"/>
  <c r="X162" i="1"/>
  <c r="I561" i="1"/>
  <c r="Y166" i="1"/>
  <c r="Y167" i="1" s="1"/>
  <c r="BM166" i="1"/>
  <c r="X167" i="1"/>
  <c r="Y170" i="1"/>
  <c r="Y172" i="1" s="1"/>
  <c r="BM170" i="1"/>
  <c r="BO170" i="1"/>
  <c r="Y176" i="1"/>
  <c r="Y183" i="1" s="1"/>
  <c r="BM176" i="1"/>
  <c r="Y178" i="1"/>
  <c r="BM178" i="1"/>
  <c r="Y180" i="1"/>
  <c r="BM180" i="1"/>
  <c r="Y182" i="1"/>
  <c r="BM182" i="1"/>
  <c r="Y186" i="1"/>
  <c r="BM186" i="1"/>
  <c r="BO186" i="1"/>
  <c r="Y189" i="1"/>
  <c r="BM189" i="1"/>
  <c r="Y190" i="1"/>
  <c r="BM190" i="1"/>
  <c r="Y192" i="1"/>
  <c r="BM192" i="1"/>
  <c r="Y194" i="1"/>
  <c r="BM194" i="1"/>
  <c r="Y201" i="1"/>
  <c r="BM201" i="1"/>
  <c r="Y205" i="1"/>
  <c r="Y210" i="1" s="1"/>
  <c r="BM205" i="1"/>
  <c r="BO205" i="1"/>
  <c r="Y206" i="1"/>
  <c r="BM206" i="1"/>
  <c r="Y216" i="1"/>
  <c r="Y223" i="1" s="1"/>
  <c r="BM216" i="1"/>
  <c r="Y219" i="1"/>
  <c r="BM219" i="1"/>
  <c r="Y221" i="1"/>
  <c r="BM221" i="1"/>
  <c r="Y227" i="1"/>
  <c r="Y228" i="1" s="1"/>
  <c r="BM227" i="1"/>
  <c r="Y232" i="1"/>
  <c r="BM232" i="1"/>
  <c r="BO232" i="1"/>
  <c r="Y233" i="1"/>
  <c r="BM233" i="1"/>
  <c r="Y235" i="1"/>
  <c r="BM235" i="1"/>
  <c r="Y238" i="1"/>
  <c r="BM238" i="1"/>
  <c r="X241" i="1"/>
  <c r="Y244" i="1"/>
  <c r="BM244" i="1"/>
  <c r="BO244" i="1"/>
  <c r="Y245" i="1"/>
  <c r="BM245" i="1"/>
  <c r="Y246" i="1"/>
  <c r="BM246" i="1"/>
  <c r="Y247" i="1"/>
  <c r="BM247" i="1"/>
  <c r="Y248" i="1"/>
  <c r="BM248" i="1"/>
  <c r="X249" i="1"/>
  <c r="N561" i="1"/>
  <c r="Y258" i="1"/>
  <c r="Y262" i="1" s="1"/>
  <c r="BM258" i="1"/>
  <c r="Y260" i="1"/>
  <c r="BM260" i="1"/>
  <c r="X263" i="1"/>
  <c r="Y266" i="1"/>
  <c r="Y268" i="1" s="1"/>
  <c r="BM266" i="1"/>
  <c r="X278" i="1"/>
  <c r="Y272" i="1"/>
  <c r="Y278" i="1" s="1"/>
  <c r="BM272" i="1"/>
  <c r="BO273" i="1"/>
  <c r="BM273" i="1"/>
  <c r="Y273" i="1"/>
  <c r="BO277" i="1"/>
  <c r="BM277" i="1"/>
  <c r="Y277" i="1"/>
  <c r="X279" i="1"/>
  <c r="BO282" i="1"/>
  <c r="BM282" i="1"/>
  <c r="Y282" i="1"/>
  <c r="Y284" i="1" s="1"/>
  <c r="BO288" i="1"/>
  <c r="BM288" i="1"/>
  <c r="Y288" i="1"/>
  <c r="X297" i="1"/>
  <c r="X296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Y317" i="1" s="1"/>
  <c r="BO328" i="1"/>
  <c r="BM328" i="1"/>
  <c r="Y328" i="1"/>
  <c r="BO332" i="1"/>
  <c r="BM332" i="1"/>
  <c r="Y332" i="1"/>
  <c r="BO336" i="1"/>
  <c r="BM336" i="1"/>
  <c r="Y336" i="1"/>
  <c r="X343" i="1"/>
  <c r="BO348" i="1"/>
  <c r="BM348" i="1"/>
  <c r="Y348" i="1"/>
  <c r="X350" i="1"/>
  <c r="X355" i="1"/>
  <c r="BO352" i="1"/>
  <c r="BM352" i="1"/>
  <c r="Y352" i="1"/>
  <c r="Y354" i="1" s="1"/>
  <c r="BO365" i="1"/>
  <c r="BM365" i="1"/>
  <c r="Y365" i="1"/>
  <c r="X367" i="1"/>
  <c r="X374" i="1"/>
  <c r="BO369" i="1"/>
  <c r="BM369" i="1"/>
  <c r="Y369" i="1"/>
  <c r="Y374" i="1" s="1"/>
  <c r="BO373" i="1"/>
  <c r="BM373" i="1"/>
  <c r="Y373" i="1"/>
  <c r="X375" i="1"/>
  <c r="X380" i="1"/>
  <c r="BO377" i="1"/>
  <c r="BM377" i="1"/>
  <c r="Y377" i="1"/>
  <c r="Y379" i="1" s="1"/>
  <c r="X386" i="1"/>
  <c r="BO390" i="1"/>
  <c r="BM390" i="1"/>
  <c r="Y390" i="1"/>
  <c r="BO398" i="1"/>
  <c r="BM398" i="1"/>
  <c r="Y398" i="1"/>
  <c r="BO402" i="1"/>
  <c r="BM402" i="1"/>
  <c r="Y402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Y458" i="1"/>
  <c r="BO456" i="1"/>
  <c r="BM456" i="1"/>
  <c r="Y456" i="1"/>
  <c r="X458" i="1"/>
  <c r="S561" i="1"/>
  <c r="X302" i="1"/>
  <c r="R561" i="1"/>
  <c r="X360" i="1"/>
  <c r="BO421" i="1"/>
  <c r="BM421" i="1"/>
  <c r="Y421" i="1"/>
  <c r="Y423" i="1" s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Y549" i="1" s="1"/>
  <c r="BO547" i="1"/>
  <c r="BM547" i="1"/>
  <c r="Y547" i="1"/>
  <c r="Y536" i="1" l="1"/>
  <c r="Y412" i="1"/>
  <c r="Y338" i="1"/>
  <c r="Y88" i="1"/>
  <c r="X552" i="1"/>
  <c r="X551" i="1"/>
  <c r="Y521" i="1"/>
  <c r="Y439" i="1"/>
  <c r="Y249" i="1"/>
  <c r="Y240" i="1"/>
  <c r="Y202" i="1"/>
  <c r="Y130" i="1"/>
  <c r="Y104" i="1"/>
  <c r="Y497" i="1"/>
  <c r="Y483" i="1"/>
  <c r="Y366" i="1"/>
  <c r="Y349" i="1"/>
  <c r="Y290" i="1"/>
  <c r="Y63" i="1"/>
  <c r="Y556" i="1"/>
  <c r="X553" i="1"/>
  <c r="X554" i="1" l="1"/>
</calcChain>
</file>

<file path=xl/sharedStrings.xml><?xml version="1.0" encoding="utf-8"?>
<sst xmlns="http://schemas.openxmlformats.org/spreadsheetml/2006/main" count="2420" uniqueCount="805">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</sst>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48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07" t="s">
        <v>0</v>
      </c>
      <c r="E1" s="508"/>
      <c r="F1" s="508"/>
      <c r="G1" s="12" t="s">
        <v>1</v>
      </c>
      <c r="H1" s="507" t="s">
        <v>2</v>
      </c>
      <c r="I1" s="508"/>
      <c r="J1" s="508"/>
      <c r="K1" s="508"/>
      <c r="L1" s="508"/>
      <c r="M1" s="508"/>
      <c r="N1" s="508"/>
      <c r="O1" s="508"/>
      <c r="P1" s="508"/>
      <c r="Q1" s="769" t="s">
        <v>3</v>
      </c>
      <c r="R1" s="508"/>
      <c r="S1" s="5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40" t="s">
        <v>8</v>
      </c>
      <c r="B5" s="526"/>
      <c r="C5" s="527"/>
      <c r="D5" s="426"/>
      <c r="E5" s="428"/>
      <c r="F5" s="732" t="s">
        <v>9</v>
      </c>
      <c r="G5" s="527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56"/>
      <c r="S5" s="636" t="s">
        <v>11</v>
      </c>
      <c r="T5" s="441"/>
      <c r="U5" s="638" t="s">
        <v>12</v>
      </c>
      <c r="V5" s="556"/>
      <c r="AA5" s="51"/>
      <c r="AB5" s="51"/>
      <c r="AC5" s="51"/>
    </row>
    <row r="6" spans="1:30" s="378" customFormat="1" ht="24" customHeight="1" x14ac:dyDescent="0.2">
      <c r="A6" s="540" t="s">
        <v>13</v>
      </c>
      <c r="B6" s="526"/>
      <c r="C6" s="527"/>
      <c r="D6" s="701" t="s">
        <v>14</v>
      </c>
      <c r="E6" s="702"/>
      <c r="F6" s="702"/>
      <c r="G6" s="702"/>
      <c r="H6" s="702"/>
      <c r="I6" s="702"/>
      <c r="J6" s="702"/>
      <c r="K6" s="702"/>
      <c r="L6" s="556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Суббота</v>
      </c>
      <c r="Q6" s="387"/>
      <c r="S6" s="440" t="s">
        <v>16</v>
      </c>
      <c r="T6" s="441"/>
      <c r="U6" s="694" t="s">
        <v>17</v>
      </c>
      <c r="V6" s="46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590"/>
      <c r="M7" s="60"/>
      <c r="O7" s="24"/>
      <c r="P7" s="42"/>
      <c r="Q7" s="42"/>
      <c r="S7" s="389"/>
      <c r="T7" s="441"/>
      <c r="U7" s="695"/>
      <c r="V7" s="696"/>
      <c r="AA7" s="51"/>
      <c r="AB7" s="51"/>
      <c r="AC7" s="51"/>
    </row>
    <row r="8" spans="1:30" s="378" customFormat="1" ht="25.5" customHeight="1" x14ac:dyDescent="0.2">
      <c r="A8" s="770" t="s">
        <v>18</v>
      </c>
      <c r="B8" s="407"/>
      <c r="C8" s="40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9">
        <v>0.375</v>
      </c>
      <c r="Q8" s="590"/>
      <c r="S8" s="389"/>
      <c r="T8" s="441"/>
      <c r="U8" s="695"/>
      <c r="V8" s="696"/>
      <c r="AA8" s="51"/>
      <c r="AB8" s="51"/>
      <c r="AC8" s="51"/>
    </row>
    <row r="9" spans="1:30" s="378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62"/>
      <c r="E9" s="404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0"/>
      <c r="O9" s="26" t="s">
        <v>20</v>
      </c>
      <c r="P9" s="546"/>
      <c r="Q9" s="547"/>
      <c r="S9" s="389"/>
      <c r="T9" s="441"/>
      <c r="U9" s="697"/>
      <c r="V9" s="698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62"/>
      <c r="E10" s="404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79" t="str">
        <f>IFERROR(VLOOKUP($D$10,Proxy,2,FALSE),"")</f>
        <v/>
      </c>
      <c r="I10" s="389"/>
      <c r="J10" s="389"/>
      <c r="K10" s="389"/>
      <c r="L10" s="389"/>
      <c r="M10" s="377"/>
      <c r="O10" s="26" t="s">
        <v>21</v>
      </c>
      <c r="P10" s="645"/>
      <c r="Q10" s="646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5"/>
      <c r="Q11" s="556"/>
      <c r="T11" s="24" t="s">
        <v>26</v>
      </c>
      <c r="U11" s="633" t="s">
        <v>27</v>
      </c>
      <c r="V11" s="54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9" t="s">
        <v>28</v>
      </c>
      <c r="B12" s="526"/>
      <c r="C12" s="526"/>
      <c r="D12" s="526"/>
      <c r="E12" s="526"/>
      <c r="F12" s="526"/>
      <c r="G12" s="526"/>
      <c r="H12" s="526"/>
      <c r="I12" s="526"/>
      <c r="J12" s="526"/>
      <c r="K12" s="526"/>
      <c r="L12" s="527"/>
      <c r="M12" s="62"/>
      <c r="O12" s="24" t="s">
        <v>29</v>
      </c>
      <c r="P12" s="589"/>
      <c r="Q12" s="590"/>
      <c r="R12" s="23"/>
      <c r="T12" s="24"/>
      <c r="U12" s="508"/>
      <c r="V12" s="389"/>
      <c r="AA12" s="51"/>
      <c r="AB12" s="51"/>
      <c r="AC12" s="51"/>
    </row>
    <row r="13" spans="1:30" s="378" customFormat="1" ht="23.25" customHeight="1" x14ac:dyDescent="0.2">
      <c r="A13" s="729" t="s">
        <v>30</v>
      </c>
      <c r="B13" s="526"/>
      <c r="C13" s="526"/>
      <c r="D13" s="526"/>
      <c r="E13" s="526"/>
      <c r="F13" s="526"/>
      <c r="G13" s="526"/>
      <c r="H13" s="526"/>
      <c r="I13" s="526"/>
      <c r="J13" s="526"/>
      <c r="K13" s="526"/>
      <c r="L13" s="527"/>
      <c r="M13" s="62"/>
      <c r="N13" s="26"/>
      <c r="O13" s="26" t="s">
        <v>31</v>
      </c>
      <c r="P13" s="633"/>
      <c r="Q13" s="54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9" t="s">
        <v>32</v>
      </c>
      <c r="B14" s="526"/>
      <c r="C14" s="526"/>
      <c r="D14" s="526"/>
      <c r="E14" s="526"/>
      <c r="F14" s="526"/>
      <c r="G14" s="526"/>
      <c r="H14" s="526"/>
      <c r="I14" s="526"/>
      <c r="J14" s="526"/>
      <c r="K14" s="526"/>
      <c r="L14" s="527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7"/>
      <c r="M15" s="63"/>
      <c r="O15" s="536" t="s">
        <v>34</v>
      </c>
      <c r="P15" s="508"/>
      <c r="Q15" s="508"/>
      <c r="R15" s="508"/>
      <c r="S15" s="5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7"/>
      <c r="P16" s="537"/>
      <c r="Q16" s="537"/>
      <c r="R16" s="537"/>
      <c r="S16" s="53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61" t="s">
        <v>37</v>
      </c>
      <c r="D17" s="435" t="s">
        <v>38</v>
      </c>
      <c r="E17" s="46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66"/>
      <c r="Q17" s="466"/>
      <c r="R17" s="466"/>
      <c r="S17" s="467"/>
      <c r="T17" s="758" t="s">
        <v>49</v>
      </c>
      <c r="U17" s="527"/>
      <c r="V17" s="435" t="s">
        <v>50</v>
      </c>
      <c r="W17" s="435" t="s">
        <v>51</v>
      </c>
      <c r="X17" s="783" t="s">
        <v>52</v>
      </c>
      <c r="Y17" s="435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6"/>
      <c r="BB17" s="756" t="s">
        <v>57</v>
      </c>
    </row>
    <row r="18" spans="1:67" ht="14.25" customHeight="1" x14ac:dyDescent="0.2">
      <c r="A18" s="436"/>
      <c r="B18" s="436"/>
      <c r="C18" s="436"/>
      <c r="D18" s="468"/>
      <c r="E18" s="470"/>
      <c r="F18" s="436"/>
      <c r="G18" s="436"/>
      <c r="H18" s="436"/>
      <c r="I18" s="436"/>
      <c r="J18" s="436"/>
      <c r="K18" s="436"/>
      <c r="L18" s="436"/>
      <c r="M18" s="436"/>
      <c r="N18" s="436"/>
      <c r="O18" s="468"/>
      <c r="P18" s="469"/>
      <c r="Q18" s="469"/>
      <c r="R18" s="469"/>
      <c r="S18" s="470"/>
      <c r="T18" s="379" t="s">
        <v>58</v>
      </c>
      <c r="U18" s="379" t="s">
        <v>59</v>
      </c>
      <c r="V18" s="436"/>
      <c r="W18" s="436"/>
      <c r="X18" s="784"/>
      <c r="Y18" s="436"/>
      <c r="Z18" s="661"/>
      <c r="AA18" s="661"/>
      <c r="AB18" s="483"/>
      <c r="AC18" s="484"/>
      <c r="AD18" s="485"/>
      <c r="AE18" s="497"/>
      <c r="BB18" s="389"/>
    </row>
    <row r="19" spans="1:67" ht="27.75" customHeight="1" x14ac:dyDescent="0.2">
      <c r="A19" s="396" t="s">
        <v>60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48"/>
      <c r="AA19" s="48"/>
    </row>
    <row r="20" spans="1:67" ht="16.5" customHeight="1" x14ac:dyDescent="0.25">
      <c r="A20" s="452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6"/>
      <c r="AA20" s="376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7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7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3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4"/>
      <c r="O24" s="406" t="s">
        <v>70</v>
      </c>
      <c r="P24" s="407"/>
      <c r="Q24" s="407"/>
      <c r="R24" s="407"/>
      <c r="S24" s="407"/>
      <c r="T24" s="407"/>
      <c r="U24" s="40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4"/>
      <c r="O25" s="406" t="s">
        <v>70</v>
      </c>
      <c r="P25" s="407"/>
      <c r="Q25" s="407"/>
      <c r="R25" s="407"/>
      <c r="S25" s="407"/>
      <c r="T25" s="407"/>
      <c r="U25" s="40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7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7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1"/>
      <c r="Q29" s="391"/>
      <c r="R29" s="391"/>
      <c r="S29" s="387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1"/>
      <c r="Q30" s="391"/>
      <c r="R30" s="391"/>
      <c r="S30" s="387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5" t="s">
        <v>82</v>
      </c>
      <c r="P31" s="391"/>
      <c r="Q31" s="391"/>
      <c r="R31" s="391"/>
      <c r="S31" s="387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1"/>
      <c r="Q32" s="391"/>
      <c r="R32" s="391"/>
      <c r="S32" s="387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6">
        <v>4680115881853</v>
      </c>
      <c r="E33" s="387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">
        <v>86</v>
      </c>
      <c r="P33" s="391"/>
      <c r="Q33" s="391"/>
      <c r="R33" s="391"/>
      <c r="S33" s="387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87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87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3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4"/>
      <c r="O36" s="406" t="s">
        <v>70</v>
      </c>
      <c r="P36" s="407"/>
      <c r="Q36" s="407"/>
      <c r="R36" s="407"/>
      <c r="S36" s="407"/>
      <c r="T36" s="407"/>
      <c r="U36" s="40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4"/>
      <c r="O37" s="406" t="s">
        <v>70</v>
      </c>
      <c r="P37" s="407"/>
      <c r="Q37" s="407"/>
      <c r="R37" s="407"/>
      <c r="S37" s="407"/>
      <c r="T37" s="407"/>
      <c r="U37" s="40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5"/>
      <c r="AA38" s="375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7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3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4"/>
      <c r="O40" s="406" t="s">
        <v>70</v>
      </c>
      <c r="P40" s="407"/>
      <c r="Q40" s="407"/>
      <c r="R40" s="407"/>
      <c r="S40" s="407"/>
      <c r="T40" s="407"/>
      <c r="U40" s="40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4"/>
      <c r="O41" s="406" t="s">
        <v>70</v>
      </c>
      <c r="P41" s="407"/>
      <c r="Q41" s="407"/>
      <c r="R41" s="407"/>
      <c r="S41" s="407"/>
      <c r="T41" s="407"/>
      <c r="U41" s="40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5"/>
      <c r="AA42" s="375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7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3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4"/>
      <c r="O44" s="406" t="s">
        <v>70</v>
      </c>
      <c r="P44" s="407"/>
      <c r="Q44" s="407"/>
      <c r="R44" s="407"/>
      <c r="S44" s="407"/>
      <c r="T44" s="407"/>
      <c r="U44" s="40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4"/>
      <c r="O45" s="406" t="s">
        <v>70</v>
      </c>
      <c r="P45" s="407"/>
      <c r="Q45" s="407"/>
      <c r="R45" s="407"/>
      <c r="S45" s="407"/>
      <c r="T45" s="407"/>
      <c r="U45" s="40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5"/>
      <c r="AA46" s="375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7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3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4"/>
      <c r="O48" s="406" t="s">
        <v>70</v>
      </c>
      <c r="P48" s="407"/>
      <c r="Q48" s="407"/>
      <c r="R48" s="407"/>
      <c r="S48" s="407"/>
      <c r="T48" s="407"/>
      <c r="U48" s="40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4"/>
      <c r="O49" s="406" t="s">
        <v>70</v>
      </c>
      <c r="P49" s="407"/>
      <c r="Q49" s="407"/>
      <c r="R49" s="407"/>
      <c r="S49" s="407"/>
      <c r="T49" s="407"/>
      <c r="U49" s="40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396" t="s">
        <v>103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48"/>
      <c r="AA50" s="48"/>
    </row>
    <row r="51" spans="1:67" ht="16.5" customHeight="1" x14ac:dyDescent="0.25">
      <c r="A51" s="452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6"/>
      <c r="AA51" s="376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6">
        <v>4680115881440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7"/>
      <c r="T53" s="34"/>
      <c r="U53" s="34"/>
      <c r="V53" s="35" t="s">
        <v>66</v>
      </c>
      <c r="W53" s="382">
        <v>80</v>
      </c>
      <c r="X53" s="383">
        <f>IFERROR(IF(W53="",0,CEILING((W53/$H53),1)*$H53),"")</f>
        <v>86.4</v>
      </c>
      <c r="Y53" s="36">
        <f>IFERROR(IF(X53=0,"",ROUNDUP(X53/H53,0)*0.02175),"")</f>
        <v>0.17399999999999999</v>
      </c>
      <c r="Z53" s="56"/>
      <c r="AA53" s="57"/>
      <c r="AE53" s="64"/>
      <c r="BB53" s="79" t="s">
        <v>1</v>
      </c>
      <c r="BL53" s="64">
        <f>IFERROR(W53*I53/H53,"0")</f>
        <v>83.555555555555543</v>
      </c>
      <c r="BM53" s="64">
        <f>IFERROR(X53*I53/H53,"0")</f>
        <v>90.24</v>
      </c>
      <c r="BN53" s="64">
        <f>IFERROR(1/J53*(W53/H53),"0")</f>
        <v>0.13227513227513224</v>
      </c>
      <c r="BO53" s="64">
        <f>IFERROR(1/J53*(X53/H53),"0")</f>
        <v>0.14285714285714285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6">
        <v>4680115881433</v>
      </c>
      <c r="E54" s="387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7"/>
      <c r="T54" s="34"/>
      <c r="U54" s="34"/>
      <c r="V54" s="35" t="s">
        <v>66</v>
      </c>
      <c r="W54" s="382">
        <v>180</v>
      </c>
      <c r="X54" s="383">
        <f>IFERROR(IF(W54="",0,CEILING((W54/$H54),1)*$H54),"")</f>
        <v>180.9</v>
      </c>
      <c r="Y54" s="36">
        <f>IFERROR(IF(X54=0,"",ROUNDUP(X54/H54,0)*0.00753),"")</f>
        <v>0.50451000000000001</v>
      </c>
      <c r="Z54" s="56"/>
      <c r="AA54" s="57"/>
      <c r="AE54" s="64"/>
      <c r="BB54" s="80" t="s">
        <v>1</v>
      </c>
      <c r="BL54" s="64">
        <f>IFERROR(W54*I54/H54,"0")</f>
        <v>193.33333333333331</v>
      </c>
      <c r="BM54" s="64">
        <f>IFERROR(X54*I54/H54,"0")</f>
        <v>194.29999999999998</v>
      </c>
      <c r="BN54" s="64">
        <f>IFERROR(1/J54*(W54/H54),"0")</f>
        <v>0.42735042735042728</v>
      </c>
      <c r="BO54" s="64">
        <f>IFERROR(1/J54*(X54/H54),"0")</f>
        <v>0.42948717948717946</v>
      </c>
    </row>
    <row r="55" spans="1:67" x14ac:dyDescent="0.2">
      <c r="A55" s="393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4"/>
      <c r="O55" s="406" t="s">
        <v>70</v>
      </c>
      <c r="P55" s="407"/>
      <c r="Q55" s="407"/>
      <c r="R55" s="407"/>
      <c r="S55" s="407"/>
      <c r="T55" s="407"/>
      <c r="U55" s="408"/>
      <c r="V55" s="37" t="s">
        <v>71</v>
      </c>
      <c r="W55" s="384">
        <f>IFERROR(W53/H53,"0")+IFERROR(W54/H54,"0")</f>
        <v>74.074074074074062</v>
      </c>
      <c r="X55" s="384">
        <f>IFERROR(X53/H53,"0")+IFERROR(X54/H54,"0")</f>
        <v>75</v>
      </c>
      <c r="Y55" s="384">
        <f>IFERROR(IF(Y53="",0,Y53),"0")+IFERROR(IF(Y54="",0,Y54),"0")</f>
        <v>0.67850999999999995</v>
      </c>
      <c r="Z55" s="385"/>
      <c r="AA55" s="385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4"/>
      <c r="O56" s="406" t="s">
        <v>70</v>
      </c>
      <c r="P56" s="407"/>
      <c r="Q56" s="407"/>
      <c r="R56" s="407"/>
      <c r="S56" s="407"/>
      <c r="T56" s="407"/>
      <c r="U56" s="408"/>
      <c r="V56" s="37" t="s">
        <v>66</v>
      </c>
      <c r="W56" s="384">
        <f>IFERROR(SUM(W53:W54),"0")</f>
        <v>260</v>
      </c>
      <c r="X56" s="384">
        <f>IFERROR(SUM(X53:X54),"0")</f>
        <v>267.3</v>
      </c>
      <c r="Y56" s="37"/>
      <c r="Z56" s="385"/>
      <c r="AA56" s="385"/>
    </row>
    <row r="57" spans="1:67" ht="16.5" customHeight="1" x14ac:dyDescent="0.25">
      <c r="A57" s="452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6"/>
      <c r="AA57" s="376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6">
        <v>4680115881426</v>
      </c>
      <c r="E59" s="387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7"/>
      <c r="T59" s="34"/>
      <c r="U59" s="34"/>
      <c r="V59" s="35" t="s">
        <v>66</v>
      </c>
      <c r="W59" s="382">
        <v>300</v>
      </c>
      <c r="X59" s="383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6">
        <v>4680115881426</v>
      </c>
      <c r="E60" s="387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7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6">
        <v>4680115881419</v>
      </c>
      <c r="E61" s="387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7"/>
      <c r="T61" s="34"/>
      <c r="U61" s="34"/>
      <c r="V61" s="35" t="s">
        <v>66</v>
      </c>
      <c r="W61" s="382">
        <v>495</v>
      </c>
      <c r="X61" s="383">
        <f>IFERROR(IF(W61="",0,CEILING((W61/$H61),1)*$H61),"")</f>
        <v>495</v>
      </c>
      <c r="Y61" s="36">
        <f>IFERROR(IF(X61=0,"",ROUNDUP(X61/H61,0)*0.00937),"")</f>
        <v>1.0306999999999999</v>
      </c>
      <c r="Z61" s="56"/>
      <c r="AA61" s="57"/>
      <c r="AE61" s="64"/>
      <c r="BB61" s="83" t="s">
        <v>1</v>
      </c>
      <c r="BL61" s="64">
        <f>IFERROR(W61*I61/H61,"0")</f>
        <v>521.40000000000009</v>
      </c>
      <c r="BM61" s="64">
        <f>IFERROR(X61*I61/H61,"0")</f>
        <v>521.40000000000009</v>
      </c>
      <c r="BN61" s="64">
        <f>IFERROR(1/J61*(W61/H61),"0")</f>
        <v>0.91666666666666663</v>
      </c>
      <c r="BO61" s="64">
        <f>IFERROR(1/J61*(X61/H61),"0")</f>
        <v>0.91666666666666663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6">
        <v>4680115881525</v>
      </c>
      <c r="E62" s="387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0" t="s">
        <v>122</v>
      </c>
      <c r="P62" s="391"/>
      <c r="Q62" s="391"/>
      <c r="R62" s="391"/>
      <c r="S62" s="387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3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4"/>
      <c r="O63" s="406" t="s">
        <v>70</v>
      </c>
      <c r="P63" s="407"/>
      <c r="Q63" s="407"/>
      <c r="R63" s="407"/>
      <c r="S63" s="407"/>
      <c r="T63" s="407"/>
      <c r="U63" s="408"/>
      <c r="V63" s="37" t="s">
        <v>71</v>
      </c>
      <c r="W63" s="384">
        <f>IFERROR(W59/H59,"0")+IFERROR(W60/H60,"0")+IFERROR(W61/H61,"0")+IFERROR(W62/H62,"0")</f>
        <v>137.77777777777777</v>
      </c>
      <c r="X63" s="384">
        <f>IFERROR(X59/H59,"0")+IFERROR(X60/H60,"0")+IFERROR(X61/H61,"0")+IFERROR(X62/H62,"0")</f>
        <v>138</v>
      </c>
      <c r="Y63" s="384">
        <f>IFERROR(IF(Y59="",0,Y59),"0")+IFERROR(IF(Y60="",0,Y60),"0")+IFERROR(IF(Y61="",0,Y61),"0")+IFERROR(IF(Y62="",0,Y62),"0")</f>
        <v>1.6396999999999999</v>
      </c>
      <c r="Z63" s="385"/>
      <c r="AA63" s="385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4"/>
      <c r="O64" s="406" t="s">
        <v>70</v>
      </c>
      <c r="P64" s="407"/>
      <c r="Q64" s="407"/>
      <c r="R64" s="407"/>
      <c r="S64" s="407"/>
      <c r="T64" s="407"/>
      <c r="U64" s="408"/>
      <c r="V64" s="37" t="s">
        <v>66</v>
      </c>
      <c r="W64" s="384">
        <f>IFERROR(SUM(W59:W62),"0")</f>
        <v>795</v>
      </c>
      <c r="X64" s="384">
        <f>IFERROR(SUM(X59:X62),"0")</f>
        <v>797.40000000000009</v>
      </c>
      <c r="Y64" s="37"/>
      <c r="Z64" s="385"/>
      <c r="AA64" s="385"/>
    </row>
    <row r="65" spans="1:67" ht="16.5" customHeight="1" x14ac:dyDescent="0.25">
      <c r="A65" s="452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6"/>
      <c r="AA65" s="376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5"/>
      <c r="AA66" s="375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6">
        <v>4607091382945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7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386">
        <v>4607091385670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1"/>
      <c r="Q68" s="391"/>
      <c r="R68" s="391"/>
      <c r="S68" s="387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386">
        <v>4607091385670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5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1"/>
      <c r="Q69" s="391"/>
      <c r="R69" s="391"/>
      <c r="S69" s="387"/>
      <c r="T69" s="34"/>
      <c r="U69" s="34"/>
      <c r="V69" s="35" t="s">
        <v>66</v>
      </c>
      <c r="W69" s="382">
        <v>100</v>
      </c>
      <c r="X69" s="383">
        <f t="shared" si="6"/>
        <v>108</v>
      </c>
      <c r="Y69" s="36">
        <f t="shared" si="7"/>
        <v>0.21749999999999997</v>
      </c>
      <c r="Z69" s="56"/>
      <c r="AA69" s="57"/>
      <c r="AE69" s="64"/>
      <c r="BB69" s="87" t="s">
        <v>1</v>
      </c>
      <c r="BL69" s="64">
        <f t="shared" si="8"/>
        <v>104.44444444444444</v>
      </c>
      <c r="BM69" s="64">
        <f t="shared" si="9"/>
        <v>112.8</v>
      </c>
      <c r="BN69" s="64">
        <f t="shared" si="10"/>
        <v>0.16534391534391535</v>
      </c>
      <c r="BO69" s="64">
        <f t="shared" si="11"/>
        <v>0.17857142857142855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6">
        <v>4680115883956</v>
      </c>
      <c r="E70" s="387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7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6">
        <v>4680115881327</v>
      </c>
      <c r="E71" s="387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7"/>
      <c r="T71" s="34"/>
      <c r="U71" s="34"/>
      <c r="V71" s="35" t="s">
        <v>66</v>
      </c>
      <c r="W71" s="382">
        <v>100</v>
      </c>
      <c r="X71" s="383">
        <f t="shared" si="6"/>
        <v>108</v>
      </c>
      <c r="Y71" s="36">
        <f t="shared" si="7"/>
        <v>0.21749999999999997</v>
      </c>
      <c r="Z71" s="56"/>
      <c r="AA71" s="57"/>
      <c r="AE71" s="64"/>
      <c r="BB71" s="89" t="s">
        <v>1</v>
      </c>
      <c r="BL71" s="64">
        <f t="shared" si="8"/>
        <v>104.44444444444444</v>
      </c>
      <c r="BM71" s="64">
        <f t="shared" si="9"/>
        <v>112.8</v>
      </c>
      <c r="BN71" s="64">
        <f t="shared" si="10"/>
        <v>0.16534391534391535</v>
      </c>
      <c r="BO71" s="64">
        <f t="shared" si="11"/>
        <v>0.17857142857142855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6">
        <v>4680115882133</v>
      </c>
      <c r="E72" s="387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7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6">
        <v>4680115882133</v>
      </c>
      <c r="E73" s="387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7"/>
      <c r="T73" s="34"/>
      <c r="U73" s="34"/>
      <c r="V73" s="35" t="s">
        <v>66</v>
      </c>
      <c r="W73" s="382">
        <v>40</v>
      </c>
      <c r="X73" s="383">
        <f t="shared" si="6"/>
        <v>44.8</v>
      </c>
      <c r="Y73" s="36">
        <f t="shared" si="7"/>
        <v>8.6999999999999994E-2</v>
      </c>
      <c r="Z73" s="56"/>
      <c r="AA73" s="57"/>
      <c r="AE73" s="64"/>
      <c r="BB73" s="91" t="s">
        <v>1</v>
      </c>
      <c r="BL73" s="64">
        <f t="shared" si="8"/>
        <v>41.714285714285715</v>
      </c>
      <c r="BM73" s="64">
        <f t="shared" si="9"/>
        <v>46.720000000000006</v>
      </c>
      <c r="BN73" s="64">
        <f t="shared" si="10"/>
        <v>6.3775510204081634E-2</v>
      </c>
      <c r="BO73" s="64">
        <f t="shared" si="11"/>
        <v>7.1428571428571425E-2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6">
        <v>4607091382952</v>
      </c>
      <c r="E74" s="387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7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386">
        <v>4680115882539</v>
      </c>
      <c r="E75" s="387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1"/>
      <c r="Q75" s="391"/>
      <c r="R75" s="391"/>
      <c r="S75" s="387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386">
        <v>4607091385687</v>
      </c>
      <c r="E76" s="387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1"/>
      <c r="Q76" s="391"/>
      <c r="R76" s="391"/>
      <c r="S76" s="387"/>
      <c r="T76" s="34"/>
      <c r="U76" s="34"/>
      <c r="V76" s="35" t="s">
        <v>66</v>
      </c>
      <c r="W76" s="382">
        <v>240</v>
      </c>
      <c r="X76" s="383">
        <f t="shared" si="6"/>
        <v>240</v>
      </c>
      <c r="Y76" s="36">
        <f t="shared" si="12"/>
        <v>0.56220000000000003</v>
      </c>
      <c r="Z76" s="56"/>
      <c r="AA76" s="57"/>
      <c r="AE76" s="64"/>
      <c r="BB76" s="94" t="s">
        <v>1</v>
      </c>
      <c r="BL76" s="64">
        <f t="shared" si="8"/>
        <v>254.4</v>
      </c>
      <c r="BM76" s="64">
        <f t="shared" si="9"/>
        <v>254.4</v>
      </c>
      <c r="BN76" s="64">
        <f t="shared" si="10"/>
        <v>0.5</v>
      </c>
      <c r="BO76" s="64">
        <f t="shared" si="11"/>
        <v>0.5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6">
        <v>4607091384604</v>
      </c>
      <c r="E77" s="387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7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6">
        <v>4680115880283</v>
      </c>
      <c r="E78" s="387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7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6">
        <v>4680115883949</v>
      </c>
      <c r="E79" s="387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7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6">
        <v>4680115881518</v>
      </c>
      <c r="E80" s="387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87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6">
        <v>4680115881303</v>
      </c>
      <c r="E81" s="387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87"/>
      <c r="T81" s="34"/>
      <c r="U81" s="34"/>
      <c r="V81" s="35" t="s">
        <v>66</v>
      </c>
      <c r="W81" s="382">
        <v>540</v>
      </c>
      <c r="X81" s="383">
        <f t="shared" si="6"/>
        <v>540</v>
      </c>
      <c r="Y81" s="36">
        <f t="shared" si="12"/>
        <v>1.1244000000000001</v>
      </c>
      <c r="Z81" s="56"/>
      <c r="AA81" s="57"/>
      <c r="AE81" s="64"/>
      <c r="BB81" s="99" t="s">
        <v>1</v>
      </c>
      <c r="BL81" s="64">
        <f t="shared" si="8"/>
        <v>565.20000000000005</v>
      </c>
      <c r="BM81" s="64">
        <f t="shared" si="9"/>
        <v>565.20000000000005</v>
      </c>
      <c r="BN81" s="64">
        <f t="shared" si="10"/>
        <v>1</v>
      </c>
      <c r="BO81" s="64">
        <f t="shared" si="11"/>
        <v>1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6">
        <v>4680115882577</v>
      </c>
      <c r="E82" s="387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87"/>
      <c r="T82" s="34"/>
      <c r="U82" s="34"/>
      <c r="V82" s="35" t="s">
        <v>66</v>
      </c>
      <c r="W82" s="382">
        <v>100</v>
      </c>
      <c r="X82" s="383">
        <f t="shared" si="6"/>
        <v>102.4</v>
      </c>
      <c r="Y82" s="36">
        <f>IFERROR(IF(X82=0,"",ROUNDUP(X82/H82,0)*0.00753),"")</f>
        <v>0.24096000000000001</v>
      </c>
      <c r="Z82" s="56"/>
      <c r="AA82" s="57"/>
      <c r="AE82" s="64"/>
      <c r="BB82" s="100" t="s">
        <v>1</v>
      </c>
      <c r="BL82" s="64">
        <f t="shared" si="8"/>
        <v>106.25</v>
      </c>
      <c r="BM82" s="64">
        <f t="shared" si="9"/>
        <v>108.8</v>
      </c>
      <c r="BN82" s="64">
        <f t="shared" si="10"/>
        <v>0.2003205128205128</v>
      </c>
      <c r="BO82" s="64">
        <f t="shared" si="11"/>
        <v>0.20512820512820512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6">
        <v>4680115882577</v>
      </c>
      <c r="E83" s="387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87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6">
        <v>4680115882720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87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6">
        <v>4680115880269</v>
      </c>
      <c r="E85" s="387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87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6">
        <v>4680115880429</v>
      </c>
      <c r="E86" s="387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87"/>
      <c r="T86" s="34"/>
      <c r="U86" s="34"/>
      <c r="V86" s="35" t="s">
        <v>66</v>
      </c>
      <c r="W86" s="382">
        <v>405</v>
      </c>
      <c r="X86" s="383">
        <f t="shared" si="6"/>
        <v>405</v>
      </c>
      <c r="Y86" s="36">
        <f>IFERROR(IF(X86=0,"",ROUNDUP(X86/H86,0)*0.00937),"")</f>
        <v>0.84329999999999994</v>
      </c>
      <c r="Z86" s="56"/>
      <c r="AA86" s="57"/>
      <c r="AE86" s="64"/>
      <c r="BB86" s="104" t="s">
        <v>1</v>
      </c>
      <c r="BL86" s="64">
        <f t="shared" si="8"/>
        <v>426.6</v>
      </c>
      <c r="BM86" s="64">
        <f t="shared" si="9"/>
        <v>426.6</v>
      </c>
      <c r="BN86" s="64">
        <f t="shared" si="10"/>
        <v>0.75</v>
      </c>
      <c r="BO86" s="64">
        <f t="shared" si="11"/>
        <v>0.75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6">
        <v>4680115881457</v>
      </c>
      <c r="E87" s="387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87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3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4"/>
      <c r="O88" s="406" t="s">
        <v>70</v>
      </c>
      <c r="P88" s="407"/>
      <c r="Q88" s="407"/>
      <c r="R88" s="407"/>
      <c r="S88" s="407"/>
      <c r="T88" s="407"/>
      <c r="U88" s="40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323.33994708994709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326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3.2928600000000001</v>
      </c>
      <c r="Z88" s="385"/>
      <c r="AA88" s="385"/>
    </row>
    <row r="89" spans="1:67" x14ac:dyDescent="0.2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94"/>
      <c r="O89" s="406" t="s">
        <v>70</v>
      </c>
      <c r="P89" s="407"/>
      <c r="Q89" s="407"/>
      <c r="R89" s="407"/>
      <c r="S89" s="407"/>
      <c r="T89" s="407"/>
      <c r="U89" s="408"/>
      <c r="V89" s="37" t="s">
        <v>66</v>
      </c>
      <c r="W89" s="384">
        <f>IFERROR(SUM(W67:W87),"0")</f>
        <v>1525</v>
      </c>
      <c r="X89" s="384">
        <f>IFERROR(SUM(X67:X87),"0")</f>
        <v>1548.2</v>
      </c>
      <c r="Y89" s="37"/>
      <c r="Z89" s="385"/>
      <c r="AA89" s="385"/>
    </row>
    <row r="90" spans="1:67" ht="14.25" customHeight="1" x14ac:dyDescent="0.25">
      <c r="A90" s="388" t="s">
        <v>105</v>
      </c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89"/>
      <c r="R90" s="389"/>
      <c r="S90" s="389"/>
      <c r="T90" s="389"/>
      <c r="U90" s="389"/>
      <c r="V90" s="389"/>
      <c r="W90" s="389"/>
      <c r="X90" s="389"/>
      <c r="Y90" s="389"/>
      <c r="Z90" s="375"/>
      <c r="AA90" s="375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6">
        <v>4680115881488</v>
      </c>
      <c r="E91" s="387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87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6">
        <v>4680115882775</v>
      </c>
      <c r="E92" s="387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87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6">
        <v>4680115880658</v>
      </c>
      <c r="E93" s="387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87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3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4"/>
      <c r="O94" s="406" t="s">
        <v>70</v>
      </c>
      <c r="P94" s="407"/>
      <c r="Q94" s="407"/>
      <c r="R94" s="407"/>
      <c r="S94" s="407"/>
      <c r="T94" s="407"/>
      <c r="U94" s="40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x14ac:dyDescent="0.2">
      <c r="A95" s="389"/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94"/>
      <c r="O95" s="406" t="s">
        <v>70</v>
      </c>
      <c r="P95" s="407"/>
      <c r="Q95" s="407"/>
      <c r="R95" s="407"/>
      <c r="S95" s="407"/>
      <c r="T95" s="407"/>
      <c r="U95" s="40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customHeight="1" x14ac:dyDescent="0.25">
      <c r="A96" s="388" t="s">
        <v>61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75"/>
      <c r="AA96" s="375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6">
        <v>4607091387667</v>
      </c>
      <c r="E97" s="387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87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6">
        <v>4607091387636</v>
      </c>
      <c r="E98" s="387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87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6">
        <v>4607091382426</v>
      </c>
      <c r="E99" s="387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87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6">
        <v>4607091386547</v>
      </c>
      <c r="E100" s="387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87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6">
        <v>4607091382464</v>
      </c>
      <c r="E101" s="387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87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6">
        <v>4680115883444</v>
      </c>
      <c r="E102" s="387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7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6">
        <v>4680115883444</v>
      </c>
      <c r="E103" s="387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87"/>
      <c r="T103" s="34"/>
      <c r="U103" s="34"/>
      <c r="V103" s="35" t="s">
        <v>66</v>
      </c>
      <c r="W103" s="382">
        <v>38.5</v>
      </c>
      <c r="X103" s="383">
        <f t="shared" si="13"/>
        <v>39.199999999999996</v>
      </c>
      <c r="Y103" s="36">
        <f>IFERROR(IF(X103=0,"",ROUNDUP(X103/H103,0)*0.00753),"")</f>
        <v>0.10542</v>
      </c>
      <c r="Z103" s="56"/>
      <c r="AA103" s="57"/>
      <c r="AE103" s="64"/>
      <c r="BB103" s="115" t="s">
        <v>1</v>
      </c>
      <c r="BL103" s="64">
        <f t="shared" si="14"/>
        <v>42.460000000000008</v>
      </c>
      <c r="BM103" s="64">
        <f t="shared" si="15"/>
        <v>43.231999999999999</v>
      </c>
      <c r="BN103" s="64">
        <f t="shared" si="16"/>
        <v>8.8141025641025633E-2</v>
      </c>
      <c r="BO103" s="64">
        <f t="shared" si="17"/>
        <v>8.9743589743589744E-2</v>
      </c>
    </row>
    <row r="104" spans="1:67" x14ac:dyDescent="0.2">
      <c r="A104" s="393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4"/>
      <c r="O104" s="406" t="s">
        <v>70</v>
      </c>
      <c r="P104" s="407"/>
      <c r="Q104" s="407"/>
      <c r="R104" s="407"/>
      <c r="S104" s="407"/>
      <c r="T104" s="407"/>
      <c r="U104" s="408"/>
      <c r="V104" s="37" t="s">
        <v>71</v>
      </c>
      <c r="W104" s="384">
        <f>IFERROR(W97/H97,"0")+IFERROR(W98/H98,"0")+IFERROR(W99/H99,"0")+IFERROR(W100/H100,"0")+IFERROR(W101/H101,"0")+IFERROR(W102/H102,"0")+IFERROR(W103/H103,"0")</f>
        <v>13.75</v>
      </c>
      <c r="X104" s="384">
        <f>IFERROR(X97/H97,"0")+IFERROR(X98/H98,"0")+IFERROR(X99/H99,"0")+IFERROR(X100/H100,"0")+IFERROR(X101/H101,"0")+IFERROR(X102/H102,"0")+IFERROR(X103/H103,"0")</f>
        <v>14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0.10542</v>
      </c>
      <c r="Z104" s="385"/>
      <c r="AA104" s="385"/>
    </row>
    <row r="105" spans="1:67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94"/>
      <c r="O105" s="406" t="s">
        <v>70</v>
      </c>
      <c r="P105" s="407"/>
      <c r="Q105" s="407"/>
      <c r="R105" s="407"/>
      <c r="S105" s="407"/>
      <c r="T105" s="407"/>
      <c r="U105" s="408"/>
      <c r="V105" s="37" t="s">
        <v>66</v>
      </c>
      <c r="W105" s="384">
        <f>IFERROR(SUM(W97:W103),"0")</f>
        <v>38.5</v>
      </c>
      <c r="X105" s="384">
        <f>IFERROR(SUM(X97:X103),"0")</f>
        <v>39.199999999999996</v>
      </c>
      <c r="Y105" s="37"/>
      <c r="Z105" s="385"/>
      <c r="AA105" s="385"/>
    </row>
    <row r="106" spans="1:67" ht="14.25" customHeight="1" x14ac:dyDescent="0.25">
      <c r="A106" s="388" t="s">
        <v>72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375"/>
      <c r="AA106" s="375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6">
        <v>4607091386967</v>
      </c>
      <c r="E107" s="387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7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87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6">
        <v>4607091386967</v>
      </c>
      <c r="E108" s="387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87"/>
      <c r="T108" s="34"/>
      <c r="U108" s="34"/>
      <c r="V108" s="35" t="s">
        <v>66</v>
      </c>
      <c r="W108" s="382">
        <v>240</v>
      </c>
      <c r="X108" s="383">
        <f t="shared" si="18"/>
        <v>243.60000000000002</v>
      </c>
      <c r="Y108" s="36">
        <f>IFERROR(IF(X108=0,"",ROUNDUP(X108/H108,0)*0.02175),"")</f>
        <v>0.63074999999999992</v>
      </c>
      <c r="Z108" s="56"/>
      <c r="AA108" s="57"/>
      <c r="AE108" s="64"/>
      <c r="BB108" s="117" t="s">
        <v>1</v>
      </c>
      <c r="BL108" s="64">
        <f t="shared" si="19"/>
        <v>256.1142857142857</v>
      </c>
      <c r="BM108" s="64">
        <f t="shared" si="20"/>
        <v>259.95600000000002</v>
      </c>
      <c r="BN108" s="64">
        <f t="shared" si="21"/>
        <v>0.51020408163265296</v>
      </c>
      <c r="BO108" s="64">
        <f t="shared" si="22"/>
        <v>0.51785714285714279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6">
        <v>4607091385304</v>
      </c>
      <c r="E109" s="387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87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6">
        <v>4607091386264</v>
      </c>
      <c r="E110" s="387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87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6">
        <v>4680115882584</v>
      </c>
      <c r="E111" s="387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87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6">
        <v>4680115882584</v>
      </c>
      <c r="E112" s="387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87"/>
      <c r="T112" s="34"/>
      <c r="U112" s="34"/>
      <c r="V112" s="35" t="s">
        <v>66</v>
      </c>
      <c r="W112" s="382">
        <v>132</v>
      </c>
      <c r="X112" s="383">
        <f t="shared" si="18"/>
        <v>132</v>
      </c>
      <c r="Y112" s="36">
        <f>IFERROR(IF(X112=0,"",ROUNDUP(X112/H112,0)*0.00753),"")</f>
        <v>0.3765</v>
      </c>
      <c r="Z112" s="56"/>
      <c r="AA112" s="57"/>
      <c r="AE112" s="64"/>
      <c r="BB112" s="121" t="s">
        <v>1</v>
      </c>
      <c r="BL112" s="64">
        <f t="shared" si="19"/>
        <v>146.39999999999998</v>
      </c>
      <c r="BM112" s="64">
        <f t="shared" si="20"/>
        <v>146.39999999999998</v>
      </c>
      <c r="BN112" s="64">
        <f t="shared" si="21"/>
        <v>0.32051282051282048</v>
      </c>
      <c r="BO112" s="64">
        <f t="shared" si="22"/>
        <v>0.32051282051282048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6">
        <v>4607091385731</v>
      </c>
      <c r="E113" s="387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5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87"/>
      <c r="T113" s="34"/>
      <c r="U113" s="34"/>
      <c r="V113" s="35" t="s">
        <v>66</v>
      </c>
      <c r="W113" s="382">
        <v>585</v>
      </c>
      <c r="X113" s="383">
        <f t="shared" si="18"/>
        <v>585.90000000000009</v>
      </c>
      <c r="Y113" s="36">
        <f>IFERROR(IF(X113=0,"",ROUNDUP(X113/H113,0)*0.00753),"")</f>
        <v>1.63401</v>
      </c>
      <c r="Z113" s="56"/>
      <c r="AA113" s="57"/>
      <c r="AE113" s="64"/>
      <c r="BB113" s="122" t="s">
        <v>1</v>
      </c>
      <c r="BL113" s="64">
        <f t="shared" si="19"/>
        <v>643.93333333333328</v>
      </c>
      <c r="BM113" s="64">
        <f t="shared" si="20"/>
        <v>644.92400000000009</v>
      </c>
      <c r="BN113" s="64">
        <f t="shared" si="21"/>
        <v>1.3888888888888888</v>
      </c>
      <c r="BO113" s="64">
        <f t="shared" si="22"/>
        <v>1.3910256410256412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6">
        <v>4680115880894</v>
      </c>
      <c r="E114" s="387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7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386">
        <v>4680115880214</v>
      </c>
      <c r="E115" s="387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87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6">
        <v>4680115885233</v>
      </c>
      <c r="E116" s="387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580" t="s">
        <v>201</v>
      </c>
      <c r="P116" s="391"/>
      <c r="Q116" s="391"/>
      <c r="R116" s="391"/>
      <c r="S116" s="387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6">
        <v>4680115884915</v>
      </c>
      <c r="E117" s="387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726" t="s">
        <v>204</v>
      </c>
      <c r="P117" s="391"/>
      <c r="Q117" s="391"/>
      <c r="R117" s="391"/>
      <c r="S117" s="387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6">
        <v>4607091385427</v>
      </c>
      <c r="E118" s="387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87"/>
      <c r="T118" s="34"/>
      <c r="U118" s="34"/>
      <c r="V118" s="35" t="s">
        <v>66</v>
      </c>
      <c r="W118" s="382">
        <v>65</v>
      </c>
      <c r="X118" s="383">
        <f t="shared" si="18"/>
        <v>66</v>
      </c>
      <c r="Y118" s="36">
        <f>IFERROR(IF(X118=0,"",ROUNDUP(X118/H118,0)*0.00753),"")</f>
        <v>0.16566</v>
      </c>
      <c r="Z118" s="56"/>
      <c r="AA118" s="57"/>
      <c r="AE118" s="64"/>
      <c r="BB118" s="127" t="s">
        <v>1</v>
      </c>
      <c r="BL118" s="64">
        <f t="shared" si="19"/>
        <v>70.893333333333331</v>
      </c>
      <c r="BM118" s="64">
        <f t="shared" si="20"/>
        <v>71.983999999999995</v>
      </c>
      <c r="BN118" s="64">
        <f t="shared" si="21"/>
        <v>0.1388888888888889</v>
      </c>
      <c r="BO118" s="64">
        <f t="shared" si="22"/>
        <v>0.14102564102564102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6">
        <v>4680115882645</v>
      </c>
      <c r="E119" s="387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87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6">
        <v>4680115884311</v>
      </c>
      <c r="E120" s="387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495" t="s">
        <v>211</v>
      </c>
      <c r="P120" s="391"/>
      <c r="Q120" s="391"/>
      <c r="R120" s="391"/>
      <c r="S120" s="387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6">
        <v>4680115884403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70" t="s">
        <v>214</v>
      </c>
      <c r="P121" s="391"/>
      <c r="Q121" s="391"/>
      <c r="R121" s="391"/>
      <c r="S121" s="387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3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4"/>
      <c r="O122" s="406" t="s">
        <v>70</v>
      </c>
      <c r="P122" s="407"/>
      <c r="Q122" s="407"/>
      <c r="R122" s="407"/>
      <c r="S122" s="407"/>
      <c r="T122" s="407"/>
      <c r="U122" s="40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316.90476190476193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318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2.8069199999999999</v>
      </c>
      <c r="Z122" s="385"/>
      <c r="AA122" s="385"/>
    </row>
    <row r="123" spans="1:67" x14ac:dyDescent="0.2">
      <c r="A123" s="389"/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94"/>
      <c r="O123" s="406" t="s">
        <v>70</v>
      </c>
      <c r="P123" s="407"/>
      <c r="Q123" s="407"/>
      <c r="R123" s="407"/>
      <c r="S123" s="407"/>
      <c r="T123" s="407"/>
      <c r="U123" s="408"/>
      <c r="V123" s="37" t="s">
        <v>66</v>
      </c>
      <c r="W123" s="384">
        <f>IFERROR(SUM(W107:W121),"0")</f>
        <v>1022</v>
      </c>
      <c r="X123" s="384">
        <f>IFERROR(SUM(X107:X121),"0")</f>
        <v>1027.5</v>
      </c>
      <c r="Y123" s="37"/>
      <c r="Z123" s="385"/>
      <c r="AA123" s="385"/>
    </row>
    <row r="124" spans="1:67" ht="14.25" customHeight="1" x14ac:dyDescent="0.25">
      <c r="A124" s="388" t="s">
        <v>215</v>
      </c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  <c r="X124" s="389"/>
      <c r="Y124" s="389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6">
        <v>4680115881532</v>
      </c>
      <c r="E125" s="387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7"/>
      <c r="T125" s="34"/>
      <c r="U125" s="34"/>
      <c r="V125" s="35" t="s">
        <v>66</v>
      </c>
      <c r="W125" s="382">
        <v>130</v>
      </c>
      <c r="X125" s="383">
        <f>IFERROR(IF(W125="",0,CEILING((W125/$H125),1)*$H125),"")</f>
        <v>134.4</v>
      </c>
      <c r="Y125" s="36">
        <f>IFERROR(IF(X125=0,"",ROUNDUP(X125/H125,0)*0.02175),"")</f>
        <v>0.34799999999999998</v>
      </c>
      <c r="Z125" s="56"/>
      <c r="AA125" s="57"/>
      <c r="AE125" s="64"/>
      <c r="BB125" s="131" t="s">
        <v>1</v>
      </c>
      <c r="BL125" s="64">
        <f>IFERROR(W125*I125/H125,"0")</f>
        <v>138.72857142857146</v>
      </c>
      <c r="BM125" s="64">
        <f>IFERROR(X125*I125/H125,"0")</f>
        <v>143.42400000000001</v>
      </c>
      <c r="BN125" s="64">
        <f>IFERROR(1/J125*(W125/H125),"0")</f>
        <v>0.27636054421768708</v>
      </c>
      <c r="BO125" s="64">
        <f>IFERROR(1/J125*(X125/H125),"0")</f>
        <v>0.2857142857142857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6">
        <v>4680115881532</v>
      </c>
      <c r="E126" s="387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87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6">
        <v>4680115882652</v>
      </c>
      <c r="E127" s="387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87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6">
        <v>4680115880238</v>
      </c>
      <c r="E128" s="387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87"/>
      <c r="T128" s="34"/>
      <c r="U128" s="34"/>
      <c r="V128" s="35" t="s">
        <v>66</v>
      </c>
      <c r="W128" s="382">
        <v>13.2</v>
      </c>
      <c r="X128" s="383">
        <f>IFERROR(IF(W128="",0,CEILING((W128/$H128),1)*$H128),"")</f>
        <v>13.86</v>
      </c>
      <c r="Y128" s="36">
        <f>IFERROR(IF(X128=0,"",ROUNDUP(X128/H128,0)*0.00753),"")</f>
        <v>5.271E-2</v>
      </c>
      <c r="Z128" s="56"/>
      <c r="AA128" s="57"/>
      <c r="AE128" s="64"/>
      <c r="BB128" s="134" t="s">
        <v>1</v>
      </c>
      <c r="BL128" s="64">
        <f>IFERROR(W128*I128/H128,"0")</f>
        <v>15.053333333333333</v>
      </c>
      <c r="BM128" s="64">
        <f>IFERROR(X128*I128/H128,"0")</f>
        <v>15.806000000000001</v>
      </c>
      <c r="BN128" s="64">
        <f>IFERROR(1/J128*(W128/H128),"0")</f>
        <v>4.2735042735042729E-2</v>
      </c>
      <c r="BO128" s="64">
        <f>IFERROR(1/J128*(X128/H128),"0")</f>
        <v>4.4871794871794872E-2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6">
        <v>4680115881464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5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87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3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4"/>
      <c r="O130" s="406" t="s">
        <v>70</v>
      </c>
      <c r="P130" s="407"/>
      <c r="Q130" s="407"/>
      <c r="R130" s="407"/>
      <c r="S130" s="407"/>
      <c r="T130" s="407"/>
      <c r="U130" s="408"/>
      <c r="V130" s="37" t="s">
        <v>71</v>
      </c>
      <c r="W130" s="384">
        <f>IFERROR(W125/H125,"0")+IFERROR(W126/H126,"0")+IFERROR(W127/H127,"0")+IFERROR(W128/H128,"0")+IFERROR(W129/H129,"0")</f>
        <v>22.142857142857142</v>
      </c>
      <c r="X130" s="384">
        <f>IFERROR(X125/H125,"0")+IFERROR(X126/H126,"0")+IFERROR(X127/H127,"0")+IFERROR(X128/H128,"0")+IFERROR(X129/H129,"0")</f>
        <v>23</v>
      </c>
      <c r="Y130" s="384">
        <f>IFERROR(IF(Y125="",0,Y125),"0")+IFERROR(IF(Y126="",0,Y126),"0")+IFERROR(IF(Y127="",0,Y127),"0")+IFERROR(IF(Y128="",0,Y128),"0")+IFERROR(IF(Y129="",0,Y129),"0")</f>
        <v>0.40070999999999996</v>
      </c>
      <c r="Z130" s="385"/>
      <c r="AA130" s="38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4"/>
      <c r="O131" s="406" t="s">
        <v>70</v>
      </c>
      <c r="P131" s="407"/>
      <c r="Q131" s="407"/>
      <c r="R131" s="407"/>
      <c r="S131" s="407"/>
      <c r="T131" s="407"/>
      <c r="U131" s="408"/>
      <c r="V131" s="37" t="s">
        <v>66</v>
      </c>
      <c r="W131" s="384">
        <f>IFERROR(SUM(W125:W129),"0")</f>
        <v>143.19999999999999</v>
      </c>
      <c r="X131" s="384">
        <f>IFERROR(SUM(X125:X129),"0")</f>
        <v>148.26</v>
      </c>
      <c r="Y131" s="37"/>
      <c r="Z131" s="385"/>
      <c r="AA131" s="385"/>
    </row>
    <row r="132" spans="1:67" ht="16.5" customHeight="1" x14ac:dyDescent="0.25">
      <c r="A132" s="452" t="s">
        <v>225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14.25" customHeight="1" x14ac:dyDescent="0.25">
      <c r="A133" s="388" t="s">
        <v>72</v>
      </c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  <c r="X133" s="389"/>
      <c r="Y133" s="389"/>
      <c r="Z133" s="375"/>
      <c r="AA133" s="375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386">
        <v>4607091385168</v>
      </c>
      <c r="E134" s="387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6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7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86">
        <v>4607091385168</v>
      </c>
      <c r="E135" s="387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87"/>
      <c r="T135" s="34"/>
      <c r="U135" s="34"/>
      <c r="V135" s="35" t="s">
        <v>66</v>
      </c>
      <c r="W135" s="382">
        <v>400</v>
      </c>
      <c r="X135" s="383">
        <f>IFERROR(IF(W135="",0,CEILING((W135/$H135),1)*$H135),"")</f>
        <v>403.20000000000005</v>
      </c>
      <c r="Y135" s="36">
        <f>IFERROR(IF(X135=0,"",ROUNDUP(X135/H135,0)*0.02175),"")</f>
        <v>1.044</v>
      </c>
      <c r="Z135" s="56"/>
      <c r="AA135" s="57"/>
      <c r="AE135" s="64"/>
      <c r="BB135" s="137" t="s">
        <v>1</v>
      </c>
      <c r="BL135" s="64">
        <f>IFERROR(W135*I135/H135,"0")</f>
        <v>426.57142857142861</v>
      </c>
      <c r="BM135" s="64">
        <f>IFERROR(X135*I135/H135,"0")</f>
        <v>429.98400000000004</v>
      </c>
      <c r="BN135" s="64">
        <f>IFERROR(1/J135*(W135/H135),"0")</f>
        <v>0.85034013605442171</v>
      </c>
      <c r="BO135" s="64">
        <f>IFERROR(1/J135*(X135/H135),"0")</f>
        <v>0.8571428571428571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6">
        <v>4607091383256</v>
      </c>
      <c r="E136" s="387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3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87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6">
        <v>4607091385748</v>
      </c>
      <c r="E137" s="387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87"/>
      <c r="T137" s="34"/>
      <c r="U137" s="34"/>
      <c r="V137" s="35" t="s">
        <v>66</v>
      </c>
      <c r="W137" s="382">
        <v>675</v>
      </c>
      <c r="X137" s="383">
        <f>IFERROR(IF(W137="",0,CEILING((W137/$H137),1)*$H137),"")</f>
        <v>675</v>
      </c>
      <c r="Y137" s="36">
        <f>IFERROR(IF(X137=0,"",ROUNDUP(X137/H137,0)*0.00753),"")</f>
        <v>1.8825000000000001</v>
      </c>
      <c r="Z137" s="56"/>
      <c r="AA137" s="57"/>
      <c r="AE137" s="64"/>
      <c r="BB137" s="139" t="s">
        <v>1</v>
      </c>
      <c r="BL137" s="64">
        <f>IFERROR(W137*I137/H137,"0")</f>
        <v>742.99999999999989</v>
      </c>
      <c r="BM137" s="64">
        <f>IFERROR(X137*I137/H137,"0")</f>
        <v>742.99999999999989</v>
      </c>
      <c r="BN137" s="64">
        <f>IFERROR(1/J137*(W137/H137),"0")</f>
        <v>1.6025641025641024</v>
      </c>
      <c r="BO137" s="64">
        <f>IFERROR(1/J137*(X137/H137),"0")</f>
        <v>1.6025641025641024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86">
        <v>4680115884533</v>
      </c>
      <c r="E138" s="387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87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3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4"/>
      <c r="O139" s="406" t="s">
        <v>70</v>
      </c>
      <c r="P139" s="407"/>
      <c r="Q139" s="407"/>
      <c r="R139" s="407"/>
      <c r="S139" s="407"/>
      <c r="T139" s="407"/>
      <c r="U139" s="408"/>
      <c r="V139" s="37" t="s">
        <v>71</v>
      </c>
      <c r="W139" s="384">
        <f>IFERROR(W134/H134,"0")+IFERROR(W135/H135,"0")+IFERROR(W136/H136,"0")+IFERROR(W137/H137,"0")+IFERROR(W138/H138,"0")</f>
        <v>297.61904761904759</v>
      </c>
      <c r="X139" s="384">
        <f>IFERROR(X134/H134,"0")+IFERROR(X135/H135,"0")+IFERROR(X136/H136,"0")+IFERROR(X137/H137,"0")+IFERROR(X138/H138,"0")</f>
        <v>298</v>
      </c>
      <c r="Y139" s="384">
        <f>IFERROR(IF(Y134="",0,Y134),"0")+IFERROR(IF(Y135="",0,Y135),"0")+IFERROR(IF(Y136="",0,Y136),"0")+IFERROR(IF(Y137="",0,Y137),"0")+IFERROR(IF(Y138="",0,Y138),"0")</f>
        <v>2.9264999999999999</v>
      </c>
      <c r="Z139" s="385"/>
      <c r="AA139" s="38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4"/>
      <c r="O140" s="406" t="s">
        <v>70</v>
      </c>
      <c r="P140" s="407"/>
      <c r="Q140" s="407"/>
      <c r="R140" s="407"/>
      <c r="S140" s="407"/>
      <c r="T140" s="407"/>
      <c r="U140" s="408"/>
      <c r="V140" s="37" t="s">
        <v>66</v>
      </c>
      <c r="W140" s="384">
        <f>IFERROR(SUM(W134:W138),"0")</f>
        <v>1075</v>
      </c>
      <c r="X140" s="384">
        <f>IFERROR(SUM(X134:X138),"0")</f>
        <v>1078.2</v>
      </c>
      <c r="Y140" s="37"/>
      <c r="Z140" s="385"/>
      <c r="AA140" s="385"/>
    </row>
    <row r="141" spans="1:67" ht="27.75" customHeight="1" x14ac:dyDescent="0.2">
      <c r="A141" s="396" t="s">
        <v>235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48"/>
      <c r="AA141" s="48"/>
    </row>
    <row r="142" spans="1:67" ht="16.5" customHeight="1" x14ac:dyDescent="0.25">
      <c r="A142" s="452" t="s">
        <v>236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14.25" customHeight="1" x14ac:dyDescent="0.25">
      <c r="A143" s="388" t="s">
        <v>113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75"/>
      <c r="AA143" s="375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6">
        <v>4607091383423</v>
      </c>
      <c r="E144" s="387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87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6">
        <v>4680115885707</v>
      </c>
      <c r="E145" s="387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4" t="s">
        <v>241</v>
      </c>
      <c r="P145" s="391"/>
      <c r="Q145" s="391"/>
      <c r="R145" s="391"/>
      <c r="S145" s="387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6">
        <v>4680115885660</v>
      </c>
      <c r="E146" s="387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5" t="s">
        <v>244</v>
      </c>
      <c r="P146" s="391"/>
      <c r="Q146" s="391"/>
      <c r="R146" s="391"/>
      <c r="S146" s="387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6">
        <v>4680115885691</v>
      </c>
      <c r="E147" s="387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0" t="s">
        <v>247</v>
      </c>
      <c r="P147" s="391"/>
      <c r="Q147" s="391"/>
      <c r="R147" s="391"/>
      <c r="S147" s="387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386">
        <v>4680115885714</v>
      </c>
      <c r="E148" s="387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63" t="s">
        <v>250</v>
      </c>
      <c r="P148" s="391"/>
      <c r="Q148" s="391"/>
      <c r="R148" s="391"/>
      <c r="S148" s="387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393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4"/>
      <c r="O149" s="406" t="s">
        <v>70</v>
      </c>
      <c r="P149" s="407"/>
      <c r="Q149" s="407"/>
      <c r="R149" s="407"/>
      <c r="S149" s="407"/>
      <c r="T149" s="407"/>
      <c r="U149" s="40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x14ac:dyDescent="0.2">
      <c r="A150" s="389"/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94"/>
      <c r="O150" s="406" t="s">
        <v>70</v>
      </c>
      <c r="P150" s="407"/>
      <c r="Q150" s="407"/>
      <c r="R150" s="407"/>
      <c r="S150" s="407"/>
      <c r="T150" s="407"/>
      <c r="U150" s="40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customHeight="1" x14ac:dyDescent="0.25">
      <c r="A151" s="452" t="s">
        <v>251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14.25" customHeight="1" x14ac:dyDescent="0.25">
      <c r="A152" s="388" t="s">
        <v>61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86">
        <v>4680115880993</v>
      </c>
      <c r="E153" s="387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87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86">
        <v>4680115881761</v>
      </c>
      <c r="E154" s="387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87"/>
      <c r="T154" s="34"/>
      <c r="U154" s="34"/>
      <c r="V154" s="35" t="s">
        <v>66</v>
      </c>
      <c r="W154" s="382">
        <v>20</v>
      </c>
      <c r="X154" s="383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21.238095238095237</v>
      </c>
      <c r="BM154" s="64">
        <f t="shared" si="25"/>
        <v>22.299999999999997</v>
      </c>
      <c r="BN154" s="64">
        <f t="shared" si="26"/>
        <v>3.0525030525030524E-2</v>
      </c>
      <c r="BO154" s="64">
        <f t="shared" si="27"/>
        <v>3.2051282051282048E-2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86">
        <v>4680115881563</v>
      </c>
      <c r="E155" s="387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87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86">
        <v>4680115880986</v>
      </c>
      <c r="E156" s="387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87"/>
      <c r="T156" s="34"/>
      <c r="U156" s="34"/>
      <c r="V156" s="35" t="s">
        <v>66</v>
      </c>
      <c r="W156" s="382">
        <v>140</v>
      </c>
      <c r="X156" s="383">
        <f t="shared" si="23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24"/>
        <v>148.66666666666666</v>
      </c>
      <c r="BM156" s="64">
        <f t="shared" si="25"/>
        <v>149.41</v>
      </c>
      <c r="BN156" s="64">
        <f t="shared" si="26"/>
        <v>0.28490028490028491</v>
      </c>
      <c r="BO156" s="64">
        <f t="shared" si="27"/>
        <v>0.28632478632478636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86">
        <v>4680115881785</v>
      </c>
      <c r="E157" s="387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87"/>
      <c r="T157" s="34"/>
      <c r="U157" s="34"/>
      <c r="V157" s="35" t="s">
        <v>66</v>
      </c>
      <c r="W157" s="382">
        <v>175</v>
      </c>
      <c r="X157" s="383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185.83333333333331</v>
      </c>
      <c r="BM157" s="64">
        <f t="shared" si="25"/>
        <v>187.32</v>
      </c>
      <c r="BN157" s="64">
        <f t="shared" si="26"/>
        <v>0.35612535612535612</v>
      </c>
      <c r="BO157" s="64">
        <f t="shared" si="27"/>
        <v>0.35897435897435903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86">
        <v>4680115881679</v>
      </c>
      <c r="E158" s="387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87"/>
      <c r="T158" s="34"/>
      <c r="U158" s="34"/>
      <c r="V158" s="35" t="s">
        <v>66</v>
      </c>
      <c r="W158" s="382">
        <v>210</v>
      </c>
      <c r="X158" s="383">
        <f t="shared" si="23"/>
        <v>210</v>
      </c>
      <c r="Y158" s="36">
        <f>IFERROR(IF(X158=0,"",ROUNDUP(X158/H158,0)*0.00502),"")</f>
        <v>0.502</v>
      </c>
      <c r="Z158" s="56"/>
      <c r="AA158" s="57"/>
      <c r="AE158" s="64"/>
      <c r="BB158" s="151" t="s">
        <v>1</v>
      </c>
      <c r="BL158" s="64">
        <f t="shared" si="24"/>
        <v>220.00000000000003</v>
      </c>
      <c r="BM158" s="64">
        <f t="shared" si="25"/>
        <v>220.00000000000003</v>
      </c>
      <c r="BN158" s="64">
        <f t="shared" si="26"/>
        <v>0.42735042735042739</v>
      </c>
      <c r="BO158" s="64">
        <f t="shared" si="27"/>
        <v>0.42735042735042739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386">
        <v>4680115880191</v>
      </c>
      <c r="E159" s="387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87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386">
        <v>4680115883963</v>
      </c>
      <c r="E160" s="387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87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3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4"/>
      <c r="O161" s="406" t="s">
        <v>70</v>
      </c>
      <c r="P161" s="407"/>
      <c r="Q161" s="407"/>
      <c r="R161" s="407"/>
      <c r="S161" s="407"/>
      <c r="T161" s="407"/>
      <c r="U161" s="40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254.76190476190476</v>
      </c>
      <c r="X161" s="384">
        <f>IFERROR(X153/H153,"0")+IFERROR(X154/H154,"0")+IFERROR(X155/H155,"0")+IFERROR(X156/H156,"0")+IFERROR(X157/H157,"0")+IFERROR(X158/H158,"0")+IFERROR(X159/H159,"0")+IFERROR(X160/H160,"0")</f>
        <v>256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1.2976700000000001</v>
      </c>
      <c r="Z161" s="385"/>
      <c r="AA161" s="385"/>
    </row>
    <row r="162" spans="1:67" x14ac:dyDescent="0.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94"/>
      <c r="O162" s="406" t="s">
        <v>70</v>
      </c>
      <c r="P162" s="407"/>
      <c r="Q162" s="407"/>
      <c r="R162" s="407"/>
      <c r="S162" s="407"/>
      <c r="T162" s="407"/>
      <c r="U162" s="408"/>
      <c r="V162" s="37" t="s">
        <v>66</v>
      </c>
      <c r="W162" s="384">
        <f>IFERROR(SUM(W153:W160),"0")</f>
        <v>545</v>
      </c>
      <c r="X162" s="384">
        <f>IFERROR(SUM(X153:X160),"0")</f>
        <v>548.1</v>
      </c>
      <c r="Y162" s="37"/>
      <c r="Z162" s="385"/>
      <c r="AA162" s="385"/>
    </row>
    <row r="163" spans="1:67" ht="16.5" customHeight="1" x14ac:dyDescent="0.25">
      <c r="A163" s="452" t="s">
        <v>268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4.25" customHeight="1" x14ac:dyDescent="0.25">
      <c r="A164" s="388" t="s">
        <v>113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375"/>
      <c r="AA164" s="375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386">
        <v>4680115881402</v>
      </c>
      <c r="E165" s="387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87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386">
        <v>4680115881396</v>
      </c>
      <c r="E166" s="387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87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393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4"/>
      <c r="O167" s="406" t="s">
        <v>70</v>
      </c>
      <c r="P167" s="407"/>
      <c r="Q167" s="407"/>
      <c r="R167" s="407"/>
      <c r="S167" s="407"/>
      <c r="T167" s="407"/>
      <c r="U167" s="40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389"/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94"/>
      <c r="O168" s="406" t="s">
        <v>70</v>
      </c>
      <c r="P168" s="407"/>
      <c r="Q168" s="407"/>
      <c r="R168" s="407"/>
      <c r="S168" s="407"/>
      <c r="T168" s="407"/>
      <c r="U168" s="40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388" t="s">
        <v>105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75"/>
      <c r="AA169" s="375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386">
        <v>4680115882935</v>
      </c>
      <c r="E170" s="387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4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87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386">
        <v>4680115880764</v>
      </c>
      <c r="E171" s="387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87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393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4"/>
      <c r="O172" s="406" t="s">
        <v>70</v>
      </c>
      <c r="P172" s="407"/>
      <c r="Q172" s="407"/>
      <c r="R172" s="407"/>
      <c r="S172" s="407"/>
      <c r="T172" s="407"/>
      <c r="U172" s="40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94"/>
      <c r="O173" s="406" t="s">
        <v>70</v>
      </c>
      <c r="P173" s="407"/>
      <c r="Q173" s="407"/>
      <c r="R173" s="407"/>
      <c r="S173" s="407"/>
      <c r="T173" s="407"/>
      <c r="U173" s="40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388" t="s">
        <v>61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86">
        <v>4680115882683</v>
      </c>
      <c r="E175" s="387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87"/>
      <c r="T175" s="34"/>
      <c r="U175" s="34"/>
      <c r="V175" s="35" t="s">
        <v>66</v>
      </c>
      <c r="W175" s="382">
        <v>200</v>
      </c>
      <c r="X175" s="383">
        <f t="shared" ref="X175:X182" si="28">IFERROR(IF(W175="",0,CEILING((W175/$H175),1)*$H175),"")</f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58" t="s">
        <v>1</v>
      </c>
      <c r="BL175" s="64">
        <f t="shared" ref="BL175:BL182" si="29">IFERROR(W175*I175/H175,"0")</f>
        <v>207.77777777777777</v>
      </c>
      <c r="BM175" s="64">
        <f t="shared" ref="BM175:BM182" si="30">IFERROR(X175*I175/H175,"0")</f>
        <v>213.18000000000004</v>
      </c>
      <c r="BN175" s="64">
        <f t="shared" ref="BN175:BN182" si="31">IFERROR(1/J175*(W175/H175),"0")</f>
        <v>0.30864197530864196</v>
      </c>
      <c r="BO175" s="64">
        <f t="shared" ref="BO175:BO182" si="32">IFERROR(1/J175*(X175/H175),"0")</f>
        <v>0.31666666666666665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86">
        <v>4680115882690</v>
      </c>
      <c r="E176" s="387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87"/>
      <c r="T176" s="34"/>
      <c r="U176" s="34"/>
      <c r="V176" s="35" t="s">
        <v>66</v>
      </c>
      <c r="W176" s="382">
        <v>110</v>
      </c>
      <c r="X176" s="383">
        <f t="shared" si="28"/>
        <v>113.4</v>
      </c>
      <c r="Y176" s="36">
        <f>IFERROR(IF(X176=0,"",ROUNDUP(X176/H176,0)*0.00937),"")</f>
        <v>0.19677</v>
      </c>
      <c r="Z176" s="56"/>
      <c r="AA176" s="57"/>
      <c r="AE176" s="64"/>
      <c r="BB176" s="159" t="s">
        <v>1</v>
      </c>
      <c r="BL176" s="64">
        <f t="shared" si="29"/>
        <v>114.27777777777777</v>
      </c>
      <c r="BM176" s="64">
        <f t="shared" si="30"/>
        <v>117.81</v>
      </c>
      <c r="BN176" s="64">
        <f t="shared" si="31"/>
        <v>0.16975308641975309</v>
      </c>
      <c r="BO176" s="64">
        <f t="shared" si="32"/>
        <v>0.17499999999999999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86">
        <v>4680115882669</v>
      </c>
      <c r="E177" s="387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87"/>
      <c r="T177" s="34"/>
      <c r="U177" s="34"/>
      <c r="V177" s="35" t="s">
        <v>66</v>
      </c>
      <c r="W177" s="382">
        <v>170</v>
      </c>
      <c r="X177" s="383">
        <f t="shared" si="28"/>
        <v>172.8</v>
      </c>
      <c r="Y177" s="36">
        <f>IFERROR(IF(X177=0,"",ROUNDUP(X177/H177,0)*0.00937),"")</f>
        <v>0.29984</v>
      </c>
      <c r="Z177" s="56"/>
      <c r="AA177" s="57"/>
      <c r="AE177" s="64"/>
      <c r="BB177" s="160" t="s">
        <v>1</v>
      </c>
      <c r="BL177" s="64">
        <f t="shared" si="29"/>
        <v>176.61111111111111</v>
      </c>
      <c r="BM177" s="64">
        <f t="shared" si="30"/>
        <v>179.52</v>
      </c>
      <c r="BN177" s="64">
        <f t="shared" si="31"/>
        <v>0.26234567901234568</v>
      </c>
      <c r="BO177" s="64">
        <f t="shared" si="32"/>
        <v>0.26666666666666666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86">
        <v>4680115882676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87"/>
      <c r="T178" s="34"/>
      <c r="U178" s="34"/>
      <c r="V178" s="35" t="s">
        <v>66</v>
      </c>
      <c r="W178" s="382">
        <v>120</v>
      </c>
      <c r="X178" s="383">
        <f t="shared" si="28"/>
        <v>124.2</v>
      </c>
      <c r="Y178" s="36">
        <f>IFERROR(IF(X178=0,"",ROUNDUP(X178/H178,0)*0.00937),"")</f>
        <v>0.21551000000000001</v>
      </c>
      <c r="Z178" s="56"/>
      <c r="AA178" s="57"/>
      <c r="AE178" s="64"/>
      <c r="BB178" s="161" t="s">
        <v>1</v>
      </c>
      <c r="BL178" s="64">
        <f t="shared" si="29"/>
        <v>124.66666666666667</v>
      </c>
      <c r="BM178" s="64">
        <f t="shared" si="30"/>
        <v>129.03</v>
      </c>
      <c r="BN178" s="64">
        <f t="shared" si="31"/>
        <v>0.18518518518518517</v>
      </c>
      <c r="BO178" s="64">
        <f t="shared" si="32"/>
        <v>0.19166666666666665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386">
        <v>4680115884014</v>
      </c>
      <c r="E179" s="387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87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386">
        <v>4680115884007</v>
      </c>
      <c r="E180" s="387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87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386">
        <v>4680115884038</v>
      </c>
      <c r="E181" s="387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87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386">
        <v>4680115884021</v>
      </c>
      <c r="E182" s="387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87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3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4"/>
      <c r="O183" s="406" t="s">
        <v>70</v>
      </c>
      <c r="P183" s="407"/>
      <c r="Q183" s="407"/>
      <c r="R183" s="407"/>
      <c r="S183" s="407"/>
      <c r="T183" s="407"/>
      <c r="U183" s="40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111.11111111111111</v>
      </c>
      <c r="X183" s="384">
        <f>IFERROR(X175/H175,"0")+IFERROR(X176/H176,"0")+IFERROR(X177/H177,"0")+IFERROR(X178/H178,"0")+IFERROR(X179/H179,"0")+IFERROR(X180/H180,"0")+IFERROR(X181/H181,"0")+IFERROR(X182/H182,"0")</f>
        <v>114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1.0681799999999999</v>
      </c>
      <c r="Z183" s="385"/>
      <c r="AA183" s="385"/>
    </row>
    <row r="184" spans="1:67" x14ac:dyDescent="0.2">
      <c r="A184" s="389"/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94"/>
      <c r="O184" s="406" t="s">
        <v>70</v>
      </c>
      <c r="P184" s="407"/>
      <c r="Q184" s="407"/>
      <c r="R184" s="407"/>
      <c r="S184" s="407"/>
      <c r="T184" s="407"/>
      <c r="U184" s="408"/>
      <c r="V184" s="37" t="s">
        <v>66</v>
      </c>
      <c r="W184" s="384">
        <f>IFERROR(SUM(W175:W182),"0")</f>
        <v>600</v>
      </c>
      <c r="X184" s="384">
        <f>IFERROR(SUM(X175:X182),"0")</f>
        <v>615.6</v>
      </c>
      <c r="Y184" s="37"/>
      <c r="Z184" s="385"/>
      <c r="AA184" s="385"/>
    </row>
    <row r="185" spans="1:67" ht="14.25" customHeight="1" x14ac:dyDescent="0.25">
      <c r="A185" s="388" t="s">
        <v>72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75"/>
      <c r="AA185" s="375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386">
        <v>4680115881556</v>
      </c>
      <c r="E186" s="387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7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87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386">
        <v>4680115881594</v>
      </c>
      <c r="E187" s="387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6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87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86">
        <v>4680115880962</v>
      </c>
      <c r="E188" s="387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6" t="s">
        <v>299</v>
      </c>
      <c r="P188" s="391"/>
      <c r="Q188" s="391"/>
      <c r="R188" s="391"/>
      <c r="S188" s="387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386">
        <v>4680115881617</v>
      </c>
      <c r="E189" s="387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87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86">
        <v>4680115880573</v>
      </c>
      <c r="E190" s="387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5" t="s">
        <v>304</v>
      </c>
      <c r="P190" s="391"/>
      <c r="Q190" s="391"/>
      <c r="R190" s="391"/>
      <c r="S190" s="387"/>
      <c r="T190" s="34"/>
      <c r="U190" s="34"/>
      <c r="V190" s="35" t="s">
        <v>66</v>
      </c>
      <c r="W190" s="382">
        <v>200</v>
      </c>
      <c r="X190" s="383">
        <f t="shared" si="33"/>
        <v>200.1</v>
      </c>
      <c r="Y190" s="36">
        <f>IFERROR(IF(X190=0,"",ROUNDUP(X190/H190,0)*0.02175),"")</f>
        <v>0.50024999999999997</v>
      </c>
      <c r="Z190" s="56"/>
      <c r="AA190" s="57"/>
      <c r="AE190" s="64"/>
      <c r="BB190" s="170" t="s">
        <v>1</v>
      </c>
      <c r="BL190" s="64">
        <f t="shared" si="34"/>
        <v>212.96551724137933</v>
      </c>
      <c r="BM190" s="64">
        <f t="shared" si="35"/>
        <v>213.072</v>
      </c>
      <c r="BN190" s="64">
        <f t="shared" si="36"/>
        <v>0.41050903119868637</v>
      </c>
      <c r="BO190" s="64">
        <f t="shared" si="37"/>
        <v>0.4107142857142857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86">
        <v>4680115881228</v>
      </c>
      <c r="E191" s="387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87"/>
      <c r="T191" s="34"/>
      <c r="U191" s="34"/>
      <c r="V191" s="35" t="s">
        <v>66</v>
      </c>
      <c r="W191" s="382">
        <v>360</v>
      </c>
      <c r="X191" s="383">
        <f t="shared" si="33"/>
        <v>360</v>
      </c>
      <c r="Y191" s="36">
        <f>IFERROR(IF(X191=0,"",ROUNDUP(X191/H191,0)*0.00753),"")</f>
        <v>1.1294999999999999</v>
      </c>
      <c r="Z191" s="56"/>
      <c r="AA191" s="57"/>
      <c r="AE191" s="64"/>
      <c r="BB191" s="171" t="s">
        <v>1</v>
      </c>
      <c r="BL191" s="64">
        <f t="shared" si="34"/>
        <v>400.80000000000007</v>
      </c>
      <c r="BM191" s="64">
        <f t="shared" si="35"/>
        <v>400.80000000000007</v>
      </c>
      <c r="BN191" s="64">
        <f t="shared" si="36"/>
        <v>0.96153846153846145</v>
      </c>
      <c r="BO191" s="64">
        <f t="shared" si="37"/>
        <v>0.96153846153846145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386">
        <v>4680115881037</v>
      </c>
      <c r="E192" s="387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87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86">
        <v>4680115881211</v>
      </c>
      <c r="E193" s="387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87"/>
      <c r="T193" s="34"/>
      <c r="U193" s="34"/>
      <c r="V193" s="35" t="s">
        <v>66</v>
      </c>
      <c r="W193" s="382">
        <v>440</v>
      </c>
      <c r="X193" s="383">
        <f t="shared" si="33"/>
        <v>441.59999999999997</v>
      </c>
      <c r="Y193" s="36">
        <f>IFERROR(IF(X193=0,"",ROUNDUP(X193/H193,0)*0.00753),"")</f>
        <v>1.3855200000000001</v>
      </c>
      <c r="Z193" s="56"/>
      <c r="AA193" s="57"/>
      <c r="AE193" s="64"/>
      <c r="BB193" s="173" t="s">
        <v>1</v>
      </c>
      <c r="BL193" s="64">
        <f t="shared" si="34"/>
        <v>476.66666666666669</v>
      </c>
      <c r="BM193" s="64">
        <f t="shared" si="35"/>
        <v>478.4</v>
      </c>
      <c r="BN193" s="64">
        <f t="shared" si="36"/>
        <v>1.1752136752136753</v>
      </c>
      <c r="BO193" s="64">
        <f t="shared" si="37"/>
        <v>1.1794871794871795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386">
        <v>4680115881020</v>
      </c>
      <c r="E194" s="387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87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86">
        <v>4680115882195</v>
      </c>
      <c r="E195" s="387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4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87"/>
      <c r="T195" s="34"/>
      <c r="U195" s="34"/>
      <c r="V195" s="35" t="s">
        <v>66</v>
      </c>
      <c r="W195" s="382">
        <v>320</v>
      </c>
      <c r="X195" s="383">
        <f t="shared" si="33"/>
        <v>321.59999999999997</v>
      </c>
      <c r="Y195" s="36">
        <f t="shared" ref="Y195:Y201" si="38"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34"/>
        <v>358.66666666666669</v>
      </c>
      <c r="BM195" s="64">
        <f t="shared" si="35"/>
        <v>360.46</v>
      </c>
      <c r="BN195" s="64">
        <f t="shared" si="36"/>
        <v>0.85470085470085477</v>
      </c>
      <c r="BO195" s="64">
        <f t="shared" si="37"/>
        <v>0.85897435897435892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386">
        <v>4680115882607</v>
      </c>
      <c r="E196" s="387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4" t="s">
        <v>317</v>
      </c>
      <c r="P196" s="391"/>
      <c r="Q196" s="391"/>
      <c r="R196" s="391"/>
      <c r="S196" s="387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86">
        <v>4680115880092</v>
      </c>
      <c r="E197" s="387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3" t="s">
        <v>320</v>
      </c>
      <c r="P197" s="391"/>
      <c r="Q197" s="391"/>
      <c r="R197" s="391"/>
      <c r="S197" s="387"/>
      <c r="T197" s="34"/>
      <c r="U197" s="34"/>
      <c r="V197" s="35" t="s">
        <v>66</v>
      </c>
      <c r="W197" s="382">
        <v>680</v>
      </c>
      <c r="X197" s="383">
        <f t="shared" si="33"/>
        <v>681.6</v>
      </c>
      <c r="Y197" s="36">
        <f t="shared" si="38"/>
        <v>2.1385200000000002</v>
      </c>
      <c r="Z197" s="56"/>
      <c r="AA197" s="57"/>
      <c r="AE197" s="64"/>
      <c r="BB197" s="177" t="s">
        <v>1</v>
      </c>
      <c r="BL197" s="64">
        <f t="shared" si="34"/>
        <v>757.06666666666672</v>
      </c>
      <c r="BM197" s="64">
        <f t="shared" si="35"/>
        <v>758.84800000000007</v>
      </c>
      <c r="BN197" s="64">
        <f t="shared" si="36"/>
        <v>1.8162393162393164</v>
      </c>
      <c r="BO197" s="64">
        <f t="shared" si="37"/>
        <v>1.8205128205128205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86">
        <v>4680115880221</v>
      </c>
      <c r="E198" s="387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1"/>
      <c r="Q198" s="391"/>
      <c r="R198" s="391"/>
      <c r="S198" s="387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386">
        <v>4680115882942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6" t="s">
        <v>326</v>
      </c>
      <c r="P199" s="391"/>
      <c r="Q199" s="391"/>
      <c r="R199" s="391"/>
      <c r="S199" s="387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86">
        <v>4680115880504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329</v>
      </c>
      <c r="P200" s="391"/>
      <c r="Q200" s="391"/>
      <c r="R200" s="391"/>
      <c r="S200" s="387"/>
      <c r="T200" s="34"/>
      <c r="U200" s="34"/>
      <c r="V200" s="35" t="s">
        <v>66</v>
      </c>
      <c r="W200" s="382">
        <v>200</v>
      </c>
      <c r="X200" s="383">
        <f t="shared" si="33"/>
        <v>201.6</v>
      </c>
      <c r="Y200" s="36">
        <f t="shared" si="38"/>
        <v>0.63251999999999997</v>
      </c>
      <c r="Z200" s="56"/>
      <c r="AA200" s="57"/>
      <c r="AE200" s="64"/>
      <c r="BB200" s="180" t="s">
        <v>1</v>
      </c>
      <c r="BL200" s="64">
        <f t="shared" si="34"/>
        <v>222.66666666666666</v>
      </c>
      <c r="BM200" s="64">
        <f t="shared" si="35"/>
        <v>224.44800000000001</v>
      </c>
      <c r="BN200" s="64">
        <f t="shared" si="36"/>
        <v>0.53418803418803418</v>
      </c>
      <c r="BO200" s="64">
        <f t="shared" si="37"/>
        <v>0.53846153846153844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86">
        <v>4680115882164</v>
      </c>
      <c r="E201" s="387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87"/>
      <c r="T201" s="34"/>
      <c r="U201" s="34"/>
      <c r="V201" s="35" t="s">
        <v>66</v>
      </c>
      <c r="W201" s="382">
        <v>320</v>
      </c>
      <c r="X201" s="383">
        <f t="shared" si="33"/>
        <v>321.59999999999997</v>
      </c>
      <c r="Y201" s="36">
        <f t="shared" si="38"/>
        <v>1.00902</v>
      </c>
      <c r="Z201" s="56"/>
      <c r="AA201" s="57"/>
      <c r="AE201" s="64"/>
      <c r="BB201" s="181" t="s">
        <v>1</v>
      </c>
      <c r="BL201" s="64">
        <f t="shared" si="34"/>
        <v>357.06666666666672</v>
      </c>
      <c r="BM201" s="64">
        <f t="shared" si="35"/>
        <v>358.85199999999998</v>
      </c>
      <c r="BN201" s="64">
        <f t="shared" si="36"/>
        <v>0.85470085470085477</v>
      </c>
      <c r="BO201" s="64">
        <f t="shared" si="37"/>
        <v>0.85897435897435892</v>
      </c>
    </row>
    <row r="202" spans="1:67" x14ac:dyDescent="0.2">
      <c r="A202" s="393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4"/>
      <c r="O202" s="406" t="s">
        <v>70</v>
      </c>
      <c r="P202" s="407"/>
      <c r="Q202" s="407"/>
      <c r="R202" s="407"/>
      <c r="S202" s="407"/>
      <c r="T202" s="407"/>
      <c r="U202" s="40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989.65517241379325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993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7.8043499999999995</v>
      </c>
      <c r="Z202" s="385"/>
      <c r="AA202" s="385"/>
    </row>
    <row r="203" spans="1:67" x14ac:dyDescent="0.2">
      <c r="A203" s="389"/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94"/>
      <c r="O203" s="406" t="s">
        <v>70</v>
      </c>
      <c r="P203" s="407"/>
      <c r="Q203" s="407"/>
      <c r="R203" s="407"/>
      <c r="S203" s="407"/>
      <c r="T203" s="407"/>
      <c r="U203" s="408"/>
      <c r="V203" s="37" t="s">
        <v>66</v>
      </c>
      <c r="W203" s="384">
        <f>IFERROR(SUM(W186:W201),"0")</f>
        <v>2520</v>
      </c>
      <c r="X203" s="384">
        <f>IFERROR(SUM(X186:X201),"0")</f>
        <v>2528.1</v>
      </c>
      <c r="Y203" s="37"/>
      <c r="Z203" s="385"/>
      <c r="AA203" s="385"/>
    </row>
    <row r="204" spans="1:67" ht="14.25" customHeight="1" x14ac:dyDescent="0.25">
      <c r="A204" s="388" t="s">
        <v>215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389"/>
      <c r="Z204" s="375"/>
      <c r="AA204" s="375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386">
        <v>4680115882874</v>
      </c>
      <c r="E205" s="387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7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386">
        <v>4680115882874</v>
      </c>
      <c r="E206" s="387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7" t="s">
        <v>335</v>
      </c>
      <c r="P206" s="391"/>
      <c r="Q206" s="391"/>
      <c r="R206" s="391"/>
      <c r="S206" s="387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386">
        <v>4680115884434</v>
      </c>
      <c r="E207" s="387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3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87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86">
        <v>4680115880818</v>
      </c>
      <c r="E208" s="387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1" t="s">
        <v>340</v>
      </c>
      <c r="P208" s="391"/>
      <c r="Q208" s="391"/>
      <c r="R208" s="391"/>
      <c r="S208" s="387"/>
      <c r="T208" s="34"/>
      <c r="U208" s="34"/>
      <c r="V208" s="35" t="s">
        <v>66</v>
      </c>
      <c r="W208" s="382">
        <v>72</v>
      </c>
      <c r="X208" s="383">
        <f>IFERROR(IF(W208="",0,CEILING((W208/$H208),1)*$H208),"")</f>
        <v>72</v>
      </c>
      <c r="Y208" s="36">
        <f>IFERROR(IF(X208=0,"",ROUNDUP(X208/H208,0)*0.00753),"")</f>
        <v>0.22590000000000002</v>
      </c>
      <c r="Z208" s="56"/>
      <c r="AA208" s="57"/>
      <c r="AE208" s="64"/>
      <c r="BB208" s="185" t="s">
        <v>1</v>
      </c>
      <c r="BL208" s="64">
        <f>IFERROR(W208*I208/H208,"0")</f>
        <v>80.160000000000011</v>
      </c>
      <c r="BM208" s="64">
        <f>IFERROR(X208*I208/H208,"0")</f>
        <v>80.160000000000011</v>
      </c>
      <c r="BN208" s="64">
        <f>IFERROR(1/J208*(W208/H208),"0")</f>
        <v>0.19230769230769229</v>
      </c>
      <c r="BO208" s="64">
        <f>IFERROR(1/J208*(X208/H208),"0")</f>
        <v>0.19230769230769229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86">
        <v>4680115880801</v>
      </c>
      <c r="E209" s="387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639" t="s">
        <v>343</v>
      </c>
      <c r="P209" s="391"/>
      <c r="Q209" s="391"/>
      <c r="R209" s="391"/>
      <c r="S209" s="387"/>
      <c r="T209" s="34"/>
      <c r="U209" s="34"/>
      <c r="V209" s="35" t="s">
        <v>66</v>
      </c>
      <c r="W209" s="382">
        <v>52</v>
      </c>
      <c r="X209" s="383">
        <f>IFERROR(IF(W209="",0,CEILING((W209/$H209),1)*$H209),"")</f>
        <v>52.8</v>
      </c>
      <c r="Y209" s="36">
        <f>IFERROR(IF(X209=0,"",ROUNDUP(X209/H209,0)*0.00753),"")</f>
        <v>0.16566</v>
      </c>
      <c r="Z209" s="56"/>
      <c r="AA209" s="57"/>
      <c r="AE209" s="64"/>
      <c r="BB209" s="186" t="s">
        <v>1</v>
      </c>
      <c r="BL209" s="64">
        <f>IFERROR(W209*I209/H209,"0")</f>
        <v>57.893333333333345</v>
      </c>
      <c r="BM209" s="64">
        <f>IFERROR(X209*I209/H209,"0")</f>
        <v>58.784000000000006</v>
      </c>
      <c r="BN209" s="64">
        <f>IFERROR(1/J209*(W209/H209),"0")</f>
        <v>0.1388888888888889</v>
      </c>
      <c r="BO209" s="64">
        <f>IFERROR(1/J209*(X209/H209),"0")</f>
        <v>0.14102564102564102</v>
      </c>
    </row>
    <row r="210" spans="1:67" x14ac:dyDescent="0.2">
      <c r="A210" s="393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4"/>
      <c r="O210" s="406" t="s">
        <v>70</v>
      </c>
      <c r="P210" s="407"/>
      <c r="Q210" s="407"/>
      <c r="R210" s="407"/>
      <c r="S210" s="407"/>
      <c r="T210" s="407"/>
      <c r="U210" s="408"/>
      <c r="V210" s="37" t="s">
        <v>71</v>
      </c>
      <c r="W210" s="384">
        <f>IFERROR(W205/H205,"0")+IFERROR(W206/H206,"0")+IFERROR(W207/H207,"0")+IFERROR(W208/H208,"0")+IFERROR(W209/H209,"0")</f>
        <v>51.666666666666671</v>
      </c>
      <c r="X210" s="384">
        <f>IFERROR(X205/H205,"0")+IFERROR(X206/H206,"0")+IFERROR(X207/H207,"0")+IFERROR(X208/H208,"0")+IFERROR(X209/H209,"0")</f>
        <v>52</v>
      </c>
      <c r="Y210" s="384">
        <f>IFERROR(IF(Y205="",0,Y205),"0")+IFERROR(IF(Y206="",0,Y206),"0")+IFERROR(IF(Y207="",0,Y207),"0")+IFERROR(IF(Y208="",0,Y208),"0")+IFERROR(IF(Y209="",0,Y209),"0")</f>
        <v>0.39156000000000002</v>
      </c>
      <c r="Z210" s="385"/>
      <c r="AA210" s="385"/>
    </row>
    <row r="211" spans="1:67" x14ac:dyDescent="0.2">
      <c r="A211" s="389"/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94"/>
      <c r="O211" s="406" t="s">
        <v>70</v>
      </c>
      <c r="P211" s="407"/>
      <c r="Q211" s="407"/>
      <c r="R211" s="407"/>
      <c r="S211" s="407"/>
      <c r="T211" s="407"/>
      <c r="U211" s="408"/>
      <c r="V211" s="37" t="s">
        <v>66</v>
      </c>
      <c r="W211" s="384">
        <f>IFERROR(SUM(W205:W209),"0")</f>
        <v>124</v>
      </c>
      <c r="X211" s="384">
        <f>IFERROR(SUM(X205:X209),"0")</f>
        <v>124.8</v>
      </c>
      <c r="Y211" s="37"/>
      <c r="Z211" s="385"/>
      <c r="AA211" s="385"/>
    </row>
    <row r="212" spans="1:67" ht="16.5" customHeight="1" x14ac:dyDescent="0.25">
      <c r="A212" s="452" t="s">
        <v>344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14.25" customHeight="1" x14ac:dyDescent="0.25">
      <c r="A213" s="388" t="s">
        <v>113</v>
      </c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389"/>
      <c r="P213" s="389"/>
      <c r="Q213" s="389"/>
      <c r="R213" s="389"/>
      <c r="S213" s="389"/>
      <c r="T213" s="389"/>
      <c r="U213" s="389"/>
      <c r="V213" s="389"/>
      <c r="W213" s="389"/>
      <c r="X213" s="389"/>
      <c r="Y213" s="389"/>
      <c r="Z213" s="375"/>
      <c r="AA213" s="375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386">
        <v>4680115884274</v>
      </c>
      <c r="E214" s="387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87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386">
        <v>4680115884274</v>
      </c>
      <c r="E215" s="387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1"/>
      <c r="Q215" s="391"/>
      <c r="R215" s="391"/>
      <c r="S215" s="387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386">
        <v>4680115884298</v>
      </c>
      <c r="E216" s="387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87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86">
        <v>4680115884250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4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87"/>
      <c r="T217" s="34"/>
      <c r="U217" s="34"/>
      <c r="V217" s="35" t="s">
        <v>66</v>
      </c>
      <c r="W217" s="382">
        <v>170</v>
      </c>
      <c r="X217" s="383">
        <f t="shared" si="39"/>
        <v>174</v>
      </c>
      <c r="Y217" s="36">
        <f>IFERROR(IF(X217=0,"",ROUNDUP(X217/H217,0)*0.02175),"")</f>
        <v>0.32624999999999998</v>
      </c>
      <c r="Z217" s="56"/>
      <c r="AA217" s="57"/>
      <c r="AE217" s="64"/>
      <c r="BB217" s="190" t="s">
        <v>1</v>
      </c>
      <c r="BL217" s="64">
        <f t="shared" si="40"/>
        <v>177.0344827586207</v>
      </c>
      <c r="BM217" s="64">
        <f t="shared" si="41"/>
        <v>181.20000000000002</v>
      </c>
      <c r="BN217" s="64">
        <f t="shared" si="42"/>
        <v>0.26169950738916253</v>
      </c>
      <c r="BO217" s="64">
        <f t="shared" si="43"/>
        <v>0.26785714285714285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386">
        <v>4680115884250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0" t="s">
        <v>354</v>
      </c>
      <c r="P218" s="391"/>
      <c r="Q218" s="391"/>
      <c r="R218" s="391"/>
      <c r="S218" s="387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386">
        <v>4680115884281</v>
      </c>
      <c r="E219" s="387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87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386">
        <v>4680115884199</v>
      </c>
      <c r="E220" s="387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87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86">
        <v>4680115884267</v>
      </c>
      <c r="E221" s="387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4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87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386">
        <v>4680115882973</v>
      </c>
      <c r="E222" s="387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87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393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4"/>
      <c r="O223" s="406" t="s">
        <v>70</v>
      </c>
      <c r="P223" s="407"/>
      <c r="Q223" s="407"/>
      <c r="R223" s="407"/>
      <c r="S223" s="407"/>
      <c r="T223" s="407"/>
      <c r="U223" s="40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14.655172413793103</v>
      </c>
      <c r="X223" s="384">
        <f>IFERROR(X214/H214,"0")+IFERROR(X215/H215,"0")+IFERROR(X216/H216,"0")+IFERROR(X217/H217,"0")+IFERROR(X218/H218,"0")+IFERROR(X219/H219,"0")+IFERROR(X220/H220,"0")+IFERROR(X221/H221,"0")+IFERROR(X222/H222,"0")</f>
        <v>15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0.32624999999999998</v>
      </c>
      <c r="Z223" s="385"/>
      <c r="AA223" s="385"/>
    </row>
    <row r="224" spans="1:67" x14ac:dyDescent="0.2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94"/>
      <c r="O224" s="406" t="s">
        <v>70</v>
      </c>
      <c r="P224" s="407"/>
      <c r="Q224" s="407"/>
      <c r="R224" s="407"/>
      <c r="S224" s="407"/>
      <c r="T224" s="407"/>
      <c r="U224" s="408"/>
      <c r="V224" s="37" t="s">
        <v>66</v>
      </c>
      <c r="W224" s="384">
        <f>IFERROR(SUM(W214:W222),"0")</f>
        <v>170</v>
      </c>
      <c r="X224" s="384">
        <f>IFERROR(SUM(X214:X222),"0")</f>
        <v>174</v>
      </c>
      <c r="Y224" s="37"/>
      <c r="Z224" s="385"/>
      <c r="AA224" s="385"/>
    </row>
    <row r="225" spans="1:67" ht="14.25" customHeight="1" x14ac:dyDescent="0.25">
      <c r="A225" s="388" t="s">
        <v>61</v>
      </c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389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86">
        <v>4607091389845</v>
      </c>
      <c r="E226" s="387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87"/>
      <c r="T226" s="34"/>
      <c r="U226" s="34"/>
      <c r="V226" s="35" t="s">
        <v>66</v>
      </c>
      <c r="W226" s="382">
        <v>140</v>
      </c>
      <c r="X226" s="383">
        <f>IFERROR(IF(W226="",0,CEILING((W226/$H226),1)*$H226),"")</f>
        <v>140.70000000000002</v>
      </c>
      <c r="Y226" s="36">
        <f>IFERROR(IF(X226=0,"",ROUNDUP(X226/H226,0)*0.00502),"")</f>
        <v>0.33634000000000003</v>
      </c>
      <c r="Z226" s="56"/>
      <c r="AA226" s="57"/>
      <c r="AE226" s="64"/>
      <c r="BB226" s="196" t="s">
        <v>1</v>
      </c>
      <c r="BL226" s="64">
        <f>IFERROR(W226*I226/H226,"0")</f>
        <v>146.66666666666666</v>
      </c>
      <c r="BM226" s="64">
        <f>IFERROR(X226*I226/H226,"0")</f>
        <v>147.40000000000003</v>
      </c>
      <c r="BN226" s="64">
        <f>IFERROR(1/J226*(W226/H226),"0")</f>
        <v>0.28490028490028491</v>
      </c>
      <c r="BO226" s="64">
        <f>IFERROR(1/J226*(X226/H226),"0")</f>
        <v>0.28632478632478636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386">
        <v>4680115882881</v>
      </c>
      <c r="E227" s="387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87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3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4"/>
      <c r="O228" s="406" t="s">
        <v>70</v>
      </c>
      <c r="P228" s="407"/>
      <c r="Q228" s="407"/>
      <c r="R228" s="407"/>
      <c r="S228" s="407"/>
      <c r="T228" s="407"/>
      <c r="U228" s="408"/>
      <c r="V228" s="37" t="s">
        <v>71</v>
      </c>
      <c r="W228" s="384">
        <f>IFERROR(W226/H226,"0")+IFERROR(W227/H227,"0")</f>
        <v>66.666666666666657</v>
      </c>
      <c r="X228" s="384">
        <f>IFERROR(X226/H226,"0")+IFERROR(X227/H227,"0")</f>
        <v>67</v>
      </c>
      <c r="Y228" s="384">
        <f>IFERROR(IF(Y226="",0,Y226),"0")+IFERROR(IF(Y227="",0,Y227),"0")</f>
        <v>0.33634000000000003</v>
      </c>
      <c r="Z228" s="385"/>
      <c r="AA228" s="385"/>
    </row>
    <row r="229" spans="1:67" x14ac:dyDescent="0.2">
      <c r="A229" s="389"/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94"/>
      <c r="O229" s="406" t="s">
        <v>70</v>
      </c>
      <c r="P229" s="407"/>
      <c r="Q229" s="407"/>
      <c r="R229" s="407"/>
      <c r="S229" s="407"/>
      <c r="T229" s="407"/>
      <c r="U229" s="408"/>
      <c r="V229" s="37" t="s">
        <v>66</v>
      </c>
      <c r="W229" s="384">
        <f>IFERROR(SUM(W226:W227),"0")</f>
        <v>140</v>
      </c>
      <c r="X229" s="384">
        <f>IFERROR(SUM(X226:X227),"0")</f>
        <v>140.70000000000002</v>
      </c>
      <c r="Y229" s="37"/>
      <c r="Z229" s="385"/>
      <c r="AA229" s="385"/>
    </row>
    <row r="230" spans="1:67" ht="16.5" customHeight="1" x14ac:dyDescent="0.25">
      <c r="A230" s="452" t="s">
        <v>367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14.25" customHeight="1" x14ac:dyDescent="0.25">
      <c r="A231" s="388" t="s">
        <v>113</v>
      </c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389"/>
      <c r="P231" s="389"/>
      <c r="Q231" s="389"/>
      <c r="R231" s="389"/>
      <c r="S231" s="389"/>
      <c r="T231" s="389"/>
      <c r="U231" s="389"/>
      <c r="V231" s="389"/>
      <c r="W231" s="389"/>
      <c r="X231" s="389"/>
      <c r="Y231" s="389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86">
        <v>4680115884137</v>
      </c>
      <c r="E232" s="387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87"/>
      <c r="T232" s="34"/>
      <c r="U232" s="34"/>
      <c r="V232" s="35" t="s">
        <v>66</v>
      </c>
      <c r="W232" s="382">
        <v>80</v>
      </c>
      <c r="X232" s="383">
        <f t="shared" ref="X232:X239" si="44">IFERROR(IF(W232="",0,CEILING((W232/$H232),1)*$H232),"")</f>
        <v>81.2</v>
      </c>
      <c r="Y232" s="36">
        <f>IFERROR(IF(X232=0,"",ROUNDUP(X232/H232,0)*0.02175),"")</f>
        <v>0.15225</v>
      </c>
      <c r="Z232" s="56"/>
      <c r="AA232" s="57"/>
      <c r="AE232" s="64"/>
      <c r="BB232" s="198" t="s">
        <v>1</v>
      </c>
      <c r="BL232" s="64">
        <f t="shared" ref="BL232:BL239" si="45">IFERROR(W232*I232/H232,"0")</f>
        <v>83.310344827586206</v>
      </c>
      <c r="BM232" s="64">
        <f t="shared" ref="BM232:BM239" si="46">IFERROR(X232*I232/H232,"0")</f>
        <v>84.56</v>
      </c>
      <c r="BN232" s="64">
        <f t="shared" ref="BN232:BN239" si="47">IFERROR(1/J232*(W232/H232),"0")</f>
        <v>0.12315270935960591</v>
      </c>
      <c r="BO232" s="64">
        <f t="shared" ref="BO232:BO239" si="48">IFERROR(1/J232*(X232/H232),"0")</f>
        <v>0.125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386">
        <v>4680115884137</v>
      </c>
      <c r="E233" s="387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11" t="s">
        <v>371</v>
      </c>
      <c r="P233" s="391"/>
      <c r="Q233" s="391"/>
      <c r="R233" s="391"/>
      <c r="S233" s="387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386">
        <v>4680115884236</v>
      </c>
      <c r="E234" s="387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87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86">
        <v>4680115884175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87"/>
      <c r="T235" s="34"/>
      <c r="U235" s="34"/>
      <c r="V235" s="35" t="s">
        <v>66</v>
      </c>
      <c r="W235" s="382">
        <v>80</v>
      </c>
      <c r="X235" s="383">
        <f t="shared" si="44"/>
        <v>81.2</v>
      </c>
      <c r="Y235" s="36">
        <f>IFERROR(IF(X235=0,"",ROUNDUP(X235/H235,0)*0.02175),"")</f>
        <v>0.15225</v>
      </c>
      <c r="Z235" s="56"/>
      <c r="AA235" s="57"/>
      <c r="AE235" s="64"/>
      <c r="BB235" s="201" t="s">
        <v>1</v>
      </c>
      <c r="BL235" s="64">
        <f t="shared" si="45"/>
        <v>83.310344827586206</v>
      </c>
      <c r="BM235" s="64">
        <f t="shared" si="46"/>
        <v>84.56</v>
      </c>
      <c r="BN235" s="64">
        <f t="shared" si="47"/>
        <v>0.12315270935960591</v>
      </c>
      <c r="BO235" s="64">
        <f t="shared" si="48"/>
        <v>0.125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86">
        <v>4680115884144</v>
      </c>
      <c r="E236" s="387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87"/>
      <c r="T236" s="34"/>
      <c r="U236" s="34"/>
      <c r="V236" s="35" t="s">
        <v>66</v>
      </c>
      <c r="W236" s="382">
        <v>40</v>
      </c>
      <c r="X236" s="383">
        <f t="shared" si="44"/>
        <v>40</v>
      </c>
      <c r="Y236" s="36">
        <f>IFERROR(IF(X236=0,"",ROUNDUP(X236/H236,0)*0.00937),"")</f>
        <v>9.3700000000000006E-2</v>
      </c>
      <c r="Z236" s="56"/>
      <c r="AA236" s="57"/>
      <c r="AE236" s="64"/>
      <c r="BB236" s="202" t="s">
        <v>1</v>
      </c>
      <c r="BL236" s="64">
        <f t="shared" si="45"/>
        <v>42.400000000000006</v>
      </c>
      <c r="BM236" s="64">
        <f t="shared" si="46"/>
        <v>42.400000000000006</v>
      </c>
      <c r="BN236" s="64">
        <f t="shared" si="47"/>
        <v>8.3333333333333329E-2</v>
      </c>
      <c r="BO236" s="64">
        <f t="shared" si="48"/>
        <v>8.3333333333333329E-2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386">
        <v>4680115885288</v>
      </c>
      <c r="E237" s="387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">
        <v>380</v>
      </c>
      <c r="P237" s="391"/>
      <c r="Q237" s="391"/>
      <c r="R237" s="391"/>
      <c r="S237" s="387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86">
        <v>4680115884182</v>
      </c>
      <c r="E238" s="387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87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86">
        <v>4680115884205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87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393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4"/>
      <c r="O240" s="406" t="s">
        <v>70</v>
      </c>
      <c r="P240" s="407"/>
      <c r="Q240" s="407"/>
      <c r="R240" s="407"/>
      <c r="S240" s="407"/>
      <c r="T240" s="407"/>
      <c r="U240" s="40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23.793103448275865</v>
      </c>
      <c r="X240" s="384">
        <f>IFERROR(X232/H232,"0")+IFERROR(X233/H233,"0")+IFERROR(X234/H234,"0")+IFERROR(X235/H235,"0")+IFERROR(X236/H236,"0")+IFERROR(X237/H237,"0")+IFERROR(X238/H238,"0")+IFERROR(X239/H239,"0")</f>
        <v>24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0.3982</v>
      </c>
      <c r="Z240" s="385"/>
      <c r="AA240" s="385"/>
    </row>
    <row r="241" spans="1:67" x14ac:dyDescent="0.2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94"/>
      <c r="O241" s="406" t="s">
        <v>70</v>
      </c>
      <c r="P241" s="407"/>
      <c r="Q241" s="407"/>
      <c r="R241" s="407"/>
      <c r="S241" s="407"/>
      <c r="T241" s="407"/>
      <c r="U241" s="408"/>
      <c r="V241" s="37" t="s">
        <v>66</v>
      </c>
      <c r="W241" s="384">
        <f>IFERROR(SUM(W232:W239),"0")</f>
        <v>200</v>
      </c>
      <c r="X241" s="384">
        <f>IFERROR(SUM(X232:X239),"0")</f>
        <v>202.4</v>
      </c>
      <c r="Y241" s="37"/>
      <c r="Z241" s="385"/>
      <c r="AA241" s="385"/>
    </row>
    <row r="242" spans="1:67" ht="16.5" customHeight="1" x14ac:dyDescent="0.25">
      <c r="A242" s="452" t="s">
        <v>385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14.25" customHeight="1" x14ac:dyDescent="0.25">
      <c r="A243" s="388" t="s">
        <v>113</v>
      </c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  <c r="X243" s="389"/>
      <c r="Y243" s="389"/>
      <c r="Z243" s="375"/>
      <c r="AA243" s="375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86">
        <v>4680115885806</v>
      </c>
      <c r="E244" s="387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1" t="s">
        <v>388</v>
      </c>
      <c r="P244" s="391"/>
      <c r="Q244" s="391"/>
      <c r="R244" s="391"/>
      <c r="S244" s="387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386">
        <v>4680115885820</v>
      </c>
      <c r="E245" s="387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44" t="s">
        <v>392</v>
      </c>
      <c r="P245" s="391"/>
      <c r="Q245" s="391"/>
      <c r="R245" s="391"/>
      <c r="S245" s="387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86">
        <v>4680115885844</v>
      </c>
      <c r="E246" s="387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10" t="s">
        <v>395</v>
      </c>
      <c r="P246" s="391"/>
      <c r="Q246" s="391"/>
      <c r="R246" s="391"/>
      <c r="S246" s="387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86">
        <v>4680115885837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43" t="s">
        <v>398</v>
      </c>
      <c r="P247" s="391"/>
      <c r="Q247" s="391"/>
      <c r="R247" s="391"/>
      <c r="S247" s="387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86">
        <v>4680115885851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4" t="s">
        <v>401</v>
      </c>
      <c r="P248" s="391"/>
      <c r="Q248" s="391"/>
      <c r="R248" s="391"/>
      <c r="S248" s="387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93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4"/>
      <c r="O249" s="406" t="s">
        <v>70</v>
      </c>
      <c r="P249" s="407"/>
      <c r="Q249" s="407"/>
      <c r="R249" s="407"/>
      <c r="S249" s="407"/>
      <c r="T249" s="407"/>
      <c r="U249" s="40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x14ac:dyDescent="0.2">
      <c r="A250" s="389"/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94"/>
      <c r="O250" s="406" t="s">
        <v>70</v>
      </c>
      <c r="P250" s="407"/>
      <c r="Q250" s="407"/>
      <c r="R250" s="407"/>
      <c r="S250" s="407"/>
      <c r="T250" s="407"/>
      <c r="U250" s="40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customHeight="1" x14ac:dyDescent="0.25">
      <c r="A251" s="452" t="s">
        <v>402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14.25" customHeight="1" x14ac:dyDescent="0.25">
      <c r="A252" s="388" t="s">
        <v>113</v>
      </c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  <c r="X252" s="389"/>
      <c r="Y252" s="389"/>
      <c r="Z252" s="375"/>
      <c r="AA252" s="375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86">
        <v>4680115885608</v>
      </c>
      <c r="E253" s="387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00" t="s">
        <v>405</v>
      </c>
      <c r="P253" s="391"/>
      <c r="Q253" s="391"/>
      <c r="R253" s="391"/>
      <c r="S253" s="387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86">
        <v>4680115885622</v>
      </c>
      <c r="E254" s="387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6" t="s">
        <v>408</v>
      </c>
      <c r="P254" s="391"/>
      <c r="Q254" s="391"/>
      <c r="R254" s="391"/>
      <c r="S254" s="387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86">
        <v>4680115885554</v>
      </c>
      <c r="E255" s="387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533" t="s">
        <v>411</v>
      </c>
      <c r="P255" s="391"/>
      <c r="Q255" s="391"/>
      <c r="R255" s="391"/>
      <c r="S255" s="387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86">
        <v>4680115885615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623" t="s">
        <v>414</v>
      </c>
      <c r="P256" s="391"/>
      <c r="Q256" s="391"/>
      <c r="R256" s="391"/>
      <c r="S256" s="387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86">
        <v>4680115885646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58" t="s">
        <v>417</v>
      </c>
      <c r="P257" s="391"/>
      <c r="Q257" s="391"/>
      <c r="R257" s="391"/>
      <c r="S257" s="387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386">
        <v>4607091387308</v>
      </c>
      <c r="E258" s="387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87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386">
        <v>4607091387339</v>
      </c>
      <c r="E259" s="387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87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386">
        <v>4680115881938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87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386">
        <v>4607091387346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87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393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4"/>
      <c r="O262" s="406" t="s">
        <v>70</v>
      </c>
      <c r="P262" s="407"/>
      <c r="Q262" s="407"/>
      <c r="R262" s="407"/>
      <c r="S262" s="407"/>
      <c r="T262" s="407"/>
      <c r="U262" s="40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x14ac:dyDescent="0.2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94"/>
      <c r="O263" s="406" t="s">
        <v>70</v>
      </c>
      <c r="P263" s="407"/>
      <c r="Q263" s="407"/>
      <c r="R263" s="407"/>
      <c r="S263" s="407"/>
      <c r="T263" s="407"/>
      <c r="U263" s="40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customHeight="1" x14ac:dyDescent="0.25">
      <c r="A264" s="388" t="s">
        <v>61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375"/>
      <c r="AA264" s="375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86">
        <v>4607091387193</v>
      </c>
      <c r="E265" s="387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87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86">
        <v>4607091387230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87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86">
        <v>4607091387285</v>
      </c>
      <c r="E267" s="387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87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x14ac:dyDescent="0.2">
      <c r="A268" s="393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4"/>
      <c r="O268" s="406" t="s">
        <v>70</v>
      </c>
      <c r="P268" s="407"/>
      <c r="Q268" s="407"/>
      <c r="R268" s="407"/>
      <c r="S268" s="407"/>
      <c r="T268" s="407"/>
      <c r="U268" s="40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94"/>
      <c r="O269" s="406" t="s">
        <v>70</v>
      </c>
      <c r="P269" s="407"/>
      <c r="Q269" s="407"/>
      <c r="R269" s="407"/>
      <c r="S269" s="407"/>
      <c r="T269" s="407"/>
      <c r="U269" s="40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customHeight="1" x14ac:dyDescent="0.25">
      <c r="A270" s="388" t="s">
        <v>72</v>
      </c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389"/>
      <c r="P270" s="389"/>
      <c r="Q270" s="389"/>
      <c r="R270" s="389"/>
      <c r="S270" s="389"/>
      <c r="T270" s="389"/>
      <c r="U270" s="389"/>
      <c r="V270" s="389"/>
      <c r="W270" s="389"/>
      <c r="X270" s="389"/>
      <c r="Y270" s="389"/>
      <c r="Z270" s="375"/>
      <c r="AA270" s="375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86">
        <v>4607091387766</v>
      </c>
      <c r="E271" s="387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87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386">
        <v>4607091387957</v>
      </c>
      <c r="E272" s="387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87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386">
        <v>4607091387964</v>
      </c>
      <c r="E273" s="387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87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386">
        <v>4680115884618</v>
      </c>
      <c r="E274" s="387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87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86">
        <v>4680115884588</v>
      </c>
      <c r="E275" s="387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87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386">
        <v>4607091387537</v>
      </c>
      <c r="E276" s="387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87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386">
        <v>4607091387513</v>
      </c>
      <c r="E277" s="387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87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3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4"/>
      <c r="O278" s="406" t="s">
        <v>70</v>
      </c>
      <c r="P278" s="407"/>
      <c r="Q278" s="407"/>
      <c r="R278" s="407"/>
      <c r="S278" s="407"/>
      <c r="T278" s="407"/>
      <c r="U278" s="40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94"/>
      <c r="O279" s="406" t="s">
        <v>70</v>
      </c>
      <c r="P279" s="407"/>
      <c r="Q279" s="407"/>
      <c r="R279" s="407"/>
      <c r="S279" s="407"/>
      <c r="T279" s="407"/>
      <c r="U279" s="40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customHeight="1" x14ac:dyDescent="0.25">
      <c r="A280" s="388" t="s">
        <v>215</v>
      </c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389"/>
      <c r="P280" s="389"/>
      <c r="Q280" s="389"/>
      <c r="R280" s="389"/>
      <c r="S280" s="389"/>
      <c r="T280" s="389"/>
      <c r="U280" s="389"/>
      <c r="V280" s="389"/>
      <c r="W280" s="389"/>
      <c r="X280" s="389"/>
      <c r="Y280" s="389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86">
        <v>4607091380880</v>
      </c>
      <c r="E281" s="387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2" t="s">
        <v>448</v>
      </c>
      <c r="P281" s="391"/>
      <c r="Q281" s="391"/>
      <c r="R281" s="391"/>
      <c r="S281" s="387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86">
        <v>4607091384482</v>
      </c>
      <c r="E282" s="387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87"/>
      <c r="T282" s="34"/>
      <c r="U282" s="34"/>
      <c r="V282" s="35" t="s">
        <v>66</v>
      </c>
      <c r="W282" s="382">
        <v>300</v>
      </c>
      <c r="X282" s="383">
        <f>IFERROR(IF(W282="",0,CEILING((W282/$H282),1)*$H282),"")</f>
        <v>304.2</v>
      </c>
      <c r="Y282" s="36">
        <f>IFERROR(IF(X282=0,"",ROUNDUP(X282/H282,0)*0.02175),"")</f>
        <v>0.84824999999999995</v>
      </c>
      <c r="Z282" s="56"/>
      <c r="AA282" s="57"/>
      <c r="AE282" s="64"/>
      <c r="BB282" s="231" t="s">
        <v>1</v>
      </c>
      <c r="BL282" s="64">
        <f>IFERROR(W282*I282/H282,"0")</f>
        <v>321.69230769230774</v>
      </c>
      <c r="BM282" s="64">
        <f>IFERROR(X282*I282/H282,"0")</f>
        <v>326.19600000000003</v>
      </c>
      <c r="BN282" s="64">
        <f>IFERROR(1/J282*(W282/H282),"0")</f>
        <v>0.6868131868131867</v>
      </c>
      <c r="BO282" s="64">
        <f>IFERROR(1/J282*(X282/H282),"0")</f>
        <v>0.6964285714285714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86">
        <v>4607091380897</v>
      </c>
      <c r="E283" s="387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87"/>
      <c r="T283" s="34"/>
      <c r="U283" s="34"/>
      <c r="V283" s="35" t="s">
        <v>66</v>
      </c>
      <c r="W283" s="382">
        <v>80</v>
      </c>
      <c r="X283" s="383">
        <f>IFERROR(IF(W283="",0,CEILING((W283/$H283),1)*$H283),"")</f>
        <v>84</v>
      </c>
      <c r="Y283" s="36">
        <f>IFERROR(IF(X283=0,"",ROUNDUP(X283/H283,0)*0.02175),"")</f>
        <v>0.21749999999999997</v>
      </c>
      <c r="Z283" s="56"/>
      <c r="AA283" s="57"/>
      <c r="AE283" s="64"/>
      <c r="BB283" s="232" t="s">
        <v>1</v>
      </c>
      <c r="BL283" s="64">
        <f>IFERROR(W283*I283/H283,"0")</f>
        <v>85.371428571428567</v>
      </c>
      <c r="BM283" s="64">
        <f>IFERROR(X283*I283/H283,"0")</f>
        <v>89.64</v>
      </c>
      <c r="BN283" s="64">
        <f>IFERROR(1/J283*(W283/H283),"0")</f>
        <v>0.17006802721088435</v>
      </c>
      <c r="BO283" s="64">
        <f>IFERROR(1/J283*(X283/H283),"0")</f>
        <v>0.17857142857142855</v>
      </c>
    </row>
    <row r="284" spans="1:67" x14ac:dyDescent="0.2">
      <c r="A284" s="393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4"/>
      <c r="O284" s="406" t="s">
        <v>70</v>
      </c>
      <c r="P284" s="407"/>
      <c r="Q284" s="407"/>
      <c r="R284" s="407"/>
      <c r="S284" s="407"/>
      <c r="T284" s="407"/>
      <c r="U284" s="408"/>
      <c r="V284" s="37" t="s">
        <v>71</v>
      </c>
      <c r="W284" s="384">
        <f>IFERROR(W281/H281,"0")+IFERROR(W282/H282,"0")+IFERROR(W283/H283,"0")</f>
        <v>47.985347985347985</v>
      </c>
      <c r="X284" s="384">
        <f>IFERROR(X281/H281,"0")+IFERROR(X282/H282,"0")+IFERROR(X283/H283,"0")</f>
        <v>49</v>
      </c>
      <c r="Y284" s="384">
        <f>IFERROR(IF(Y281="",0,Y281),"0")+IFERROR(IF(Y282="",0,Y282),"0")+IFERROR(IF(Y283="",0,Y283),"0")</f>
        <v>1.06575</v>
      </c>
      <c r="Z284" s="385"/>
      <c r="AA284" s="385"/>
    </row>
    <row r="285" spans="1:67" x14ac:dyDescent="0.2">
      <c r="A285" s="389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94"/>
      <c r="O285" s="406" t="s">
        <v>70</v>
      </c>
      <c r="P285" s="407"/>
      <c r="Q285" s="407"/>
      <c r="R285" s="407"/>
      <c r="S285" s="407"/>
      <c r="T285" s="407"/>
      <c r="U285" s="408"/>
      <c r="V285" s="37" t="s">
        <v>66</v>
      </c>
      <c r="W285" s="384">
        <f>IFERROR(SUM(W281:W283),"0")</f>
        <v>380</v>
      </c>
      <c r="X285" s="384">
        <f>IFERROR(SUM(X281:X283),"0")</f>
        <v>388.2</v>
      </c>
      <c r="Y285" s="37"/>
      <c r="Z285" s="385"/>
      <c r="AA285" s="385"/>
    </row>
    <row r="286" spans="1:67" ht="14.25" customHeight="1" x14ac:dyDescent="0.25">
      <c r="A286" s="388" t="s">
        <v>91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75"/>
      <c r="AA286" s="375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386">
        <v>4607091388374</v>
      </c>
      <c r="E287" s="387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2" t="s">
        <v>455</v>
      </c>
      <c r="P287" s="391"/>
      <c r="Q287" s="391"/>
      <c r="R287" s="391"/>
      <c r="S287" s="387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86">
        <v>4607091388381</v>
      </c>
      <c r="E288" s="387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8" t="s">
        <v>458</v>
      </c>
      <c r="P288" s="391"/>
      <c r="Q288" s="391"/>
      <c r="R288" s="391"/>
      <c r="S288" s="387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86">
        <v>4607091388404</v>
      </c>
      <c r="E289" s="387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87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3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4"/>
      <c r="O290" s="406" t="s">
        <v>70</v>
      </c>
      <c r="P290" s="407"/>
      <c r="Q290" s="407"/>
      <c r="R290" s="407"/>
      <c r="S290" s="407"/>
      <c r="T290" s="407"/>
      <c r="U290" s="408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94"/>
      <c r="O291" s="406" t="s">
        <v>70</v>
      </c>
      <c r="P291" s="407"/>
      <c r="Q291" s="407"/>
      <c r="R291" s="407"/>
      <c r="S291" s="407"/>
      <c r="T291" s="407"/>
      <c r="U291" s="408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customHeight="1" x14ac:dyDescent="0.25">
      <c r="A292" s="388" t="s">
        <v>461</v>
      </c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389"/>
      <c r="P292" s="389"/>
      <c r="Q292" s="389"/>
      <c r="R292" s="389"/>
      <c r="S292" s="389"/>
      <c r="T292" s="389"/>
      <c r="U292" s="389"/>
      <c r="V292" s="389"/>
      <c r="W292" s="389"/>
      <c r="X292" s="389"/>
      <c r="Y292" s="389"/>
      <c r="Z292" s="375"/>
      <c r="AA292" s="375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86">
        <v>4680115881808</v>
      </c>
      <c r="E293" s="387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87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386">
        <v>4680115881822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87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86">
        <v>4680115880016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87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393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4"/>
      <c r="O296" s="406" t="s">
        <v>70</v>
      </c>
      <c r="P296" s="407"/>
      <c r="Q296" s="407"/>
      <c r="R296" s="407"/>
      <c r="S296" s="407"/>
      <c r="T296" s="407"/>
      <c r="U296" s="40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x14ac:dyDescent="0.2">
      <c r="A297" s="389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94"/>
      <c r="O297" s="406" t="s">
        <v>70</v>
      </c>
      <c r="P297" s="407"/>
      <c r="Q297" s="407"/>
      <c r="R297" s="407"/>
      <c r="S297" s="407"/>
      <c r="T297" s="407"/>
      <c r="U297" s="40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customHeight="1" x14ac:dyDescent="0.25">
      <c r="A298" s="452" t="s">
        <v>470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14.25" customHeight="1" x14ac:dyDescent="0.25">
      <c r="A299" s="388" t="s">
        <v>113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75"/>
      <c r="AA299" s="375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86">
        <v>4607091387421</v>
      </c>
      <c r="E300" s="387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87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86">
        <v>4607091387438</v>
      </c>
      <c r="E301" s="387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87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93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94"/>
      <c r="O302" s="406" t="s">
        <v>70</v>
      </c>
      <c r="P302" s="407"/>
      <c r="Q302" s="407"/>
      <c r="R302" s="407"/>
      <c r="S302" s="407"/>
      <c r="T302" s="407"/>
      <c r="U302" s="40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94"/>
      <c r="O303" s="406" t="s">
        <v>70</v>
      </c>
      <c r="P303" s="407"/>
      <c r="Q303" s="407"/>
      <c r="R303" s="407"/>
      <c r="S303" s="407"/>
      <c r="T303" s="407"/>
      <c r="U303" s="40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customHeight="1" x14ac:dyDescent="0.25">
      <c r="A304" s="388" t="s">
        <v>61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75"/>
      <c r="AA304" s="375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386">
        <v>4607091387292</v>
      </c>
      <c r="E305" s="387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87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3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4"/>
      <c r="O306" s="406" t="s">
        <v>70</v>
      </c>
      <c r="P306" s="407"/>
      <c r="Q306" s="407"/>
      <c r="R306" s="407"/>
      <c r="S306" s="407"/>
      <c r="T306" s="407"/>
      <c r="U306" s="40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389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94"/>
      <c r="O307" s="406" t="s">
        <v>70</v>
      </c>
      <c r="P307" s="407"/>
      <c r="Q307" s="407"/>
      <c r="R307" s="407"/>
      <c r="S307" s="407"/>
      <c r="T307" s="407"/>
      <c r="U307" s="40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452" t="s">
        <v>477</v>
      </c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389"/>
      <c r="P308" s="389"/>
      <c r="Q308" s="389"/>
      <c r="R308" s="389"/>
      <c r="S308" s="389"/>
      <c r="T308" s="389"/>
      <c r="U308" s="389"/>
      <c r="V308" s="389"/>
      <c r="W308" s="389"/>
      <c r="X308" s="389"/>
      <c r="Y308" s="389"/>
      <c r="Z308" s="376"/>
      <c r="AA308" s="376"/>
    </row>
    <row r="309" spans="1:67" ht="14.25" customHeight="1" x14ac:dyDescent="0.25">
      <c r="A309" s="388" t="s">
        <v>61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86">
        <v>4607091383836</v>
      </c>
      <c r="E310" s="387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87"/>
      <c r="T310" s="34"/>
      <c r="U310" s="34"/>
      <c r="V310" s="35" t="s">
        <v>66</v>
      </c>
      <c r="W310" s="382">
        <v>18</v>
      </c>
      <c r="X310" s="383">
        <f>IFERROR(IF(W310="",0,CEILING((W310/$H310),1)*$H310),"")</f>
        <v>18</v>
      </c>
      <c r="Y310" s="36">
        <f>IFERROR(IF(X310=0,"",ROUNDUP(X310/H310,0)*0.00753),"")</f>
        <v>7.5300000000000006E-2</v>
      </c>
      <c r="Z310" s="56"/>
      <c r="AA310" s="57"/>
      <c r="AE310" s="64"/>
      <c r="BB310" s="242" t="s">
        <v>1</v>
      </c>
      <c r="BL310" s="64">
        <f>IFERROR(W310*I310/H310,"0")</f>
        <v>20.48</v>
      </c>
      <c r="BM310" s="64">
        <f>IFERROR(X310*I310/H310,"0")</f>
        <v>20.48</v>
      </c>
      <c r="BN310" s="64">
        <f>IFERROR(1/J310*(W310/H310),"0")</f>
        <v>6.4102564102564097E-2</v>
      </c>
      <c r="BO310" s="64">
        <f>IFERROR(1/J310*(X310/H310),"0")</f>
        <v>6.4102564102564097E-2</v>
      </c>
    </row>
    <row r="311" spans="1:67" x14ac:dyDescent="0.2">
      <c r="A311" s="393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4"/>
      <c r="O311" s="406" t="s">
        <v>70</v>
      </c>
      <c r="P311" s="407"/>
      <c r="Q311" s="407"/>
      <c r="R311" s="407"/>
      <c r="S311" s="407"/>
      <c r="T311" s="407"/>
      <c r="U311" s="408"/>
      <c r="V311" s="37" t="s">
        <v>71</v>
      </c>
      <c r="W311" s="384">
        <f>IFERROR(W310/H310,"0")</f>
        <v>10</v>
      </c>
      <c r="X311" s="384">
        <f>IFERROR(X310/H310,"0")</f>
        <v>10</v>
      </c>
      <c r="Y311" s="384">
        <f>IFERROR(IF(Y310="",0,Y310),"0")</f>
        <v>7.5300000000000006E-2</v>
      </c>
      <c r="Z311" s="385"/>
      <c r="AA311" s="385"/>
    </row>
    <row r="312" spans="1:67" x14ac:dyDescent="0.2">
      <c r="A312" s="389"/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94"/>
      <c r="O312" s="406" t="s">
        <v>70</v>
      </c>
      <c r="P312" s="407"/>
      <c r="Q312" s="407"/>
      <c r="R312" s="407"/>
      <c r="S312" s="407"/>
      <c r="T312" s="407"/>
      <c r="U312" s="408"/>
      <c r="V312" s="37" t="s">
        <v>66</v>
      </c>
      <c r="W312" s="384">
        <f>IFERROR(SUM(W310:W310),"0")</f>
        <v>18</v>
      </c>
      <c r="X312" s="384">
        <f>IFERROR(SUM(X310:X310),"0")</f>
        <v>18</v>
      </c>
      <c r="Y312" s="37"/>
      <c r="Z312" s="385"/>
      <c r="AA312" s="385"/>
    </row>
    <row r="313" spans="1:67" ht="14.25" customHeight="1" x14ac:dyDescent="0.25">
      <c r="A313" s="388" t="s">
        <v>72</v>
      </c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389"/>
      <c r="P313" s="389"/>
      <c r="Q313" s="389"/>
      <c r="R313" s="389"/>
      <c r="S313" s="389"/>
      <c r="T313" s="389"/>
      <c r="U313" s="389"/>
      <c r="V313" s="389"/>
      <c r="W313" s="389"/>
      <c r="X313" s="389"/>
      <c r="Y313" s="389"/>
      <c r="Z313" s="375"/>
      <c r="AA313" s="375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86">
        <v>4607091387919</v>
      </c>
      <c r="E314" s="387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87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86">
        <v>4680115883604</v>
      </c>
      <c r="E315" s="387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7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87"/>
      <c r="T315" s="34"/>
      <c r="U315" s="34"/>
      <c r="V315" s="35" t="s">
        <v>66</v>
      </c>
      <c r="W315" s="382">
        <v>630</v>
      </c>
      <c r="X315" s="383">
        <f>IFERROR(IF(W315="",0,CEILING((W315/$H315),1)*$H315),"")</f>
        <v>630</v>
      </c>
      <c r="Y315" s="36">
        <f>IFERROR(IF(X315=0,"",ROUNDUP(X315/H315,0)*0.00753),"")</f>
        <v>2.2589999999999999</v>
      </c>
      <c r="Z315" s="56"/>
      <c r="AA315" s="57"/>
      <c r="AE315" s="64"/>
      <c r="BB315" s="244" t="s">
        <v>1</v>
      </c>
      <c r="BL315" s="64">
        <f>IFERROR(W315*I315/H315,"0")</f>
        <v>711.59999999999991</v>
      </c>
      <c r="BM315" s="64">
        <f>IFERROR(X315*I315/H315,"0")</f>
        <v>711.59999999999991</v>
      </c>
      <c r="BN315" s="64">
        <f>IFERROR(1/J315*(W315/H315),"0")</f>
        <v>1.9230769230769229</v>
      </c>
      <c r="BO315" s="64">
        <f>IFERROR(1/J315*(X315/H315),"0")</f>
        <v>1.9230769230769229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86">
        <v>4680115883567</v>
      </c>
      <c r="E316" s="387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87"/>
      <c r="T316" s="34"/>
      <c r="U316" s="34"/>
      <c r="V316" s="35" t="s">
        <v>66</v>
      </c>
      <c r="W316" s="382">
        <v>489.99999999999989</v>
      </c>
      <c r="X316" s="383">
        <f>IFERROR(IF(W316="",0,CEILING((W316/$H316),1)*$H316),"")</f>
        <v>491.40000000000003</v>
      </c>
      <c r="Y316" s="36">
        <f>IFERROR(IF(X316=0,"",ROUNDUP(X316/H316,0)*0.00753),"")</f>
        <v>1.7620200000000001</v>
      </c>
      <c r="Z316" s="56"/>
      <c r="AA316" s="57"/>
      <c r="AE316" s="64"/>
      <c r="BB316" s="245" t="s">
        <v>1</v>
      </c>
      <c r="BL316" s="64">
        <f>IFERROR(W316*I316/H316,"0")</f>
        <v>550.66666666666652</v>
      </c>
      <c r="BM316" s="64">
        <f>IFERROR(X316*I316/H316,"0")</f>
        <v>552.24</v>
      </c>
      <c r="BN316" s="64">
        <f>IFERROR(1/J316*(W316/H316),"0")</f>
        <v>1.4957264957264953</v>
      </c>
      <c r="BO316" s="64">
        <f>IFERROR(1/J316*(X316/H316),"0")</f>
        <v>1.5</v>
      </c>
    </row>
    <row r="317" spans="1:67" x14ac:dyDescent="0.2">
      <c r="A317" s="393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4"/>
      <c r="O317" s="406" t="s">
        <v>70</v>
      </c>
      <c r="P317" s="407"/>
      <c r="Q317" s="407"/>
      <c r="R317" s="407"/>
      <c r="S317" s="407"/>
      <c r="T317" s="407"/>
      <c r="U317" s="408"/>
      <c r="V317" s="37" t="s">
        <v>71</v>
      </c>
      <c r="W317" s="384">
        <f>IFERROR(W314/H314,"0")+IFERROR(W315/H315,"0")+IFERROR(W316/H316,"0")</f>
        <v>533.33333333333326</v>
      </c>
      <c r="X317" s="384">
        <f>IFERROR(X314/H314,"0")+IFERROR(X315/H315,"0")+IFERROR(X316/H316,"0")</f>
        <v>534</v>
      </c>
      <c r="Y317" s="384">
        <f>IFERROR(IF(Y314="",0,Y314),"0")+IFERROR(IF(Y315="",0,Y315),"0")+IFERROR(IF(Y316="",0,Y316),"0")</f>
        <v>4.02102</v>
      </c>
      <c r="Z317" s="385"/>
      <c r="AA317" s="385"/>
    </row>
    <row r="318" spans="1:67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94"/>
      <c r="O318" s="406" t="s">
        <v>70</v>
      </c>
      <c r="P318" s="407"/>
      <c r="Q318" s="407"/>
      <c r="R318" s="407"/>
      <c r="S318" s="407"/>
      <c r="T318" s="407"/>
      <c r="U318" s="408"/>
      <c r="V318" s="37" t="s">
        <v>66</v>
      </c>
      <c r="W318" s="384">
        <f>IFERROR(SUM(W314:W316),"0")</f>
        <v>1120</v>
      </c>
      <c r="X318" s="384">
        <f>IFERROR(SUM(X314:X316),"0")</f>
        <v>1121.4000000000001</v>
      </c>
      <c r="Y318" s="37"/>
      <c r="Z318" s="385"/>
      <c r="AA318" s="385"/>
    </row>
    <row r="319" spans="1:67" ht="14.25" customHeight="1" x14ac:dyDescent="0.25">
      <c r="A319" s="388" t="s">
        <v>91</v>
      </c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89"/>
      <c r="O319" s="389"/>
      <c r="P319" s="389"/>
      <c r="Q319" s="389"/>
      <c r="R319" s="389"/>
      <c r="S319" s="389"/>
      <c r="T319" s="389"/>
      <c r="U319" s="389"/>
      <c r="V319" s="389"/>
      <c r="W319" s="389"/>
      <c r="X319" s="389"/>
      <c r="Y319" s="389"/>
      <c r="Z319" s="375"/>
      <c r="AA319" s="375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86">
        <v>4607091383102</v>
      </c>
      <c r="E320" s="387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87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3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4"/>
      <c r="O321" s="406" t="s">
        <v>70</v>
      </c>
      <c r="P321" s="407"/>
      <c r="Q321" s="407"/>
      <c r="R321" s="407"/>
      <c r="S321" s="407"/>
      <c r="T321" s="407"/>
      <c r="U321" s="40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94"/>
      <c r="O322" s="406" t="s">
        <v>70</v>
      </c>
      <c r="P322" s="407"/>
      <c r="Q322" s="407"/>
      <c r="R322" s="407"/>
      <c r="S322" s="407"/>
      <c r="T322" s="407"/>
      <c r="U322" s="40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396" t="s">
        <v>488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48"/>
      <c r="AA323" s="48"/>
    </row>
    <row r="324" spans="1:67" ht="16.5" customHeight="1" x14ac:dyDescent="0.25">
      <c r="A324" s="452" t="s">
        <v>489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389"/>
      <c r="Z324" s="376"/>
      <c r="AA324" s="376"/>
    </row>
    <row r="325" spans="1:67" ht="14.25" customHeight="1" x14ac:dyDescent="0.25">
      <c r="A325" s="388" t="s">
        <v>113</v>
      </c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89"/>
      <c r="O325" s="389"/>
      <c r="P325" s="389"/>
      <c r="Q325" s="389"/>
      <c r="R325" s="389"/>
      <c r="S325" s="389"/>
      <c r="T325" s="389"/>
      <c r="U325" s="389"/>
      <c r="V325" s="389"/>
      <c r="W325" s="389"/>
      <c r="X325" s="389"/>
      <c r="Y325" s="389"/>
      <c r="Z325" s="375"/>
      <c r="AA325" s="375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386">
        <v>4680115884885</v>
      </c>
      <c r="E326" s="387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3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87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86">
        <v>4680115884892</v>
      </c>
      <c r="E327" s="387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87"/>
      <c r="T327" s="34"/>
      <c r="U327" s="34"/>
      <c r="V327" s="35" t="s">
        <v>66</v>
      </c>
      <c r="W327" s="382">
        <v>50</v>
      </c>
      <c r="X327" s="383">
        <f t="shared" si="59"/>
        <v>54</v>
      </c>
      <c r="Y327" s="36">
        <f>IFERROR(IF(X327=0,"",ROUNDUP(X327/H327,0)*0.02175),"")</f>
        <v>0.10874999999999999</v>
      </c>
      <c r="Z327" s="56"/>
      <c r="AA327" s="57"/>
      <c r="AE327" s="64"/>
      <c r="BB327" s="248" t="s">
        <v>1</v>
      </c>
      <c r="BL327" s="64">
        <f t="shared" si="60"/>
        <v>52.222222222222221</v>
      </c>
      <c r="BM327" s="64">
        <f t="shared" si="61"/>
        <v>56.4</v>
      </c>
      <c r="BN327" s="64">
        <f t="shared" si="62"/>
        <v>8.2671957671957674E-2</v>
      </c>
      <c r="BO327" s="64">
        <f t="shared" si="63"/>
        <v>8.9285714285714274E-2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86">
        <v>4680115884830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87"/>
      <c r="T328" s="34"/>
      <c r="U328" s="34"/>
      <c r="V328" s="35" t="s">
        <v>66</v>
      </c>
      <c r="W328" s="382">
        <v>2000</v>
      </c>
      <c r="X328" s="383">
        <f t="shared" si="59"/>
        <v>2010</v>
      </c>
      <c r="Y328" s="36">
        <f>IFERROR(IF(X328=0,"",ROUNDUP(X328/H328,0)*0.02175),"")</f>
        <v>2.9144999999999999</v>
      </c>
      <c r="Z328" s="56"/>
      <c r="AA328" s="57"/>
      <c r="AE328" s="64"/>
      <c r="BB328" s="249" t="s">
        <v>1</v>
      </c>
      <c r="BL328" s="64">
        <f t="shared" si="60"/>
        <v>2064</v>
      </c>
      <c r="BM328" s="64">
        <f t="shared" si="61"/>
        <v>2074.3200000000002</v>
      </c>
      <c r="BN328" s="64">
        <f t="shared" si="62"/>
        <v>2.7777777777777777</v>
      </c>
      <c r="BO328" s="64">
        <f t="shared" si="63"/>
        <v>2.7916666666666665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386">
        <v>4680115884830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87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86">
        <v>4680115884847</v>
      </c>
      <c r="E330" s="387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87"/>
      <c r="T330" s="34"/>
      <c r="U330" s="34"/>
      <c r="V330" s="35" t="s">
        <v>66</v>
      </c>
      <c r="W330" s="382">
        <v>0</v>
      </c>
      <c r="X330" s="383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386">
        <v>4680115884847</v>
      </c>
      <c r="E331" s="387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87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86">
        <v>4680115884854</v>
      </c>
      <c r="E332" s="387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87"/>
      <c r="T332" s="34"/>
      <c r="U332" s="34"/>
      <c r="V332" s="35" t="s">
        <v>66</v>
      </c>
      <c r="W332" s="382">
        <v>700</v>
      </c>
      <c r="X332" s="383">
        <f t="shared" si="59"/>
        <v>705</v>
      </c>
      <c r="Y332" s="36">
        <f>IFERROR(IF(X332=0,"",ROUNDUP(X332/H332,0)*0.02175),"")</f>
        <v>1.0222499999999999</v>
      </c>
      <c r="Z332" s="56"/>
      <c r="AA332" s="57"/>
      <c r="AE332" s="64"/>
      <c r="BB332" s="253" t="s">
        <v>1</v>
      </c>
      <c r="BL332" s="64">
        <f t="shared" si="60"/>
        <v>722.4</v>
      </c>
      <c r="BM332" s="64">
        <f t="shared" si="61"/>
        <v>727.56</v>
      </c>
      <c r="BN332" s="64">
        <f t="shared" si="62"/>
        <v>0.9722222222222221</v>
      </c>
      <c r="BO332" s="64">
        <f t="shared" si="63"/>
        <v>0.97916666666666663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386">
        <v>4680115884854</v>
      </c>
      <c r="E333" s="387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87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386">
        <v>4680115884908</v>
      </c>
      <c r="E334" s="387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87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86">
        <v>4680115884861</v>
      </c>
      <c r="E335" s="387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87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386">
        <v>4680115884922</v>
      </c>
      <c r="E336" s="387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87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386">
        <v>4680115882638</v>
      </c>
      <c r="E337" s="387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87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3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94"/>
      <c r="O338" s="406" t="s">
        <v>70</v>
      </c>
      <c r="P338" s="407"/>
      <c r="Q338" s="407"/>
      <c r="R338" s="407"/>
      <c r="S338" s="407"/>
      <c r="T338" s="407"/>
      <c r="U338" s="40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184.62962962962962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186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4.0454999999999997</v>
      </c>
      <c r="Z338" s="385"/>
      <c r="AA338" s="385"/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4"/>
      <c r="O339" s="406" t="s">
        <v>70</v>
      </c>
      <c r="P339" s="407"/>
      <c r="Q339" s="407"/>
      <c r="R339" s="407"/>
      <c r="S339" s="407"/>
      <c r="T339" s="407"/>
      <c r="U339" s="408"/>
      <c r="V339" s="37" t="s">
        <v>66</v>
      </c>
      <c r="W339" s="384">
        <f>IFERROR(SUM(W326:W337),"0")</f>
        <v>2750</v>
      </c>
      <c r="X339" s="384">
        <f>IFERROR(SUM(X326:X337),"0")</f>
        <v>2769</v>
      </c>
      <c r="Y339" s="37"/>
      <c r="Z339" s="385"/>
      <c r="AA339" s="385"/>
    </row>
    <row r="340" spans="1:67" ht="14.25" customHeight="1" x14ac:dyDescent="0.25">
      <c r="A340" s="388" t="s">
        <v>105</v>
      </c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389"/>
      <c r="V340" s="389"/>
      <c r="W340" s="389"/>
      <c r="X340" s="389"/>
      <c r="Y340" s="389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86">
        <v>4607091383980</v>
      </c>
      <c r="E341" s="387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87"/>
      <c r="T341" s="34"/>
      <c r="U341" s="34"/>
      <c r="V341" s="35" t="s">
        <v>66</v>
      </c>
      <c r="W341" s="382">
        <v>1000</v>
      </c>
      <c r="X341" s="38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59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86">
        <v>4607091384178</v>
      </c>
      <c r="E342" s="387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87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3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4"/>
      <c r="O343" s="406" t="s">
        <v>70</v>
      </c>
      <c r="P343" s="407"/>
      <c r="Q343" s="407"/>
      <c r="R343" s="407"/>
      <c r="S343" s="407"/>
      <c r="T343" s="407"/>
      <c r="U343" s="408"/>
      <c r="V343" s="37" t="s">
        <v>71</v>
      </c>
      <c r="W343" s="384">
        <f>IFERROR(W341/H341,"0")+IFERROR(W342/H342,"0")</f>
        <v>66.666666666666671</v>
      </c>
      <c r="X343" s="384">
        <f>IFERROR(X341/H341,"0")+IFERROR(X342/H342,"0")</f>
        <v>67</v>
      </c>
      <c r="Y343" s="384">
        <f>IFERROR(IF(Y341="",0,Y341),"0")+IFERROR(IF(Y342="",0,Y342),"0")</f>
        <v>1.4572499999999999</v>
      </c>
      <c r="Z343" s="385"/>
      <c r="AA343" s="385"/>
    </row>
    <row r="344" spans="1:67" x14ac:dyDescent="0.2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89"/>
      <c r="M344" s="389"/>
      <c r="N344" s="394"/>
      <c r="O344" s="406" t="s">
        <v>70</v>
      </c>
      <c r="P344" s="407"/>
      <c r="Q344" s="407"/>
      <c r="R344" s="407"/>
      <c r="S344" s="407"/>
      <c r="T344" s="407"/>
      <c r="U344" s="408"/>
      <c r="V344" s="37" t="s">
        <v>66</v>
      </c>
      <c r="W344" s="384">
        <f>IFERROR(SUM(W341:W342),"0")</f>
        <v>1000</v>
      </c>
      <c r="X344" s="384">
        <f>IFERROR(SUM(X341:X342),"0")</f>
        <v>1005</v>
      </c>
      <c r="Y344" s="37"/>
      <c r="Z344" s="385"/>
      <c r="AA344" s="385"/>
    </row>
    <row r="345" spans="1:67" ht="14.25" customHeight="1" x14ac:dyDescent="0.25">
      <c r="A345" s="388" t="s">
        <v>72</v>
      </c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389"/>
      <c r="P345" s="389"/>
      <c r="Q345" s="389"/>
      <c r="R345" s="389"/>
      <c r="S345" s="389"/>
      <c r="T345" s="389"/>
      <c r="U345" s="389"/>
      <c r="V345" s="389"/>
      <c r="W345" s="389"/>
      <c r="X345" s="389"/>
      <c r="Y345" s="389"/>
      <c r="Z345" s="375"/>
      <c r="AA345" s="375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386">
        <v>4607091383928</v>
      </c>
      <c r="E346" s="387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87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386">
        <v>4607091383928</v>
      </c>
      <c r="E347" s="387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4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87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86">
        <v>4607091384260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87"/>
      <c r="T348" s="34"/>
      <c r="U348" s="34"/>
      <c r="V348" s="35" t="s">
        <v>66</v>
      </c>
      <c r="W348" s="382">
        <v>180</v>
      </c>
      <c r="X348" s="383">
        <f>IFERROR(IF(W348="",0,CEILING((W348/$H348),1)*$H348),"")</f>
        <v>187.2</v>
      </c>
      <c r="Y348" s="36">
        <f>IFERROR(IF(X348=0,"",ROUNDUP(X348/H348,0)*0.02175),"")</f>
        <v>0.52200000000000002</v>
      </c>
      <c r="Z348" s="56"/>
      <c r="AA348" s="57"/>
      <c r="AE348" s="64"/>
      <c r="BB348" s="263" t="s">
        <v>1</v>
      </c>
      <c r="BL348" s="64">
        <f>IFERROR(W348*I348/H348,"0")</f>
        <v>193.01538461538465</v>
      </c>
      <c r="BM348" s="64">
        <f>IFERROR(X348*I348/H348,"0")</f>
        <v>200.73600000000002</v>
      </c>
      <c r="BN348" s="64">
        <f>IFERROR(1/J348*(W348/H348),"0")</f>
        <v>0.41208791208791207</v>
      </c>
      <c r="BO348" s="64">
        <f>IFERROR(1/J348*(X348/H348),"0")</f>
        <v>0.42857142857142855</v>
      </c>
    </row>
    <row r="349" spans="1:67" x14ac:dyDescent="0.2">
      <c r="A349" s="393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94"/>
      <c r="O349" s="406" t="s">
        <v>70</v>
      </c>
      <c r="P349" s="407"/>
      <c r="Q349" s="407"/>
      <c r="R349" s="407"/>
      <c r="S349" s="407"/>
      <c r="T349" s="407"/>
      <c r="U349" s="408"/>
      <c r="V349" s="37" t="s">
        <v>71</v>
      </c>
      <c r="W349" s="384">
        <f>IFERROR(W346/H346,"0")+IFERROR(W347/H347,"0")+IFERROR(W348/H348,"0")</f>
        <v>23.076923076923077</v>
      </c>
      <c r="X349" s="384">
        <f>IFERROR(X346/H346,"0")+IFERROR(X347/H347,"0")+IFERROR(X348/H348,"0")</f>
        <v>24</v>
      </c>
      <c r="Y349" s="384">
        <f>IFERROR(IF(Y346="",0,Y346),"0")+IFERROR(IF(Y347="",0,Y347),"0")+IFERROR(IF(Y348="",0,Y348),"0")</f>
        <v>0.52200000000000002</v>
      </c>
      <c r="Z349" s="385"/>
      <c r="AA349" s="385"/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4"/>
      <c r="O350" s="406" t="s">
        <v>70</v>
      </c>
      <c r="P350" s="407"/>
      <c r="Q350" s="407"/>
      <c r="R350" s="407"/>
      <c r="S350" s="407"/>
      <c r="T350" s="407"/>
      <c r="U350" s="408"/>
      <c r="V350" s="37" t="s">
        <v>66</v>
      </c>
      <c r="W350" s="384">
        <f>IFERROR(SUM(W346:W348),"0")</f>
        <v>180</v>
      </c>
      <c r="X350" s="384">
        <f>IFERROR(SUM(X346:X348),"0")</f>
        <v>187.2</v>
      </c>
      <c r="Y350" s="37"/>
      <c r="Z350" s="385"/>
      <c r="AA350" s="385"/>
    </row>
    <row r="351" spans="1:67" ht="14.25" customHeight="1" x14ac:dyDescent="0.25">
      <c r="A351" s="388" t="s">
        <v>215</v>
      </c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389"/>
      <c r="P351" s="389"/>
      <c r="Q351" s="389"/>
      <c r="R351" s="389"/>
      <c r="S351" s="389"/>
      <c r="T351" s="389"/>
      <c r="U351" s="389"/>
      <c r="V351" s="389"/>
      <c r="W351" s="389"/>
      <c r="X351" s="389"/>
      <c r="Y351" s="389"/>
      <c r="Z351" s="375"/>
      <c r="AA351" s="375"/>
    </row>
    <row r="352" spans="1:67" ht="16.5" customHeight="1" x14ac:dyDescent="0.25">
      <c r="A352" s="54" t="s">
        <v>520</v>
      </c>
      <c r="B352" s="54" t="s">
        <v>521</v>
      </c>
      <c r="C352" s="31">
        <v>4301060345</v>
      </c>
      <c r="D352" s="386">
        <v>4607091384673</v>
      </c>
      <c r="E352" s="387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1"/>
      <c r="Q352" s="391"/>
      <c r="R352" s="391"/>
      <c r="S352" s="387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4301060314</v>
      </c>
      <c r="D353" s="386">
        <v>4607091384673</v>
      </c>
      <c r="E353" s="387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1"/>
      <c r="Q353" s="391"/>
      <c r="R353" s="391"/>
      <c r="S353" s="387"/>
      <c r="T353" s="34"/>
      <c r="U353" s="34"/>
      <c r="V353" s="35" t="s">
        <v>66</v>
      </c>
      <c r="W353" s="382">
        <v>30</v>
      </c>
      <c r="X353" s="383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5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393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4"/>
      <c r="O354" s="406" t="s">
        <v>70</v>
      </c>
      <c r="P354" s="407"/>
      <c r="Q354" s="407"/>
      <c r="R354" s="407"/>
      <c r="S354" s="407"/>
      <c r="T354" s="407"/>
      <c r="U354" s="408"/>
      <c r="V354" s="37" t="s">
        <v>71</v>
      </c>
      <c r="W354" s="384">
        <f>IFERROR(W352/H352,"0")+IFERROR(W353/H353,"0")</f>
        <v>3.8461538461538463</v>
      </c>
      <c r="X354" s="384">
        <f>IFERROR(X352/H352,"0")+IFERROR(X353/H353,"0")</f>
        <v>4</v>
      </c>
      <c r="Y354" s="384">
        <f>IFERROR(IF(Y352="",0,Y352),"0")+IFERROR(IF(Y353="",0,Y353),"0")</f>
        <v>8.6999999999999994E-2</v>
      </c>
      <c r="Z354" s="385"/>
      <c r="AA354" s="38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4"/>
      <c r="O355" s="406" t="s">
        <v>70</v>
      </c>
      <c r="P355" s="407"/>
      <c r="Q355" s="407"/>
      <c r="R355" s="407"/>
      <c r="S355" s="407"/>
      <c r="T355" s="407"/>
      <c r="U355" s="408"/>
      <c r="V355" s="37" t="s">
        <v>66</v>
      </c>
      <c r="W355" s="384">
        <f>IFERROR(SUM(W352:W353),"0")</f>
        <v>30</v>
      </c>
      <c r="X355" s="384">
        <f>IFERROR(SUM(X352:X353),"0")</f>
        <v>31.2</v>
      </c>
      <c r="Y355" s="37"/>
      <c r="Z355" s="385"/>
      <c r="AA355" s="385"/>
    </row>
    <row r="356" spans="1:67" ht="16.5" customHeight="1" x14ac:dyDescent="0.25">
      <c r="A356" s="452" t="s">
        <v>523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76"/>
      <c r="AA356" s="376"/>
    </row>
    <row r="357" spans="1:67" ht="14.25" customHeight="1" x14ac:dyDescent="0.25">
      <c r="A357" s="388" t="s">
        <v>113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75"/>
      <c r="AA357" s="375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386">
        <v>4680115881907</v>
      </c>
      <c r="E358" s="387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87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386">
        <v>4680115883925</v>
      </c>
      <c r="E359" s="387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87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93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4"/>
      <c r="O360" s="406" t="s">
        <v>70</v>
      </c>
      <c r="P360" s="407"/>
      <c r="Q360" s="407"/>
      <c r="R360" s="407"/>
      <c r="S360" s="407"/>
      <c r="T360" s="407"/>
      <c r="U360" s="40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4"/>
      <c r="O361" s="406" t="s">
        <v>70</v>
      </c>
      <c r="P361" s="407"/>
      <c r="Q361" s="407"/>
      <c r="R361" s="407"/>
      <c r="S361" s="407"/>
      <c r="T361" s="407"/>
      <c r="U361" s="40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388" t="s">
        <v>61</v>
      </c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389"/>
      <c r="P362" s="389"/>
      <c r="Q362" s="389"/>
      <c r="R362" s="389"/>
      <c r="S362" s="389"/>
      <c r="T362" s="389"/>
      <c r="U362" s="389"/>
      <c r="V362" s="389"/>
      <c r="W362" s="389"/>
      <c r="X362" s="389"/>
      <c r="Y362" s="389"/>
      <c r="Z362" s="375"/>
      <c r="AA362" s="375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86">
        <v>4607091384802</v>
      </c>
      <c r="E363" s="387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87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386">
        <v>4607091384802</v>
      </c>
      <c r="E364" s="387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4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87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386">
        <v>4607091384826</v>
      </c>
      <c r="E365" s="387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87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393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4"/>
      <c r="O366" s="406" t="s">
        <v>70</v>
      </c>
      <c r="P366" s="407"/>
      <c r="Q366" s="407"/>
      <c r="R366" s="407"/>
      <c r="S366" s="407"/>
      <c r="T366" s="407"/>
      <c r="U366" s="40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x14ac:dyDescent="0.2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94"/>
      <c r="O367" s="406" t="s">
        <v>70</v>
      </c>
      <c r="P367" s="407"/>
      <c r="Q367" s="407"/>
      <c r="R367" s="407"/>
      <c r="S367" s="407"/>
      <c r="T367" s="407"/>
      <c r="U367" s="40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customHeight="1" x14ac:dyDescent="0.25">
      <c r="A368" s="388" t="s">
        <v>72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86">
        <v>4607091384246</v>
      </c>
      <c r="E369" s="387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87"/>
      <c r="T369" s="34"/>
      <c r="U369" s="34"/>
      <c r="V369" s="35" t="s">
        <v>66</v>
      </c>
      <c r="W369" s="382">
        <v>0</v>
      </c>
      <c r="X369" s="383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386">
        <v>4680115881976</v>
      </c>
      <c r="E370" s="387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87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4301051634</v>
      </c>
      <c r="D371" s="386">
        <v>4607091384253</v>
      </c>
      <c r="E371" s="387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1"/>
      <c r="Q371" s="391"/>
      <c r="R371" s="391"/>
      <c r="S371" s="387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537</v>
      </c>
      <c r="B372" s="54" t="s">
        <v>539</v>
      </c>
      <c r="C372" s="31">
        <v>4301051297</v>
      </c>
      <c r="D372" s="386">
        <v>4607091384253</v>
      </c>
      <c r="E372" s="387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1"/>
      <c r="Q372" s="391"/>
      <c r="R372" s="391"/>
      <c r="S372" s="387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386">
        <v>4680115881969</v>
      </c>
      <c r="E373" s="387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87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3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94"/>
      <c r="O374" s="406" t="s">
        <v>70</v>
      </c>
      <c r="P374" s="407"/>
      <c r="Q374" s="407"/>
      <c r="R374" s="407"/>
      <c r="S374" s="407"/>
      <c r="T374" s="407"/>
      <c r="U374" s="408"/>
      <c r="V374" s="37" t="s">
        <v>71</v>
      </c>
      <c r="W374" s="384">
        <f>IFERROR(W369/H369,"0")+IFERROR(W370/H370,"0")+IFERROR(W371/H371,"0")+IFERROR(W372/H372,"0")+IFERROR(W373/H373,"0")</f>
        <v>0</v>
      </c>
      <c r="X374" s="384">
        <f>IFERROR(X369/H369,"0")+IFERROR(X370/H370,"0")+IFERROR(X371/H371,"0")+IFERROR(X372/H372,"0")+IFERROR(X373/H373,"0")</f>
        <v>0</v>
      </c>
      <c r="Y374" s="384">
        <f>IFERROR(IF(Y369="",0,Y369),"0")+IFERROR(IF(Y370="",0,Y370),"0")+IFERROR(IF(Y371="",0,Y371),"0")+IFERROR(IF(Y372="",0,Y372),"0")+IFERROR(IF(Y373="",0,Y373),"0")</f>
        <v>0</v>
      </c>
      <c r="Z374" s="385"/>
      <c r="AA374" s="385"/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4"/>
      <c r="O375" s="406" t="s">
        <v>70</v>
      </c>
      <c r="P375" s="407"/>
      <c r="Q375" s="407"/>
      <c r="R375" s="407"/>
      <c r="S375" s="407"/>
      <c r="T375" s="407"/>
      <c r="U375" s="408"/>
      <c r="V375" s="37" t="s">
        <v>66</v>
      </c>
      <c r="W375" s="384">
        <f>IFERROR(SUM(W369:W373),"0")</f>
        <v>0</v>
      </c>
      <c r="X375" s="384">
        <f>IFERROR(SUM(X369:X373),"0")</f>
        <v>0</v>
      </c>
      <c r="Y375" s="37"/>
      <c r="Z375" s="385"/>
      <c r="AA375" s="385"/>
    </row>
    <row r="376" spans="1:67" ht="14.25" customHeight="1" x14ac:dyDescent="0.25">
      <c r="A376" s="388" t="s">
        <v>215</v>
      </c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389"/>
      <c r="V376" s="389"/>
      <c r="W376" s="389"/>
      <c r="X376" s="389"/>
      <c r="Y376" s="389"/>
      <c r="Z376" s="375"/>
      <c r="AA376" s="375"/>
    </row>
    <row r="377" spans="1:67" ht="27" customHeight="1" x14ac:dyDescent="0.25">
      <c r="A377" s="54" t="s">
        <v>542</v>
      </c>
      <c r="B377" s="54" t="s">
        <v>543</v>
      </c>
      <c r="C377" s="31">
        <v>4301060377</v>
      </c>
      <c r="D377" s="386">
        <v>4607091389357</v>
      </c>
      <c r="E377" s="387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1"/>
      <c r="Q377" s="391"/>
      <c r="R377" s="391"/>
      <c r="S377" s="387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4301060322</v>
      </c>
      <c r="D378" s="386">
        <v>4607091389357</v>
      </c>
      <c r="E378" s="387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1"/>
      <c r="Q378" s="391"/>
      <c r="R378" s="391"/>
      <c r="S378" s="387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3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4"/>
      <c r="O379" s="406" t="s">
        <v>70</v>
      </c>
      <c r="P379" s="407"/>
      <c r="Q379" s="407"/>
      <c r="R379" s="407"/>
      <c r="S379" s="407"/>
      <c r="T379" s="407"/>
      <c r="U379" s="40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4"/>
      <c r="O380" s="406" t="s">
        <v>70</v>
      </c>
      <c r="P380" s="407"/>
      <c r="Q380" s="407"/>
      <c r="R380" s="407"/>
      <c r="S380" s="407"/>
      <c r="T380" s="407"/>
      <c r="U380" s="40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396" t="s">
        <v>545</v>
      </c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48"/>
      <c r="AA381" s="48"/>
    </row>
    <row r="382" spans="1:67" ht="16.5" customHeight="1" x14ac:dyDescent="0.25">
      <c r="A382" s="452" t="s">
        <v>546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76"/>
      <c r="AA382" s="376"/>
    </row>
    <row r="383" spans="1:67" ht="14.25" customHeight="1" x14ac:dyDescent="0.25">
      <c r="A383" s="388" t="s">
        <v>113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389"/>
      <c r="Z383" s="375"/>
      <c r="AA383" s="375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386">
        <v>4607091389708</v>
      </c>
      <c r="E384" s="387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87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86">
        <v>4607091389692</v>
      </c>
      <c r="E385" s="387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87"/>
      <c r="T385" s="34"/>
      <c r="U385" s="34"/>
      <c r="V385" s="35" t="s">
        <v>66</v>
      </c>
      <c r="W385" s="382">
        <v>9</v>
      </c>
      <c r="X385" s="383">
        <f>IFERROR(IF(W385="",0,CEILING((W385/$H385),1)*$H385),"")</f>
        <v>10.8</v>
      </c>
      <c r="Y385" s="36">
        <f>IFERROR(IF(X385=0,"",ROUNDUP(X385/H385,0)*0.00753),"")</f>
        <v>3.0120000000000001E-2</v>
      </c>
      <c r="Z385" s="56"/>
      <c r="AA385" s="57"/>
      <c r="AE385" s="64"/>
      <c r="BB385" s="279" t="s">
        <v>1</v>
      </c>
      <c r="BL385" s="64">
        <f>IFERROR(W385*I385/H385,"0")</f>
        <v>9.6666666666666661</v>
      </c>
      <c r="BM385" s="64">
        <f>IFERROR(X385*I385/H385,"0")</f>
        <v>11.6</v>
      </c>
      <c r="BN385" s="64">
        <f>IFERROR(1/J385*(W385/H385),"0")</f>
        <v>2.1367521367521364E-2</v>
      </c>
      <c r="BO385" s="64">
        <f>IFERROR(1/J385*(X385/H385),"0")</f>
        <v>2.564102564102564E-2</v>
      </c>
    </row>
    <row r="386" spans="1:67" x14ac:dyDescent="0.2">
      <c r="A386" s="393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4"/>
      <c r="O386" s="406" t="s">
        <v>70</v>
      </c>
      <c r="P386" s="407"/>
      <c r="Q386" s="407"/>
      <c r="R386" s="407"/>
      <c r="S386" s="407"/>
      <c r="T386" s="407"/>
      <c r="U386" s="408"/>
      <c r="V386" s="37" t="s">
        <v>71</v>
      </c>
      <c r="W386" s="384">
        <f>IFERROR(W384/H384,"0")+IFERROR(W385/H385,"0")</f>
        <v>3.333333333333333</v>
      </c>
      <c r="X386" s="384">
        <f>IFERROR(X384/H384,"0")+IFERROR(X385/H385,"0")</f>
        <v>4</v>
      </c>
      <c r="Y386" s="384">
        <f>IFERROR(IF(Y384="",0,Y384),"0")+IFERROR(IF(Y385="",0,Y385),"0")</f>
        <v>3.0120000000000001E-2</v>
      </c>
      <c r="Z386" s="385"/>
      <c r="AA386" s="38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4"/>
      <c r="O387" s="406" t="s">
        <v>70</v>
      </c>
      <c r="P387" s="407"/>
      <c r="Q387" s="407"/>
      <c r="R387" s="407"/>
      <c r="S387" s="407"/>
      <c r="T387" s="407"/>
      <c r="U387" s="408"/>
      <c r="V387" s="37" t="s">
        <v>66</v>
      </c>
      <c r="W387" s="384">
        <f>IFERROR(SUM(W384:W385),"0")</f>
        <v>9</v>
      </c>
      <c r="X387" s="384">
        <f>IFERROR(SUM(X384:X385),"0")</f>
        <v>10.8</v>
      </c>
      <c r="Y387" s="37"/>
      <c r="Z387" s="385"/>
      <c r="AA387" s="385"/>
    </row>
    <row r="388" spans="1:67" ht="14.25" customHeight="1" x14ac:dyDescent="0.25">
      <c r="A388" s="388" t="s">
        <v>61</v>
      </c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389"/>
      <c r="V388" s="389"/>
      <c r="W388" s="389"/>
      <c r="X388" s="389"/>
      <c r="Y388" s="389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86">
        <v>4607091389753</v>
      </c>
      <c r="E389" s="387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87"/>
      <c r="T389" s="34"/>
      <c r="U389" s="34"/>
      <c r="V389" s="35" t="s">
        <v>66</v>
      </c>
      <c r="W389" s="382">
        <v>20</v>
      </c>
      <c r="X389" s="383">
        <f t="shared" ref="X389:X411" si="64">IFERROR(IF(W389="",0,CEILING((W389/$H389),1)*$H389),"")</f>
        <v>21</v>
      </c>
      <c r="Y389" s="36">
        <f t="shared" ref="Y389:Y395" si="65">IFERROR(IF(X389=0,"",ROUNDUP(X389/H389,0)*0.00753),"")</f>
        <v>3.7650000000000003E-2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21.095238095238091</v>
      </c>
      <c r="BM389" s="64">
        <f t="shared" ref="BM389:BM411" si="67">IFERROR(X389*I389/H389,"0")</f>
        <v>22.15</v>
      </c>
      <c r="BN389" s="64">
        <f t="shared" ref="BN389:BN411" si="68">IFERROR(1/J389*(W389/H389),"0")</f>
        <v>3.0525030525030524E-2</v>
      </c>
      <c r="BO389" s="64">
        <f t="shared" ref="BO389:BO411" si="69">IFERROR(1/J389*(X389/H389),"0")</f>
        <v>3.2051282051282048E-2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386">
        <v>4607091389753</v>
      </c>
      <c r="E390" s="387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2" t="s">
        <v>554</v>
      </c>
      <c r="P390" s="391"/>
      <c r="Q390" s="391"/>
      <c r="R390" s="391"/>
      <c r="S390" s="387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86">
        <v>4607091389760</v>
      </c>
      <c r="E391" s="387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87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386">
        <v>4607091389760</v>
      </c>
      <c r="E392" s="387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5" t="s">
        <v>558</v>
      </c>
      <c r="P392" s="391"/>
      <c r="Q392" s="391"/>
      <c r="R392" s="391"/>
      <c r="S392" s="387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386">
        <v>4607091389746</v>
      </c>
      <c r="E393" s="387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00" t="s">
        <v>561</v>
      </c>
      <c r="P393" s="391"/>
      <c r="Q393" s="391"/>
      <c r="R393" s="391"/>
      <c r="S393" s="387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86">
        <v>4607091389746</v>
      </c>
      <c r="E394" s="387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9" t="s">
        <v>561</v>
      </c>
      <c r="P394" s="391"/>
      <c r="Q394" s="391"/>
      <c r="R394" s="391"/>
      <c r="S394" s="387"/>
      <c r="T394" s="34"/>
      <c r="U394" s="34"/>
      <c r="V394" s="35" t="s">
        <v>66</v>
      </c>
      <c r="W394" s="382">
        <v>90</v>
      </c>
      <c r="X394" s="383">
        <f t="shared" si="64"/>
        <v>92.4</v>
      </c>
      <c r="Y394" s="36">
        <f t="shared" si="65"/>
        <v>0.16566</v>
      </c>
      <c r="Z394" s="56"/>
      <c r="AA394" s="57"/>
      <c r="AE394" s="64"/>
      <c r="BB394" s="285" t="s">
        <v>1</v>
      </c>
      <c r="BL394" s="64">
        <f t="shared" si="66"/>
        <v>94.928571428571416</v>
      </c>
      <c r="BM394" s="64">
        <f t="shared" si="67"/>
        <v>97.46</v>
      </c>
      <c r="BN394" s="64">
        <f t="shared" si="68"/>
        <v>0.13736263736263735</v>
      </c>
      <c r="BO394" s="64">
        <f t="shared" si="69"/>
        <v>0.14102564102564102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86">
        <v>4680115882928</v>
      </c>
      <c r="E395" s="387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87"/>
      <c r="T395" s="34"/>
      <c r="U395" s="34"/>
      <c r="V395" s="35" t="s">
        <v>66</v>
      </c>
      <c r="W395" s="382">
        <v>112</v>
      </c>
      <c r="X395" s="383">
        <f t="shared" si="64"/>
        <v>112.56</v>
      </c>
      <c r="Y395" s="36">
        <f t="shared" si="65"/>
        <v>0.50451000000000001</v>
      </c>
      <c r="Z395" s="56"/>
      <c r="AA395" s="57"/>
      <c r="AE395" s="64"/>
      <c r="BB395" s="286" t="s">
        <v>1</v>
      </c>
      <c r="BL395" s="64">
        <f t="shared" si="66"/>
        <v>173.33333333333334</v>
      </c>
      <c r="BM395" s="64">
        <f t="shared" si="67"/>
        <v>174.20000000000002</v>
      </c>
      <c r="BN395" s="64">
        <f t="shared" si="68"/>
        <v>0.42735042735042739</v>
      </c>
      <c r="BO395" s="64">
        <f t="shared" si="69"/>
        <v>0.42948717948717946</v>
      </c>
    </row>
    <row r="396" spans="1:67" ht="27" customHeight="1" x14ac:dyDescent="0.25">
      <c r="A396" s="54" t="s">
        <v>565</v>
      </c>
      <c r="B396" s="54" t="s">
        <v>566</v>
      </c>
      <c r="C396" s="31">
        <v>4301031257</v>
      </c>
      <c r="D396" s="386">
        <v>4680115883147</v>
      </c>
      <c r="E396" s="387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1"/>
      <c r="Q396" s="391"/>
      <c r="R396" s="391"/>
      <c r="S396" s="387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4301031335</v>
      </c>
      <c r="D397" s="386">
        <v>4680115883147</v>
      </c>
      <c r="E397" s="387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568</v>
      </c>
      <c r="P397" s="391"/>
      <c r="Q397" s="391"/>
      <c r="R397" s="391"/>
      <c r="S397" s="387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86">
        <v>4607091384338</v>
      </c>
      <c r="E398" s="387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87"/>
      <c r="T398" s="34"/>
      <c r="U398" s="34"/>
      <c r="V398" s="35" t="s">
        <v>66</v>
      </c>
      <c r="W398" s="382">
        <v>87.5</v>
      </c>
      <c r="X398" s="383">
        <f t="shared" si="64"/>
        <v>88.2</v>
      </c>
      <c r="Y398" s="36">
        <f t="shared" si="70"/>
        <v>0.21084</v>
      </c>
      <c r="Z398" s="56"/>
      <c r="AA398" s="57"/>
      <c r="AE398" s="64"/>
      <c r="BB398" s="289" t="s">
        <v>1</v>
      </c>
      <c r="BL398" s="64">
        <f t="shared" si="66"/>
        <v>92.916666666666657</v>
      </c>
      <c r="BM398" s="64">
        <f t="shared" si="67"/>
        <v>93.66</v>
      </c>
      <c r="BN398" s="64">
        <f t="shared" si="68"/>
        <v>0.17806267806267806</v>
      </c>
      <c r="BO398" s="64">
        <f t="shared" si="69"/>
        <v>0.17948717948717952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386">
        <v>4607091384338</v>
      </c>
      <c r="E399" s="387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21" t="s">
        <v>572</v>
      </c>
      <c r="P399" s="391"/>
      <c r="Q399" s="391"/>
      <c r="R399" s="391"/>
      <c r="S399" s="387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4301031254</v>
      </c>
      <c r="D400" s="386">
        <v>4680115883154</v>
      </c>
      <c r="E400" s="387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1"/>
      <c r="Q400" s="391"/>
      <c r="R400" s="391"/>
      <c r="S400" s="387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4301031336</v>
      </c>
      <c r="D401" s="386">
        <v>4680115883154</v>
      </c>
      <c r="E401" s="387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7" t="s">
        <v>576</v>
      </c>
      <c r="P401" s="391"/>
      <c r="Q401" s="391"/>
      <c r="R401" s="391"/>
      <c r="S401" s="387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86">
        <v>4607091389524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87"/>
      <c r="T402" s="34"/>
      <c r="U402" s="34"/>
      <c r="V402" s="35" t="s">
        <v>66</v>
      </c>
      <c r="W402" s="382">
        <v>52.5</v>
      </c>
      <c r="X402" s="383">
        <f t="shared" si="64"/>
        <v>52.5</v>
      </c>
      <c r="Y402" s="36">
        <f t="shared" si="70"/>
        <v>0.1255</v>
      </c>
      <c r="Z402" s="56"/>
      <c r="AA402" s="57"/>
      <c r="AE402" s="64"/>
      <c r="BB402" s="293" t="s">
        <v>1</v>
      </c>
      <c r="BL402" s="64">
        <f t="shared" si="66"/>
        <v>55.75</v>
      </c>
      <c r="BM402" s="64">
        <f t="shared" si="67"/>
        <v>55.75</v>
      </c>
      <c r="BN402" s="64">
        <f t="shared" si="68"/>
        <v>0.10683760683760685</v>
      </c>
      <c r="BO402" s="64">
        <f t="shared" si="69"/>
        <v>0.10683760683760685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386">
        <v>4607091389524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0" t="s">
        <v>580</v>
      </c>
      <c r="P403" s="391"/>
      <c r="Q403" s="391"/>
      <c r="R403" s="391"/>
      <c r="S403" s="387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4301031258</v>
      </c>
      <c r="D404" s="386">
        <v>4680115883161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1"/>
      <c r="Q404" s="391"/>
      <c r="R404" s="391"/>
      <c r="S404" s="387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583</v>
      </c>
      <c r="C405" s="31">
        <v>4301031337</v>
      </c>
      <c r="D405" s="386">
        <v>4680115883161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50" t="s">
        <v>584</v>
      </c>
      <c r="P405" s="391"/>
      <c r="Q405" s="391"/>
      <c r="R405" s="391"/>
      <c r="S405" s="387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86">
        <v>4607091384345</v>
      </c>
      <c r="E406" s="387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5" t="s">
        <v>587</v>
      </c>
      <c r="P406" s="391"/>
      <c r="Q406" s="391"/>
      <c r="R406" s="391"/>
      <c r="S406" s="387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386">
        <v>4680115883178</v>
      </c>
      <c r="E407" s="387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87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386">
        <v>4607091389531</v>
      </c>
      <c r="E408" s="387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1"/>
      <c r="Q408" s="391"/>
      <c r="R408" s="391"/>
      <c r="S408" s="387"/>
      <c r="T408" s="34"/>
      <c r="U408" s="34"/>
      <c r="V408" s="35" t="s">
        <v>66</v>
      </c>
      <c r="W408" s="382">
        <v>122.5</v>
      </c>
      <c r="X408" s="383">
        <f t="shared" si="64"/>
        <v>123.9</v>
      </c>
      <c r="Y408" s="36">
        <f t="shared" si="70"/>
        <v>0.29618</v>
      </c>
      <c r="Z408" s="56"/>
      <c r="AA408" s="57"/>
      <c r="AE408" s="64"/>
      <c r="BB408" s="299" t="s">
        <v>1</v>
      </c>
      <c r="BL408" s="64">
        <f t="shared" si="66"/>
        <v>130.08333333333334</v>
      </c>
      <c r="BM408" s="64">
        <f t="shared" si="67"/>
        <v>131.57</v>
      </c>
      <c r="BN408" s="64">
        <f t="shared" si="68"/>
        <v>0.2492877492877493</v>
      </c>
      <c r="BO408" s="64">
        <f t="shared" si="69"/>
        <v>0.25213675213675218</v>
      </c>
    </row>
    <row r="409" spans="1:67" ht="27" customHeight="1" x14ac:dyDescent="0.25">
      <c r="A409" s="54" t="s">
        <v>590</v>
      </c>
      <c r="B409" s="54" t="s">
        <v>592</v>
      </c>
      <c r="C409" s="31">
        <v>4301031333</v>
      </c>
      <c r="D409" s="386">
        <v>4607091389531</v>
      </c>
      <c r="E409" s="387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05" t="s">
        <v>593</v>
      </c>
      <c r="P409" s="391"/>
      <c r="Q409" s="391"/>
      <c r="R409" s="391"/>
      <c r="S409" s="387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customHeight="1" x14ac:dyDescent="0.25">
      <c r="A410" s="54" t="s">
        <v>594</v>
      </c>
      <c r="B410" s="54" t="s">
        <v>595</v>
      </c>
      <c r="C410" s="31">
        <v>4301031255</v>
      </c>
      <c r="D410" s="386">
        <v>4680115883185</v>
      </c>
      <c r="E410" s="387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1"/>
      <c r="Q410" s="391"/>
      <c r="R410" s="391"/>
      <c r="S410" s="387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596</v>
      </c>
      <c r="C411" s="31">
        <v>4301031338</v>
      </c>
      <c r="D411" s="386">
        <v>4680115883185</v>
      </c>
      <c r="E411" s="387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591" t="s">
        <v>597</v>
      </c>
      <c r="P411" s="391"/>
      <c r="Q411" s="391"/>
      <c r="R411" s="391"/>
      <c r="S411" s="387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3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4"/>
      <c r="O412" s="406" t="s">
        <v>70</v>
      </c>
      <c r="P412" s="407"/>
      <c r="Q412" s="407"/>
      <c r="R412" s="407"/>
      <c r="S412" s="407"/>
      <c r="T412" s="407"/>
      <c r="U412" s="40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217.85714285714283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220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1.3403399999999999</v>
      </c>
      <c r="Z412" s="385"/>
      <c r="AA412" s="38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4"/>
      <c r="O413" s="406" t="s">
        <v>70</v>
      </c>
      <c r="P413" s="407"/>
      <c r="Q413" s="407"/>
      <c r="R413" s="407"/>
      <c r="S413" s="407"/>
      <c r="T413" s="407"/>
      <c r="U413" s="408"/>
      <c r="V413" s="37" t="s">
        <v>66</v>
      </c>
      <c r="W413" s="384">
        <f>IFERROR(SUM(W389:W411),"0")</f>
        <v>484.5</v>
      </c>
      <c r="X413" s="384">
        <f>IFERROR(SUM(X389:X411),"0")</f>
        <v>490.56000000000006</v>
      </c>
      <c r="Y413" s="37"/>
      <c r="Z413" s="385"/>
      <c r="AA413" s="385"/>
    </row>
    <row r="414" spans="1:67" ht="14.25" customHeight="1" x14ac:dyDescent="0.25">
      <c r="A414" s="388" t="s">
        <v>72</v>
      </c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89"/>
      <c r="N414" s="389"/>
      <c r="O414" s="389"/>
      <c r="P414" s="389"/>
      <c r="Q414" s="389"/>
      <c r="R414" s="389"/>
      <c r="S414" s="389"/>
      <c r="T414" s="389"/>
      <c r="U414" s="389"/>
      <c r="V414" s="389"/>
      <c r="W414" s="389"/>
      <c r="X414" s="389"/>
      <c r="Y414" s="389"/>
      <c r="Z414" s="375"/>
      <c r="AA414" s="375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386">
        <v>4607091389654</v>
      </c>
      <c r="E415" s="387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87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386">
        <v>4607091384352</v>
      </c>
      <c r="E416" s="387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87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393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94"/>
      <c r="O417" s="406" t="s">
        <v>70</v>
      </c>
      <c r="P417" s="407"/>
      <c r="Q417" s="407"/>
      <c r="R417" s="407"/>
      <c r="S417" s="407"/>
      <c r="T417" s="407"/>
      <c r="U417" s="40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4"/>
      <c r="O418" s="406" t="s">
        <v>70</v>
      </c>
      <c r="P418" s="407"/>
      <c r="Q418" s="407"/>
      <c r="R418" s="407"/>
      <c r="S418" s="407"/>
      <c r="T418" s="407"/>
      <c r="U418" s="40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388" t="s">
        <v>91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86">
        <v>4680115884335</v>
      </c>
      <c r="E420" s="387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87"/>
      <c r="T420" s="34"/>
      <c r="U420" s="34"/>
      <c r="V420" s="35" t="s">
        <v>66</v>
      </c>
      <c r="W420" s="382">
        <v>12</v>
      </c>
      <c r="X420" s="383">
        <f>IFERROR(IF(W420="",0,CEILING((W420/$H420),1)*$H420),"")</f>
        <v>12</v>
      </c>
      <c r="Y420" s="36">
        <f>IFERROR(IF(X420=0,"",ROUNDUP(X420/H420,0)*0.00627),"")</f>
        <v>6.2700000000000006E-2</v>
      </c>
      <c r="Z420" s="56"/>
      <c r="AA420" s="57"/>
      <c r="AE420" s="64"/>
      <c r="BB420" s="305" t="s">
        <v>1</v>
      </c>
      <c r="BL420" s="64">
        <f>IFERROR(W420*I420/H420,"0")</f>
        <v>18.000000000000004</v>
      </c>
      <c r="BM420" s="64">
        <f>IFERROR(X420*I420/H420,"0")</f>
        <v>18.000000000000004</v>
      </c>
      <c r="BN420" s="64">
        <f>IFERROR(1/J420*(W420/H420),"0")</f>
        <v>0.05</v>
      </c>
      <c r="BO420" s="64">
        <f>IFERROR(1/J420*(X420/H420),"0")</f>
        <v>0.05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86">
        <v>4680115884342</v>
      </c>
      <c r="E421" s="387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87"/>
      <c r="T421" s="34"/>
      <c r="U421" s="34"/>
      <c r="V421" s="35" t="s">
        <v>66</v>
      </c>
      <c r="W421" s="382">
        <v>9</v>
      </c>
      <c r="X421" s="383">
        <f>IFERROR(IF(W421="",0,CEILING((W421/$H421),1)*$H421),"")</f>
        <v>9.6</v>
      </c>
      <c r="Y421" s="36">
        <f>IFERROR(IF(X421=0,"",ROUNDUP(X421/H421,0)*0.00627),"")</f>
        <v>5.0160000000000003E-2</v>
      </c>
      <c r="Z421" s="56"/>
      <c r="AA421" s="57"/>
      <c r="AE421" s="64"/>
      <c r="BB421" s="306" t="s">
        <v>1</v>
      </c>
      <c r="BL421" s="64">
        <f>IFERROR(W421*I421/H421,"0")</f>
        <v>13.5</v>
      </c>
      <c r="BM421" s="64">
        <f>IFERROR(X421*I421/H421,"0")</f>
        <v>14.400000000000002</v>
      </c>
      <c r="BN421" s="64">
        <f>IFERROR(1/J421*(W421/H421),"0")</f>
        <v>3.7499999999999999E-2</v>
      </c>
      <c r="BO421" s="64">
        <f>IFERROR(1/J421*(X421/H421),"0")</f>
        <v>0.04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86">
        <v>4680115884113</v>
      </c>
      <c r="E422" s="387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87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393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94"/>
      <c r="O423" s="406" t="s">
        <v>70</v>
      </c>
      <c r="P423" s="407"/>
      <c r="Q423" s="407"/>
      <c r="R423" s="407"/>
      <c r="S423" s="407"/>
      <c r="T423" s="407"/>
      <c r="U423" s="408"/>
      <c r="V423" s="37" t="s">
        <v>71</v>
      </c>
      <c r="W423" s="384">
        <f>IFERROR(W420/H420,"0")+IFERROR(W421/H421,"0")+IFERROR(W422/H422,"0")</f>
        <v>17.5</v>
      </c>
      <c r="X423" s="384">
        <f>IFERROR(X420/H420,"0")+IFERROR(X421/H421,"0")+IFERROR(X422/H422,"0")</f>
        <v>18</v>
      </c>
      <c r="Y423" s="384">
        <f>IFERROR(IF(Y420="",0,Y420),"0")+IFERROR(IF(Y421="",0,Y421),"0")+IFERROR(IF(Y422="",0,Y422),"0")</f>
        <v>0.11286000000000002</v>
      </c>
      <c r="Z423" s="385"/>
      <c r="AA423" s="385"/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4"/>
      <c r="O424" s="406" t="s">
        <v>70</v>
      </c>
      <c r="P424" s="407"/>
      <c r="Q424" s="407"/>
      <c r="R424" s="407"/>
      <c r="S424" s="407"/>
      <c r="T424" s="407"/>
      <c r="U424" s="408"/>
      <c r="V424" s="37" t="s">
        <v>66</v>
      </c>
      <c r="W424" s="384">
        <f>IFERROR(SUM(W420:W422),"0")</f>
        <v>21</v>
      </c>
      <c r="X424" s="384">
        <f>IFERROR(SUM(X420:X422),"0")</f>
        <v>21.6</v>
      </c>
      <c r="Y424" s="37"/>
      <c r="Z424" s="385"/>
      <c r="AA424" s="385"/>
    </row>
    <row r="425" spans="1:67" ht="16.5" customHeight="1" x14ac:dyDescent="0.25">
      <c r="A425" s="452" t="s">
        <v>610</v>
      </c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89"/>
      <c r="O425" s="389"/>
      <c r="P425" s="389"/>
      <c r="Q425" s="389"/>
      <c r="R425" s="389"/>
      <c r="S425" s="389"/>
      <c r="T425" s="389"/>
      <c r="U425" s="389"/>
      <c r="V425" s="389"/>
      <c r="W425" s="389"/>
      <c r="X425" s="389"/>
      <c r="Y425" s="389"/>
      <c r="Z425" s="376"/>
      <c r="AA425" s="376"/>
    </row>
    <row r="426" spans="1:67" ht="14.25" customHeight="1" x14ac:dyDescent="0.25">
      <c r="A426" s="388" t="s">
        <v>105</v>
      </c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89"/>
      <c r="O426" s="389"/>
      <c r="P426" s="389"/>
      <c r="Q426" s="389"/>
      <c r="R426" s="389"/>
      <c r="S426" s="389"/>
      <c r="T426" s="389"/>
      <c r="U426" s="389"/>
      <c r="V426" s="389"/>
      <c r="W426" s="389"/>
      <c r="X426" s="389"/>
      <c r="Y426" s="389"/>
      <c r="Z426" s="375"/>
      <c r="AA426" s="375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386">
        <v>4607091389364</v>
      </c>
      <c r="E427" s="387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4" t="s">
        <v>613</v>
      </c>
      <c r="P427" s="391"/>
      <c r="Q427" s="391"/>
      <c r="R427" s="391"/>
      <c r="S427" s="387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3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94"/>
      <c r="O428" s="406" t="s">
        <v>70</v>
      </c>
      <c r="P428" s="407"/>
      <c r="Q428" s="407"/>
      <c r="R428" s="407"/>
      <c r="S428" s="407"/>
      <c r="T428" s="407"/>
      <c r="U428" s="40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89"/>
      <c r="N429" s="394"/>
      <c r="O429" s="406" t="s">
        <v>70</v>
      </c>
      <c r="P429" s="407"/>
      <c r="Q429" s="407"/>
      <c r="R429" s="407"/>
      <c r="S429" s="407"/>
      <c r="T429" s="407"/>
      <c r="U429" s="40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388" t="s">
        <v>61</v>
      </c>
      <c r="B430" s="389"/>
      <c r="C430" s="389"/>
      <c r="D430" s="389"/>
      <c r="E430" s="389"/>
      <c r="F430" s="389"/>
      <c r="G430" s="389"/>
      <c r="H430" s="389"/>
      <c r="I430" s="389"/>
      <c r="J430" s="389"/>
      <c r="K430" s="389"/>
      <c r="L430" s="389"/>
      <c r="M430" s="389"/>
      <c r="N430" s="389"/>
      <c r="O430" s="389"/>
      <c r="P430" s="389"/>
      <c r="Q430" s="389"/>
      <c r="R430" s="389"/>
      <c r="S430" s="389"/>
      <c r="T430" s="389"/>
      <c r="U430" s="389"/>
      <c r="V430" s="389"/>
      <c r="W430" s="389"/>
      <c r="X430" s="389"/>
      <c r="Y430" s="389"/>
      <c r="Z430" s="375"/>
      <c r="AA430" s="375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386">
        <v>4607091389739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87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86">
        <v>4607091389739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79" t="s">
        <v>617</v>
      </c>
      <c r="P432" s="391"/>
      <c r="Q432" s="391"/>
      <c r="R432" s="391"/>
      <c r="S432" s="387"/>
      <c r="T432" s="34"/>
      <c r="U432" s="34"/>
      <c r="V432" s="35" t="s">
        <v>66</v>
      </c>
      <c r="W432" s="382">
        <v>60</v>
      </c>
      <c r="X432" s="383">
        <f t="shared" si="71"/>
        <v>63</v>
      </c>
      <c r="Y432" s="36">
        <f>IFERROR(IF(X432=0,"",ROUNDUP(X432/H432,0)*0.00753),"")</f>
        <v>0.11295000000000001</v>
      </c>
      <c r="Z432" s="56"/>
      <c r="AA432" s="57"/>
      <c r="AE432" s="64"/>
      <c r="BB432" s="310" t="s">
        <v>1</v>
      </c>
      <c r="BL432" s="64">
        <f t="shared" si="72"/>
        <v>63.28571428571427</v>
      </c>
      <c r="BM432" s="64">
        <f t="shared" si="73"/>
        <v>66.449999999999989</v>
      </c>
      <c r="BN432" s="64">
        <f t="shared" si="74"/>
        <v>9.1575091575091569E-2</v>
      </c>
      <c r="BO432" s="64">
        <f t="shared" si="75"/>
        <v>9.6153846153846145E-2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386">
        <v>4607091389425</v>
      </c>
      <c r="E433" s="387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1"/>
      <c r="Q433" s="391"/>
      <c r="R433" s="391"/>
      <c r="S433" s="387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386">
        <v>4680115882911</v>
      </c>
      <c r="E434" s="387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87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386">
        <v>4680115880771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8" t="s">
        <v>625</v>
      </c>
      <c r="P435" s="391"/>
      <c r="Q435" s="391"/>
      <c r="R435" s="391"/>
      <c r="S435" s="387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386">
        <v>4680115880771</v>
      </c>
      <c r="E436" s="387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87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86">
        <v>4607091389500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87"/>
      <c r="T437" s="34"/>
      <c r="U437" s="34"/>
      <c r="V437" s="35" t="s">
        <v>66</v>
      </c>
      <c r="W437" s="382">
        <v>21</v>
      </c>
      <c r="X437" s="383">
        <f t="shared" si="71"/>
        <v>21</v>
      </c>
      <c r="Y437" s="36">
        <f t="shared" si="76"/>
        <v>5.0200000000000002E-2</v>
      </c>
      <c r="Z437" s="56"/>
      <c r="AA437" s="57"/>
      <c r="AE437" s="64"/>
      <c r="BB437" s="315" t="s">
        <v>1</v>
      </c>
      <c r="BL437" s="64">
        <f t="shared" si="72"/>
        <v>22.299999999999997</v>
      </c>
      <c r="BM437" s="64">
        <f t="shared" si="73"/>
        <v>22.299999999999997</v>
      </c>
      <c r="BN437" s="64">
        <f t="shared" si="74"/>
        <v>4.2735042735042736E-2</v>
      </c>
      <c r="BO437" s="64">
        <f t="shared" si="75"/>
        <v>4.2735042735042736E-2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386">
        <v>4607091389500</v>
      </c>
      <c r="E438" s="387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2" t="s">
        <v>630</v>
      </c>
      <c r="P438" s="391"/>
      <c r="Q438" s="391"/>
      <c r="R438" s="391"/>
      <c r="S438" s="387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393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4"/>
      <c r="O439" s="406" t="s">
        <v>70</v>
      </c>
      <c r="P439" s="407"/>
      <c r="Q439" s="407"/>
      <c r="R439" s="407"/>
      <c r="S439" s="407"/>
      <c r="T439" s="407"/>
      <c r="U439" s="40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24.285714285714285</v>
      </c>
      <c r="X439" s="384">
        <f>IFERROR(X431/H431,"0")+IFERROR(X432/H432,"0")+IFERROR(X433/H433,"0")+IFERROR(X434/H434,"0")+IFERROR(X435/H435,"0")+IFERROR(X436/H436,"0")+IFERROR(X437/H437,"0")+IFERROR(X438/H438,"0")</f>
        <v>25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0.16315000000000002</v>
      </c>
      <c r="Z439" s="385"/>
      <c r="AA439" s="38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4"/>
      <c r="O440" s="406" t="s">
        <v>70</v>
      </c>
      <c r="P440" s="407"/>
      <c r="Q440" s="407"/>
      <c r="R440" s="407"/>
      <c r="S440" s="407"/>
      <c r="T440" s="407"/>
      <c r="U440" s="408"/>
      <c r="V440" s="37" t="s">
        <v>66</v>
      </c>
      <c r="W440" s="384">
        <f>IFERROR(SUM(W431:W438),"0")</f>
        <v>81</v>
      </c>
      <c r="X440" s="384">
        <f>IFERROR(SUM(X431:X438),"0")</f>
        <v>84</v>
      </c>
      <c r="Y440" s="37"/>
      <c r="Z440" s="385"/>
      <c r="AA440" s="385"/>
    </row>
    <row r="441" spans="1:67" ht="14.25" customHeight="1" x14ac:dyDescent="0.25">
      <c r="A441" s="388" t="s">
        <v>91</v>
      </c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389"/>
      <c r="P441" s="389"/>
      <c r="Q441" s="389"/>
      <c r="R441" s="389"/>
      <c r="S441" s="389"/>
      <c r="T441" s="389"/>
      <c r="U441" s="389"/>
      <c r="V441" s="389"/>
      <c r="W441" s="389"/>
      <c r="X441" s="389"/>
      <c r="Y441" s="389"/>
      <c r="Z441" s="375"/>
      <c r="AA441" s="375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386">
        <v>4680115884571</v>
      </c>
      <c r="E442" s="387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87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393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4"/>
      <c r="O443" s="406" t="s">
        <v>70</v>
      </c>
      <c r="P443" s="407"/>
      <c r="Q443" s="407"/>
      <c r="R443" s="407"/>
      <c r="S443" s="407"/>
      <c r="T443" s="407"/>
      <c r="U443" s="40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4"/>
      <c r="O444" s="406" t="s">
        <v>70</v>
      </c>
      <c r="P444" s="407"/>
      <c r="Q444" s="407"/>
      <c r="R444" s="407"/>
      <c r="S444" s="407"/>
      <c r="T444" s="407"/>
      <c r="U444" s="40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388" t="s">
        <v>100</v>
      </c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389"/>
      <c r="P445" s="389"/>
      <c r="Q445" s="389"/>
      <c r="R445" s="389"/>
      <c r="S445" s="389"/>
      <c r="T445" s="389"/>
      <c r="U445" s="389"/>
      <c r="V445" s="389"/>
      <c r="W445" s="389"/>
      <c r="X445" s="389"/>
      <c r="Y445" s="389"/>
      <c r="Z445" s="375"/>
      <c r="AA445" s="375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86">
        <v>4680115884090</v>
      </c>
      <c r="E446" s="387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87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393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4"/>
      <c r="O447" s="406" t="s">
        <v>70</v>
      </c>
      <c r="P447" s="407"/>
      <c r="Q447" s="407"/>
      <c r="R447" s="407"/>
      <c r="S447" s="407"/>
      <c r="T447" s="407"/>
      <c r="U447" s="40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4"/>
      <c r="O448" s="406" t="s">
        <v>70</v>
      </c>
      <c r="P448" s="407"/>
      <c r="Q448" s="407"/>
      <c r="R448" s="407"/>
      <c r="S448" s="407"/>
      <c r="T448" s="407"/>
      <c r="U448" s="40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customHeight="1" x14ac:dyDescent="0.25">
      <c r="A449" s="388" t="s">
        <v>635</v>
      </c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89"/>
      <c r="O449" s="389"/>
      <c r="P449" s="389"/>
      <c r="Q449" s="389"/>
      <c r="R449" s="389"/>
      <c r="S449" s="389"/>
      <c r="T449" s="389"/>
      <c r="U449" s="389"/>
      <c r="V449" s="389"/>
      <c r="W449" s="389"/>
      <c r="X449" s="389"/>
      <c r="Y449" s="389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86">
        <v>4680115884564</v>
      </c>
      <c r="E450" s="387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87"/>
      <c r="T450" s="34"/>
      <c r="U450" s="34"/>
      <c r="V450" s="35" t="s">
        <v>66</v>
      </c>
      <c r="W450" s="382">
        <v>7.5</v>
      </c>
      <c r="X450" s="383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19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393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94"/>
      <c r="O451" s="406" t="s">
        <v>70</v>
      </c>
      <c r="P451" s="407"/>
      <c r="Q451" s="407"/>
      <c r="R451" s="407"/>
      <c r="S451" s="407"/>
      <c r="T451" s="407"/>
      <c r="U451" s="408"/>
      <c r="V451" s="37" t="s">
        <v>71</v>
      </c>
      <c r="W451" s="384">
        <f>IFERROR(W450/H450,"0")</f>
        <v>2.5</v>
      </c>
      <c r="X451" s="384">
        <f>IFERROR(X450/H450,"0")</f>
        <v>3</v>
      </c>
      <c r="Y451" s="384">
        <f>IFERROR(IF(Y450="",0,Y450),"0")</f>
        <v>1.881E-2</v>
      </c>
      <c r="Z451" s="385"/>
      <c r="AA451" s="385"/>
    </row>
    <row r="452" spans="1:67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4"/>
      <c r="O452" s="406" t="s">
        <v>70</v>
      </c>
      <c r="P452" s="407"/>
      <c r="Q452" s="407"/>
      <c r="R452" s="407"/>
      <c r="S452" s="407"/>
      <c r="T452" s="407"/>
      <c r="U452" s="408"/>
      <c r="V452" s="37" t="s">
        <v>66</v>
      </c>
      <c r="W452" s="384">
        <f>IFERROR(SUM(W450:W450),"0")</f>
        <v>7.5</v>
      </c>
      <c r="X452" s="384">
        <f>IFERROR(SUM(X450:X450),"0")</f>
        <v>9</v>
      </c>
      <c r="Y452" s="37"/>
      <c r="Z452" s="385"/>
      <c r="AA452" s="385"/>
    </row>
    <row r="453" spans="1:67" ht="16.5" customHeight="1" x14ac:dyDescent="0.25">
      <c r="A453" s="452" t="s">
        <v>638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76"/>
      <c r="AA453" s="376"/>
    </row>
    <row r="454" spans="1:67" ht="14.25" customHeight="1" x14ac:dyDescent="0.25">
      <c r="A454" s="388" t="s">
        <v>61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86">
        <v>4680115885189</v>
      </c>
      <c r="E455" s="387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87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86">
        <v>4680115885172</v>
      </c>
      <c r="E456" s="387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87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86">
        <v>4680115885110</v>
      </c>
      <c r="E457" s="387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87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393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94"/>
      <c r="O458" s="406" t="s">
        <v>70</v>
      </c>
      <c r="P458" s="407"/>
      <c r="Q458" s="407"/>
      <c r="R458" s="407"/>
      <c r="S458" s="407"/>
      <c r="T458" s="407"/>
      <c r="U458" s="40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94"/>
      <c r="O459" s="406" t="s">
        <v>70</v>
      </c>
      <c r="P459" s="407"/>
      <c r="Q459" s="407"/>
      <c r="R459" s="407"/>
      <c r="S459" s="407"/>
      <c r="T459" s="407"/>
      <c r="U459" s="40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customHeight="1" x14ac:dyDescent="0.25">
      <c r="A460" s="452" t="s">
        <v>645</v>
      </c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389"/>
      <c r="N460" s="389"/>
      <c r="O460" s="389"/>
      <c r="P460" s="389"/>
      <c r="Q460" s="389"/>
      <c r="R460" s="389"/>
      <c r="S460" s="389"/>
      <c r="T460" s="389"/>
      <c r="U460" s="389"/>
      <c r="V460" s="389"/>
      <c r="W460" s="389"/>
      <c r="X460" s="389"/>
      <c r="Y460" s="389"/>
      <c r="Z460" s="376"/>
      <c r="AA460" s="376"/>
    </row>
    <row r="461" spans="1:67" ht="14.25" customHeight="1" x14ac:dyDescent="0.25">
      <c r="A461" s="388" t="s">
        <v>61</v>
      </c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389"/>
      <c r="P461" s="389"/>
      <c r="Q461" s="389"/>
      <c r="R461" s="389"/>
      <c r="S461" s="389"/>
      <c r="T461" s="389"/>
      <c r="U461" s="389"/>
      <c r="V461" s="389"/>
      <c r="W461" s="389"/>
      <c r="X461" s="389"/>
      <c r="Y461" s="389"/>
      <c r="Z461" s="375"/>
      <c r="AA461" s="375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386">
        <v>4680115885738</v>
      </c>
      <c r="E462" s="387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18" t="s">
        <v>648</v>
      </c>
      <c r="P462" s="391"/>
      <c r="Q462" s="391"/>
      <c r="R462" s="391"/>
      <c r="S462" s="387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86">
        <v>4680115885103</v>
      </c>
      <c r="E463" s="387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87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3"/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94"/>
      <c r="O464" s="406" t="s">
        <v>70</v>
      </c>
      <c r="P464" s="407"/>
      <c r="Q464" s="407"/>
      <c r="R464" s="407"/>
      <c r="S464" s="407"/>
      <c r="T464" s="407"/>
      <c r="U464" s="40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x14ac:dyDescent="0.2">
      <c r="A465" s="389"/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94"/>
      <c r="O465" s="406" t="s">
        <v>70</v>
      </c>
      <c r="P465" s="407"/>
      <c r="Q465" s="407"/>
      <c r="R465" s="407"/>
      <c r="S465" s="407"/>
      <c r="T465" s="407"/>
      <c r="U465" s="40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customHeight="1" x14ac:dyDescent="0.25">
      <c r="A466" s="388" t="s">
        <v>215</v>
      </c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389"/>
      <c r="U466" s="389"/>
      <c r="V466" s="389"/>
      <c r="W466" s="389"/>
      <c r="X466" s="389"/>
      <c r="Y466" s="389"/>
      <c r="Z466" s="375"/>
      <c r="AA466" s="375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386">
        <v>4680115885509</v>
      </c>
      <c r="E467" s="387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8" t="s">
        <v>653</v>
      </c>
      <c r="P467" s="391"/>
      <c r="Q467" s="391"/>
      <c r="R467" s="391"/>
      <c r="S467" s="387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393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4"/>
      <c r="O468" s="406" t="s">
        <v>70</v>
      </c>
      <c r="P468" s="407"/>
      <c r="Q468" s="407"/>
      <c r="R468" s="407"/>
      <c r="S468" s="407"/>
      <c r="T468" s="407"/>
      <c r="U468" s="40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4"/>
      <c r="O469" s="406" t="s">
        <v>70</v>
      </c>
      <c r="P469" s="407"/>
      <c r="Q469" s="407"/>
      <c r="R469" s="407"/>
      <c r="S469" s="407"/>
      <c r="T469" s="407"/>
      <c r="U469" s="40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396" t="s">
        <v>654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48"/>
      <c r="AA470" s="48"/>
    </row>
    <row r="471" spans="1:67" ht="16.5" customHeight="1" x14ac:dyDescent="0.25">
      <c r="A471" s="452" t="s">
        <v>654</v>
      </c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89"/>
      <c r="O471" s="389"/>
      <c r="P471" s="389"/>
      <c r="Q471" s="389"/>
      <c r="R471" s="389"/>
      <c r="S471" s="389"/>
      <c r="T471" s="389"/>
      <c r="U471" s="389"/>
      <c r="V471" s="389"/>
      <c r="W471" s="389"/>
      <c r="X471" s="389"/>
      <c r="Y471" s="389"/>
      <c r="Z471" s="376"/>
      <c r="AA471" s="376"/>
    </row>
    <row r="472" spans="1:67" ht="14.25" customHeight="1" x14ac:dyDescent="0.25">
      <c r="A472" s="388" t="s">
        <v>113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86">
        <v>4607091389067</v>
      </c>
      <c r="E473" s="387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87"/>
      <c r="T473" s="34"/>
      <c r="U473" s="34"/>
      <c r="V473" s="35" t="s">
        <v>66</v>
      </c>
      <c r="W473" s="382">
        <v>90</v>
      </c>
      <c r="X473" s="383">
        <f t="shared" ref="X473:X482" si="77">IFERROR(IF(W473="",0,CEILING((W473/$H473),1)*$H473),"")</f>
        <v>95.04</v>
      </c>
      <c r="Y473" s="36">
        <f t="shared" ref="Y473:Y478" si="78">IFERROR(IF(X473=0,"",ROUNDUP(X473/H473,0)*0.01196),"")</f>
        <v>0.21528</v>
      </c>
      <c r="Z473" s="56"/>
      <c r="AA473" s="57"/>
      <c r="AE473" s="64"/>
      <c r="BB473" s="326" t="s">
        <v>1</v>
      </c>
      <c r="BL473" s="64">
        <f t="shared" ref="BL473:BL482" si="79">IFERROR(W473*I473/H473,"0")</f>
        <v>96.136363636363626</v>
      </c>
      <c r="BM473" s="64">
        <f t="shared" ref="BM473:BM482" si="80">IFERROR(X473*I473/H473,"0")</f>
        <v>101.52000000000001</v>
      </c>
      <c r="BN473" s="64">
        <f t="shared" ref="BN473:BN482" si="81">IFERROR(1/J473*(W473/H473),"0")</f>
        <v>0.16389860139860138</v>
      </c>
      <c r="BO473" s="64">
        <f t="shared" ref="BO473:BO482" si="82">IFERROR(1/J473*(X473/H473),"0")</f>
        <v>0.17307692307692307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86">
        <v>4680115885226</v>
      </c>
      <c r="E474" s="387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6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87"/>
      <c r="T474" s="34"/>
      <c r="U474" s="34"/>
      <c r="V474" s="35" t="s">
        <v>66</v>
      </c>
      <c r="W474" s="382">
        <v>250</v>
      </c>
      <c r="X474" s="383">
        <f t="shared" si="77"/>
        <v>253.44</v>
      </c>
      <c r="Y474" s="36">
        <f t="shared" si="78"/>
        <v>0.57408000000000003</v>
      </c>
      <c r="Z474" s="56"/>
      <c r="AA474" s="57"/>
      <c r="AE474" s="64"/>
      <c r="BB474" s="327" t="s">
        <v>1</v>
      </c>
      <c r="BL474" s="64">
        <f t="shared" si="79"/>
        <v>267.04545454545456</v>
      </c>
      <c r="BM474" s="64">
        <f t="shared" si="80"/>
        <v>270.71999999999997</v>
      </c>
      <c r="BN474" s="64">
        <f t="shared" si="81"/>
        <v>0.45527389277389274</v>
      </c>
      <c r="BO474" s="64">
        <f t="shared" si="82"/>
        <v>0.46153846153846156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386">
        <v>4680115885271</v>
      </c>
      <c r="E475" s="387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6" t="s">
        <v>661</v>
      </c>
      <c r="P475" s="391"/>
      <c r="Q475" s="391"/>
      <c r="R475" s="391"/>
      <c r="S475" s="387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386">
        <v>4680115884502</v>
      </c>
      <c r="E476" s="387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87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86">
        <v>4607091389104</v>
      </c>
      <c r="E477" s="387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87"/>
      <c r="T477" s="34"/>
      <c r="U477" s="34"/>
      <c r="V477" s="35" t="s">
        <v>66</v>
      </c>
      <c r="W477" s="382">
        <v>180</v>
      </c>
      <c r="X477" s="383">
        <f t="shared" si="77"/>
        <v>184.8</v>
      </c>
      <c r="Y477" s="36">
        <f t="shared" si="78"/>
        <v>0.41860000000000003</v>
      </c>
      <c r="Z477" s="56"/>
      <c r="AA477" s="57"/>
      <c r="AE477" s="64"/>
      <c r="BB477" s="330" t="s">
        <v>1</v>
      </c>
      <c r="BL477" s="64">
        <f t="shared" si="79"/>
        <v>192.27272727272725</v>
      </c>
      <c r="BM477" s="64">
        <f t="shared" si="80"/>
        <v>197.39999999999998</v>
      </c>
      <c r="BN477" s="64">
        <f t="shared" si="81"/>
        <v>0.32779720279720276</v>
      </c>
      <c r="BO477" s="64">
        <f t="shared" si="82"/>
        <v>0.33653846153846156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386">
        <v>4680115884519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5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87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86">
        <v>4680115880603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87"/>
      <c r="T479" s="34"/>
      <c r="U479" s="34"/>
      <c r="V479" s="35" t="s">
        <v>66</v>
      </c>
      <c r="W479" s="382">
        <v>84</v>
      </c>
      <c r="X479" s="383">
        <f t="shared" si="77"/>
        <v>86.4</v>
      </c>
      <c r="Y479" s="36">
        <f>IFERROR(IF(X479=0,"",ROUNDUP(X479/H479,0)*0.00937),"")</f>
        <v>0.22488</v>
      </c>
      <c r="Z479" s="56"/>
      <c r="AA479" s="57"/>
      <c r="AE479" s="64"/>
      <c r="BB479" s="332" t="s">
        <v>1</v>
      </c>
      <c r="BL479" s="64">
        <f t="shared" si="79"/>
        <v>89.6</v>
      </c>
      <c r="BM479" s="64">
        <f t="shared" si="80"/>
        <v>92.16</v>
      </c>
      <c r="BN479" s="64">
        <f t="shared" si="81"/>
        <v>0.19444444444444442</v>
      </c>
      <c r="BO479" s="64">
        <f t="shared" si="82"/>
        <v>0.2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386">
        <v>4680115882782</v>
      </c>
      <c r="E480" s="387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8" t="s">
        <v>672</v>
      </c>
      <c r="P480" s="391"/>
      <c r="Q480" s="391"/>
      <c r="R480" s="391"/>
      <c r="S480" s="387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386">
        <v>4607091389098</v>
      </c>
      <c r="E481" s="387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5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87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86">
        <v>4607091389982</v>
      </c>
      <c r="E482" s="387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87"/>
      <c r="T482" s="34"/>
      <c r="U482" s="34"/>
      <c r="V482" s="35" t="s">
        <v>66</v>
      </c>
      <c r="W482" s="382">
        <v>90</v>
      </c>
      <c r="X482" s="383">
        <f t="shared" si="77"/>
        <v>90</v>
      </c>
      <c r="Y482" s="36">
        <f>IFERROR(IF(X482=0,"",ROUNDUP(X482/H482,0)*0.00937),"")</f>
        <v>0.23424999999999999</v>
      </c>
      <c r="Z482" s="56"/>
      <c r="AA482" s="57"/>
      <c r="AE482" s="64"/>
      <c r="BB482" s="335" t="s">
        <v>1</v>
      </c>
      <c r="BL482" s="64">
        <f t="shared" si="79"/>
        <v>95.999999999999986</v>
      </c>
      <c r="BM482" s="64">
        <f t="shared" si="80"/>
        <v>95.999999999999986</v>
      </c>
      <c r="BN482" s="64">
        <f t="shared" si="81"/>
        <v>0.20833333333333334</v>
      </c>
      <c r="BO482" s="64">
        <f t="shared" si="82"/>
        <v>0.20833333333333334</v>
      </c>
    </row>
    <row r="483" spans="1:67" x14ac:dyDescent="0.2">
      <c r="A483" s="393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4"/>
      <c r="O483" s="406" t="s">
        <v>70</v>
      </c>
      <c r="P483" s="407"/>
      <c r="Q483" s="407"/>
      <c r="R483" s="407"/>
      <c r="S483" s="407"/>
      <c r="T483" s="407"/>
      <c r="U483" s="40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146.81818181818181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150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1.6670900000000002</v>
      </c>
      <c r="Z483" s="385"/>
      <c r="AA483" s="385"/>
    </row>
    <row r="484" spans="1:67" x14ac:dyDescent="0.2">
      <c r="A484" s="389"/>
      <c r="B484" s="389"/>
      <c r="C484" s="389"/>
      <c r="D484" s="389"/>
      <c r="E484" s="389"/>
      <c r="F484" s="389"/>
      <c r="G484" s="389"/>
      <c r="H484" s="389"/>
      <c r="I484" s="389"/>
      <c r="J484" s="389"/>
      <c r="K484" s="389"/>
      <c r="L484" s="389"/>
      <c r="M484" s="389"/>
      <c r="N484" s="394"/>
      <c r="O484" s="406" t="s">
        <v>70</v>
      </c>
      <c r="P484" s="407"/>
      <c r="Q484" s="407"/>
      <c r="R484" s="407"/>
      <c r="S484" s="407"/>
      <c r="T484" s="407"/>
      <c r="U484" s="408"/>
      <c r="V484" s="37" t="s">
        <v>66</v>
      </c>
      <c r="W484" s="384">
        <f>IFERROR(SUM(W473:W482),"0")</f>
        <v>694</v>
      </c>
      <c r="X484" s="384">
        <f>IFERROR(SUM(X473:X482),"0")</f>
        <v>709.68</v>
      </c>
      <c r="Y484" s="37"/>
      <c r="Z484" s="385"/>
      <c r="AA484" s="385"/>
    </row>
    <row r="485" spans="1:67" ht="14.25" customHeight="1" x14ac:dyDescent="0.25">
      <c r="A485" s="388" t="s">
        <v>105</v>
      </c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89"/>
      <c r="O485" s="389"/>
      <c r="P485" s="389"/>
      <c r="Q485" s="389"/>
      <c r="R485" s="389"/>
      <c r="S485" s="389"/>
      <c r="T485" s="389"/>
      <c r="U485" s="389"/>
      <c r="V485" s="389"/>
      <c r="W485" s="389"/>
      <c r="X485" s="389"/>
      <c r="Y485" s="389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86">
        <v>4607091388930</v>
      </c>
      <c r="E486" s="387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87"/>
      <c r="T486" s="34"/>
      <c r="U486" s="34"/>
      <c r="V486" s="35" t="s">
        <v>66</v>
      </c>
      <c r="W486" s="382">
        <v>100</v>
      </c>
      <c r="X486" s="383">
        <f>IFERROR(IF(W486="",0,CEILING((W486/$H486),1)*$H486),"")</f>
        <v>100.32000000000001</v>
      </c>
      <c r="Y486" s="36">
        <f>IFERROR(IF(X486=0,"",ROUNDUP(X486/H486,0)*0.01196),"")</f>
        <v>0.22724</v>
      </c>
      <c r="Z486" s="56"/>
      <c r="AA486" s="57"/>
      <c r="AE486" s="64"/>
      <c r="BB486" s="336" t="s">
        <v>1</v>
      </c>
      <c r="BL486" s="64">
        <f>IFERROR(W486*I486/H486,"0")</f>
        <v>106.81818181818181</v>
      </c>
      <c r="BM486" s="64">
        <f>IFERROR(X486*I486/H486,"0")</f>
        <v>107.16</v>
      </c>
      <c r="BN486" s="64">
        <f>IFERROR(1/J486*(W486/H486),"0")</f>
        <v>0.18210955710955709</v>
      </c>
      <c r="BO486" s="64">
        <f>IFERROR(1/J486*(X486/H486),"0")</f>
        <v>0.18269230769230771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386">
        <v>4680115880054</v>
      </c>
      <c r="E487" s="387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87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3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4"/>
      <c r="O488" s="406" t="s">
        <v>70</v>
      </c>
      <c r="P488" s="407"/>
      <c r="Q488" s="407"/>
      <c r="R488" s="407"/>
      <c r="S488" s="407"/>
      <c r="T488" s="407"/>
      <c r="U488" s="408"/>
      <c r="V488" s="37" t="s">
        <v>71</v>
      </c>
      <c r="W488" s="384">
        <f>IFERROR(W486/H486,"0")+IFERROR(W487/H487,"0")</f>
        <v>18.939393939393938</v>
      </c>
      <c r="X488" s="384">
        <f>IFERROR(X486/H486,"0")+IFERROR(X487/H487,"0")</f>
        <v>19</v>
      </c>
      <c r="Y488" s="384">
        <f>IFERROR(IF(Y486="",0,Y486),"0")+IFERROR(IF(Y487="",0,Y487),"0")</f>
        <v>0.22724</v>
      </c>
      <c r="Z488" s="385"/>
      <c r="AA488" s="385"/>
    </row>
    <row r="489" spans="1:67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4"/>
      <c r="O489" s="406" t="s">
        <v>70</v>
      </c>
      <c r="P489" s="407"/>
      <c r="Q489" s="407"/>
      <c r="R489" s="407"/>
      <c r="S489" s="407"/>
      <c r="T489" s="407"/>
      <c r="U489" s="408"/>
      <c r="V489" s="37" t="s">
        <v>66</v>
      </c>
      <c r="W489" s="384">
        <f>IFERROR(SUM(W486:W487),"0")</f>
        <v>100</v>
      </c>
      <c r="X489" s="384">
        <f>IFERROR(SUM(X486:X487),"0")</f>
        <v>100.32000000000001</v>
      </c>
      <c r="Y489" s="37"/>
      <c r="Z489" s="385"/>
      <c r="AA489" s="385"/>
    </row>
    <row r="490" spans="1:67" ht="14.25" customHeight="1" x14ac:dyDescent="0.25">
      <c r="A490" s="388" t="s">
        <v>61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389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86">
        <v>4680115883116</v>
      </c>
      <c r="E491" s="387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87"/>
      <c r="T491" s="34"/>
      <c r="U491" s="34"/>
      <c r="V491" s="35" t="s">
        <v>66</v>
      </c>
      <c r="W491" s="382">
        <v>90</v>
      </c>
      <c r="X491" s="383">
        <f t="shared" ref="X491:X496" si="83">IFERROR(IF(W491="",0,CEILING((W491/$H491),1)*$H491),"")</f>
        <v>95.04</v>
      </c>
      <c r="Y491" s="36">
        <f>IFERROR(IF(X491=0,"",ROUNDUP(X491/H491,0)*0.01196),"")</f>
        <v>0.21528</v>
      </c>
      <c r="Z491" s="56"/>
      <c r="AA491" s="57"/>
      <c r="AE491" s="64"/>
      <c r="BB491" s="338" t="s">
        <v>1</v>
      </c>
      <c r="BL491" s="64">
        <f t="shared" ref="BL491:BL496" si="84">IFERROR(W491*I491/H491,"0")</f>
        <v>96.136363636363626</v>
      </c>
      <c r="BM491" s="64">
        <f t="shared" ref="BM491:BM496" si="85">IFERROR(X491*I491/H491,"0")</f>
        <v>101.52000000000001</v>
      </c>
      <c r="BN491" s="64">
        <f t="shared" ref="BN491:BN496" si="86">IFERROR(1/J491*(W491/H491),"0")</f>
        <v>0.16389860139860138</v>
      </c>
      <c r="BO491" s="64">
        <f t="shared" ref="BO491:BO496" si="87">IFERROR(1/J491*(X491/H491),"0")</f>
        <v>0.17307692307692307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86">
        <v>4680115883093</v>
      </c>
      <c r="E492" s="387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87"/>
      <c r="T492" s="34"/>
      <c r="U492" s="34"/>
      <c r="V492" s="35" t="s">
        <v>66</v>
      </c>
      <c r="W492" s="382">
        <v>80</v>
      </c>
      <c r="X492" s="383">
        <f t="shared" si="83"/>
        <v>84.48</v>
      </c>
      <c r="Y492" s="36">
        <f>IFERROR(IF(X492=0,"",ROUNDUP(X492/H492,0)*0.01196),"")</f>
        <v>0.19136</v>
      </c>
      <c r="Z492" s="56"/>
      <c r="AA492" s="57"/>
      <c r="AE492" s="64"/>
      <c r="BB492" s="339" t="s">
        <v>1</v>
      </c>
      <c r="BL492" s="64">
        <f t="shared" si="84"/>
        <v>85.454545454545453</v>
      </c>
      <c r="BM492" s="64">
        <f t="shared" si="85"/>
        <v>90.24</v>
      </c>
      <c r="BN492" s="64">
        <f t="shared" si="86"/>
        <v>0.14568764568764569</v>
      </c>
      <c r="BO492" s="64">
        <f t="shared" si="87"/>
        <v>0.15384615384615385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86">
        <v>4680115883109</v>
      </c>
      <c r="E493" s="387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87"/>
      <c r="T493" s="34"/>
      <c r="U493" s="34"/>
      <c r="V493" s="35" t="s">
        <v>66</v>
      </c>
      <c r="W493" s="382">
        <v>210</v>
      </c>
      <c r="X493" s="383">
        <f t="shared" si="83"/>
        <v>211.20000000000002</v>
      </c>
      <c r="Y493" s="36">
        <f>IFERROR(IF(X493=0,"",ROUNDUP(X493/H493,0)*0.01196),"")</f>
        <v>0.47839999999999999</v>
      </c>
      <c r="Z493" s="56"/>
      <c r="AA493" s="57"/>
      <c r="AE493" s="64"/>
      <c r="BB493" s="340" t="s">
        <v>1</v>
      </c>
      <c r="BL493" s="64">
        <f t="shared" si="84"/>
        <v>224.31818181818178</v>
      </c>
      <c r="BM493" s="64">
        <f t="shared" si="85"/>
        <v>225.60000000000002</v>
      </c>
      <c r="BN493" s="64">
        <f t="shared" si="86"/>
        <v>0.38243006993006995</v>
      </c>
      <c r="BO493" s="64">
        <f t="shared" si="87"/>
        <v>0.38461538461538464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86">
        <v>4680115882072</v>
      </c>
      <c r="E494" s="387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87"/>
      <c r="T494" s="34"/>
      <c r="U494" s="34"/>
      <c r="V494" s="35" t="s">
        <v>66</v>
      </c>
      <c r="W494" s="382">
        <v>18</v>
      </c>
      <c r="X494" s="383">
        <f t="shared" si="83"/>
        <v>18</v>
      </c>
      <c r="Y494" s="36">
        <f>IFERROR(IF(X494=0,"",ROUNDUP(X494/H494,0)*0.00937),"")</f>
        <v>4.6850000000000003E-2</v>
      </c>
      <c r="Z494" s="56"/>
      <c r="AA494" s="57"/>
      <c r="AE494" s="64"/>
      <c r="BB494" s="341" t="s">
        <v>1</v>
      </c>
      <c r="BL494" s="64">
        <f t="shared" si="84"/>
        <v>19.2</v>
      </c>
      <c r="BM494" s="64">
        <f t="shared" si="85"/>
        <v>19.2</v>
      </c>
      <c r="BN494" s="64">
        <f t="shared" si="86"/>
        <v>4.1666666666666664E-2</v>
      </c>
      <c r="BO494" s="64">
        <f t="shared" si="87"/>
        <v>4.1666666666666664E-2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86">
        <v>4680115882102</v>
      </c>
      <c r="E495" s="387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87"/>
      <c r="T495" s="34"/>
      <c r="U495" s="34"/>
      <c r="V495" s="35" t="s">
        <v>66</v>
      </c>
      <c r="W495" s="382">
        <v>12</v>
      </c>
      <c r="X495" s="383">
        <f t="shared" si="83"/>
        <v>14.4</v>
      </c>
      <c r="Y495" s="36">
        <f>IFERROR(IF(X495=0,"",ROUNDUP(X495/H495,0)*0.00937),"")</f>
        <v>3.7479999999999999E-2</v>
      </c>
      <c r="Z495" s="56"/>
      <c r="AA495" s="57"/>
      <c r="AE495" s="64"/>
      <c r="BB495" s="342" t="s">
        <v>1</v>
      </c>
      <c r="BL495" s="64">
        <f t="shared" si="84"/>
        <v>12.7</v>
      </c>
      <c r="BM495" s="64">
        <f t="shared" si="85"/>
        <v>15.24</v>
      </c>
      <c r="BN495" s="64">
        <f t="shared" si="86"/>
        <v>2.7777777777777776E-2</v>
      </c>
      <c r="BO495" s="64">
        <f t="shared" si="87"/>
        <v>3.3333333333333333E-2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86">
        <v>4680115882096</v>
      </c>
      <c r="E496" s="387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87"/>
      <c r="T496" s="34"/>
      <c r="U496" s="34"/>
      <c r="V496" s="35" t="s">
        <v>66</v>
      </c>
      <c r="W496" s="382">
        <v>84</v>
      </c>
      <c r="X496" s="383">
        <f t="shared" si="83"/>
        <v>86.4</v>
      </c>
      <c r="Y496" s="36">
        <f>IFERROR(IF(X496=0,"",ROUNDUP(X496/H496,0)*0.00937),"")</f>
        <v>0.22488</v>
      </c>
      <c r="Z496" s="56"/>
      <c r="AA496" s="57"/>
      <c r="AE496" s="64"/>
      <c r="BB496" s="343" t="s">
        <v>1</v>
      </c>
      <c r="BL496" s="64">
        <f t="shared" si="84"/>
        <v>88.9</v>
      </c>
      <c r="BM496" s="64">
        <f t="shared" si="85"/>
        <v>91.440000000000012</v>
      </c>
      <c r="BN496" s="64">
        <f t="shared" si="86"/>
        <v>0.19444444444444442</v>
      </c>
      <c r="BO496" s="64">
        <f t="shared" si="87"/>
        <v>0.2</v>
      </c>
    </row>
    <row r="497" spans="1:67" x14ac:dyDescent="0.2">
      <c r="A497" s="393"/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94"/>
      <c r="O497" s="406" t="s">
        <v>70</v>
      </c>
      <c r="P497" s="407"/>
      <c r="Q497" s="407"/>
      <c r="R497" s="407"/>
      <c r="S497" s="407"/>
      <c r="T497" s="407"/>
      <c r="U497" s="408"/>
      <c r="V497" s="37" t="s">
        <v>71</v>
      </c>
      <c r="W497" s="384">
        <f>IFERROR(W491/H491,"0")+IFERROR(W492/H492,"0")+IFERROR(W493/H493,"0")+IFERROR(W494/H494,"0")+IFERROR(W495/H495,"0")+IFERROR(W496/H496,"0")</f>
        <v>103.63636363636363</v>
      </c>
      <c r="X497" s="384">
        <f>IFERROR(X491/H491,"0")+IFERROR(X492/H492,"0")+IFERROR(X493/H493,"0")+IFERROR(X494/H494,"0")+IFERROR(X495/H495,"0")+IFERROR(X496/H496,"0")</f>
        <v>107</v>
      </c>
      <c r="Y497" s="384">
        <f>IFERROR(IF(Y491="",0,Y491),"0")+IFERROR(IF(Y492="",0,Y492),"0")+IFERROR(IF(Y493="",0,Y493),"0")+IFERROR(IF(Y494="",0,Y494),"0")+IFERROR(IF(Y495="",0,Y495),"0")+IFERROR(IF(Y496="",0,Y496),"0")</f>
        <v>1.19425</v>
      </c>
      <c r="Z497" s="385"/>
      <c r="AA497" s="385"/>
    </row>
    <row r="498" spans="1:67" x14ac:dyDescent="0.2">
      <c r="A498" s="389"/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94"/>
      <c r="O498" s="406" t="s">
        <v>70</v>
      </c>
      <c r="P498" s="407"/>
      <c r="Q498" s="407"/>
      <c r="R498" s="407"/>
      <c r="S498" s="407"/>
      <c r="T498" s="407"/>
      <c r="U498" s="408"/>
      <c r="V498" s="37" t="s">
        <v>66</v>
      </c>
      <c r="W498" s="384">
        <f>IFERROR(SUM(W491:W496),"0")</f>
        <v>494</v>
      </c>
      <c r="X498" s="384">
        <f>IFERROR(SUM(X491:X496),"0")</f>
        <v>509.52</v>
      </c>
      <c r="Y498" s="37"/>
      <c r="Z498" s="385"/>
      <c r="AA498" s="385"/>
    </row>
    <row r="499" spans="1:67" ht="14.25" customHeight="1" x14ac:dyDescent="0.25">
      <c r="A499" s="388" t="s">
        <v>72</v>
      </c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389"/>
      <c r="P499" s="389"/>
      <c r="Q499" s="389"/>
      <c r="R499" s="389"/>
      <c r="S499" s="389"/>
      <c r="T499" s="389"/>
      <c r="U499" s="389"/>
      <c r="V499" s="389"/>
      <c r="W499" s="389"/>
      <c r="X499" s="389"/>
      <c r="Y499" s="389"/>
      <c r="Z499" s="375"/>
      <c r="AA499" s="375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386">
        <v>4607091383409</v>
      </c>
      <c r="E500" s="387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87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386">
        <v>4607091383416</v>
      </c>
      <c r="E501" s="387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87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386">
        <v>4680115883536</v>
      </c>
      <c r="E502" s="387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87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3"/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94"/>
      <c r="O503" s="406" t="s">
        <v>70</v>
      </c>
      <c r="P503" s="407"/>
      <c r="Q503" s="407"/>
      <c r="R503" s="407"/>
      <c r="S503" s="407"/>
      <c r="T503" s="407"/>
      <c r="U503" s="40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4"/>
      <c r="O504" s="406" t="s">
        <v>70</v>
      </c>
      <c r="P504" s="407"/>
      <c r="Q504" s="407"/>
      <c r="R504" s="407"/>
      <c r="S504" s="407"/>
      <c r="T504" s="407"/>
      <c r="U504" s="40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388" t="s">
        <v>215</v>
      </c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89"/>
      <c r="O505" s="389"/>
      <c r="P505" s="389"/>
      <c r="Q505" s="389"/>
      <c r="R505" s="389"/>
      <c r="S505" s="389"/>
      <c r="T505" s="389"/>
      <c r="U505" s="389"/>
      <c r="V505" s="389"/>
      <c r="W505" s="389"/>
      <c r="X505" s="389"/>
      <c r="Y505" s="389"/>
      <c r="Z505" s="375"/>
      <c r="AA505" s="375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386">
        <v>4680115885035</v>
      </c>
      <c r="E506" s="387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87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3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4"/>
      <c r="O507" s="406" t="s">
        <v>70</v>
      </c>
      <c r="P507" s="407"/>
      <c r="Q507" s="407"/>
      <c r="R507" s="407"/>
      <c r="S507" s="407"/>
      <c r="T507" s="407"/>
      <c r="U507" s="40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4"/>
      <c r="O508" s="406" t="s">
        <v>70</v>
      </c>
      <c r="P508" s="407"/>
      <c r="Q508" s="407"/>
      <c r="R508" s="407"/>
      <c r="S508" s="407"/>
      <c r="T508" s="407"/>
      <c r="U508" s="40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396" t="s">
        <v>701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48"/>
      <c r="AA509" s="48"/>
    </row>
    <row r="510" spans="1:67" ht="16.5" customHeight="1" x14ac:dyDescent="0.25">
      <c r="A510" s="452" t="s">
        <v>701</v>
      </c>
      <c r="B510" s="389"/>
      <c r="C510" s="389"/>
      <c r="D510" s="389"/>
      <c r="E510" s="389"/>
      <c r="F510" s="389"/>
      <c r="G510" s="389"/>
      <c r="H510" s="389"/>
      <c r="I510" s="389"/>
      <c r="J510" s="389"/>
      <c r="K510" s="389"/>
      <c r="L510" s="389"/>
      <c r="M510" s="389"/>
      <c r="N510" s="389"/>
      <c r="O510" s="389"/>
      <c r="P510" s="389"/>
      <c r="Q510" s="389"/>
      <c r="R510" s="389"/>
      <c r="S510" s="389"/>
      <c r="T510" s="389"/>
      <c r="U510" s="389"/>
      <c r="V510" s="389"/>
      <c r="W510" s="389"/>
      <c r="X510" s="389"/>
      <c r="Y510" s="389"/>
      <c r="Z510" s="376"/>
      <c r="AA510" s="376"/>
    </row>
    <row r="511" spans="1:67" ht="14.25" customHeight="1" x14ac:dyDescent="0.25">
      <c r="A511" s="388" t="s">
        <v>113</v>
      </c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89"/>
      <c r="O511" s="389"/>
      <c r="P511" s="389"/>
      <c r="Q511" s="389"/>
      <c r="R511" s="389"/>
      <c r="S511" s="389"/>
      <c r="T511" s="389"/>
      <c r="U511" s="389"/>
      <c r="V511" s="389"/>
      <c r="W511" s="389"/>
      <c r="X511" s="389"/>
      <c r="Y511" s="389"/>
      <c r="Z511" s="375"/>
      <c r="AA511" s="375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386">
        <v>4640242181011</v>
      </c>
      <c r="E512" s="387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671" t="s">
        <v>704</v>
      </c>
      <c r="P512" s="391"/>
      <c r="Q512" s="391"/>
      <c r="R512" s="391"/>
      <c r="S512" s="387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386">
        <v>4640242180045</v>
      </c>
      <c r="E513" s="387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3" t="s">
        <v>707</v>
      </c>
      <c r="P513" s="391"/>
      <c r="Q513" s="391"/>
      <c r="R513" s="391"/>
      <c r="S513" s="387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386">
        <v>4640242180441</v>
      </c>
      <c r="E514" s="387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0" t="s">
        <v>710</v>
      </c>
      <c r="P514" s="391"/>
      <c r="Q514" s="391"/>
      <c r="R514" s="391"/>
      <c r="S514" s="387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386">
        <v>4640242180601</v>
      </c>
      <c r="E515" s="387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7" t="s">
        <v>713</v>
      </c>
      <c r="P515" s="391"/>
      <c r="Q515" s="391"/>
      <c r="R515" s="391"/>
      <c r="S515" s="387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86">
        <v>4640242180564</v>
      </c>
      <c r="E516" s="387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1" t="s">
        <v>716</v>
      </c>
      <c r="P516" s="391"/>
      <c r="Q516" s="391"/>
      <c r="R516" s="391"/>
      <c r="S516" s="387"/>
      <c r="T516" s="34"/>
      <c r="U516" s="34"/>
      <c r="V516" s="35" t="s">
        <v>66</v>
      </c>
      <c r="W516" s="382">
        <v>20</v>
      </c>
      <c r="X516" s="383">
        <f t="shared" si="88"/>
        <v>24</v>
      </c>
      <c r="Y516" s="36">
        <f t="shared" si="89"/>
        <v>4.3499999999999997E-2</v>
      </c>
      <c r="Z516" s="56"/>
      <c r="AA516" s="57"/>
      <c r="AE516" s="64"/>
      <c r="BB516" s="352" t="s">
        <v>1</v>
      </c>
      <c r="BL516" s="64">
        <f t="shared" si="90"/>
        <v>20.8</v>
      </c>
      <c r="BM516" s="64">
        <f t="shared" si="91"/>
        <v>24.959999999999997</v>
      </c>
      <c r="BN516" s="64">
        <f t="shared" si="92"/>
        <v>2.976190476190476E-2</v>
      </c>
      <c r="BO516" s="64">
        <f t="shared" si="93"/>
        <v>3.5714285714285712E-2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386">
        <v>4640242180922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39" t="s">
        <v>719</v>
      </c>
      <c r="P517" s="391"/>
      <c r="Q517" s="391"/>
      <c r="R517" s="391"/>
      <c r="S517" s="387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386">
        <v>4640242181189</v>
      </c>
      <c r="E518" s="387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433" t="s">
        <v>722</v>
      </c>
      <c r="P518" s="391"/>
      <c r="Q518" s="391"/>
      <c r="R518" s="391"/>
      <c r="S518" s="387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386">
        <v>4640242180038</v>
      </c>
      <c r="E519" s="387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41" t="s">
        <v>725</v>
      </c>
      <c r="P519" s="391"/>
      <c r="Q519" s="391"/>
      <c r="R519" s="391"/>
      <c r="S519" s="387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386">
        <v>4640242181172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73" t="s">
        <v>728</v>
      </c>
      <c r="P520" s="391"/>
      <c r="Q520" s="391"/>
      <c r="R520" s="391"/>
      <c r="S520" s="387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393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4"/>
      <c r="O521" s="406" t="s">
        <v>70</v>
      </c>
      <c r="P521" s="407"/>
      <c r="Q521" s="407"/>
      <c r="R521" s="407"/>
      <c r="S521" s="407"/>
      <c r="T521" s="407"/>
      <c r="U521" s="40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1.6666666666666667</v>
      </c>
      <c r="X521" s="384">
        <f>IFERROR(X512/H512,"0")+IFERROR(X513/H513,"0")+IFERROR(X514/H514,"0")+IFERROR(X515/H515,"0")+IFERROR(X516/H516,"0")+IFERROR(X517/H517,"0")+IFERROR(X518/H518,"0")+IFERROR(X519/H519,"0")+IFERROR(X520/H520,"0")</f>
        <v>2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4.3499999999999997E-2</v>
      </c>
      <c r="Z521" s="385"/>
      <c r="AA521" s="385"/>
    </row>
    <row r="522" spans="1:67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94"/>
      <c r="O522" s="406" t="s">
        <v>70</v>
      </c>
      <c r="P522" s="407"/>
      <c r="Q522" s="407"/>
      <c r="R522" s="407"/>
      <c r="S522" s="407"/>
      <c r="T522" s="407"/>
      <c r="U522" s="408"/>
      <c r="V522" s="37" t="s">
        <v>66</v>
      </c>
      <c r="W522" s="384">
        <f>IFERROR(SUM(W512:W520),"0")</f>
        <v>20</v>
      </c>
      <c r="X522" s="384">
        <f>IFERROR(SUM(X512:X520),"0")</f>
        <v>24</v>
      </c>
      <c r="Y522" s="37"/>
      <c r="Z522" s="385"/>
      <c r="AA522" s="385"/>
    </row>
    <row r="523" spans="1:67" ht="14.25" customHeight="1" x14ac:dyDescent="0.25">
      <c r="A523" s="388" t="s">
        <v>105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75"/>
      <c r="AA523" s="375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386">
        <v>4640242180526</v>
      </c>
      <c r="E524" s="387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5" t="s">
        <v>731</v>
      </c>
      <c r="P524" s="391"/>
      <c r="Q524" s="391"/>
      <c r="R524" s="391"/>
      <c r="S524" s="387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386">
        <v>4640242180519</v>
      </c>
      <c r="E525" s="387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712" t="s">
        <v>734</v>
      </c>
      <c r="P525" s="391"/>
      <c r="Q525" s="391"/>
      <c r="R525" s="391"/>
      <c r="S525" s="387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386">
        <v>4640242180090</v>
      </c>
      <c r="E526" s="387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2" t="s">
        <v>737</v>
      </c>
      <c r="P526" s="391"/>
      <c r="Q526" s="391"/>
      <c r="R526" s="391"/>
      <c r="S526" s="387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386">
        <v>4640242180090</v>
      </c>
      <c r="E527" s="387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3" t="s">
        <v>740</v>
      </c>
      <c r="P527" s="391"/>
      <c r="Q527" s="391"/>
      <c r="R527" s="391"/>
      <c r="S527" s="387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386">
        <v>4640242181363</v>
      </c>
      <c r="E528" s="387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22" t="s">
        <v>743</v>
      </c>
      <c r="P528" s="391"/>
      <c r="Q528" s="391"/>
      <c r="R528" s="391"/>
      <c r="S528" s="387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3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4"/>
      <c r="O529" s="406" t="s">
        <v>70</v>
      </c>
      <c r="P529" s="407"/>
      <c r="Q529" s="407"/>
      <c r="R529" s="407"/>
      <c r="S529" s="407"/>
      <c r="T529" s="407"/>
      <c r="U529" s="40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389"/>
      <c r="B530" s="389"/>
      <c r="C530" s="389"/>
      <c r="D530" s="389"/>
      <c r="E530" s="389"/>
      <c r="F530" s="389"/>
      <c r="G530" s="389"/>
      <c r="H530" s="389"/>
      <c r="I530" s="389"/>
      <c r="J530" s="389"/>
      <c r="K530" s="389"/>
      <c r="L530" s="389"/>
      <c r="M530" s="389"/>
      <c r="N530" s="394"/>
      <c r="O530" s="406" t="s">
        <v>70</v>
      </c>
      <c r="P530" s="407"/>
      <c r="Q530" s="407"/>
      <c r="R530" s="407"/>
      <c r="S530" s="407"/>
      <c r="T530" s="407"/>
      <c r="U530" s="40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388" t="s">
        <v>61</v>
      </c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389"/>
      <c r="P531" s="389"/>
      <c r="Q531" s="389"/>
      <c r="R531" s="389"/>
      <c r="S531" s="389"/>
      <c r="T531" s="389"/>
      <c r="U531" s="389"/>
      <c r="V531" s="389"/>
      <c r="W531" s="389"/>
      <c r="X531" s="389"/>
      <c r="Y531" s="389"/>
      <c r="Z531" s="375"/>
      <c r="AA531" s="375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86">
        <v>4640242180816</v>
      </c>
      <c r="E532" s="387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7" t="s">
        <v>746</v>
      </c>
      <c r="P532" s="391"/>
      <c r="Q532" s="391"/>
      <c r="R532" s="391"/>
      <c r="S532" s="387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86">
        <v>4640242180595</v>
      </c>
      <c r="E533" s="387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9" t="s">
        <v>749</v>
      </c>
      <c r="P533" s="391"/>
      <c r="Q533" s="391"/>
      <c r="R533" s="391"/>
      <c r="S533" s="387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386">
        <v>4640242180076</v>
      </c>
      <c r="E534" s="387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752</v>
      </c>
      <c r="P534" s="391"/>
      <c r="Q534" s="391"/>
      <c r="R534" s="391"/>
      <c r="S534" s="387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386">
        <v>4640242180489</v>
      </c>
      <c r="E535" s="387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755</v>
      </c>
      <c r="P535" s="391"/>
      <c r="Q535" s="391"/>
      <c r="R535" s="391"/>
      <c r="S535" s="387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3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4"/>
      <c r="O536" s="406" t="s">
        <v>70</v>
      </c>
      <c r="P536" s="407"/>
      <c r="Q536" s="407"/>
      <c r="R536" s="407"/>
      <c r="S536" s="407"/>
      <c r="T536" s="407"/>
      <c r="U536" s="40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4"/>
      <c r="O537" s="406" t="s">
        <v>70</v>
      </c>
      <c r="P537" s="407"/>
      <c r="Q537" s="407"/>
      <c r="R537" s="407"/>
      <c r="S537" s="407"/>
      <c r="T537" s="407"/>
      <c r="U537" s="40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customHeight="1" x14ac:dyDescent="0.25">
      <c r="A538" s="388" t="s">
        <v>72</v>
      </c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389"/>
      <c r="P538" s="389"/>
      <c r="Q538" s="389"/>
      <c r="R538" s="389"/>
      <c r="S538" s="389"/>
      <c r="T538" s="389"/>
      <c r="U538" s="389"/>
      <c r="V538" s="389"/>
      <c r="W538" s="389"/>
      <c r="X538" s="389"/>
      <c r="Y538" s="389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86">
        <v>4640242180533</v>
      </c>
      <c r="E539" s="387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493" t="s">
        <v>758</v>
      </c>
      <c r="P539" s="391"/>
      <c r="Q539" s="391"/>
      <c r="R539" s="391"/>
      <c r="S539" s="387"/>
      <c r="T539" s="34"/>
      <c r="U539" s="34"/>
      <c r="V539" s="35" t="s">
        <v>66</v>
      </c>
      <c r="W539" s="382">
        <v>500</v>
      </c>
      <c r="X539" s="383">
        <f>IFERROR(IF(W539="",0,CEILING((W539/$H539),1)*$H539),"")</f>
        <v>507</v>
      </c>
      <c r="Y539" s="36">
        <f>IFERROR(IF(X539=0,"",ROUNDUP(X539/H539,0)*0.02175),"")</f>
        <v>1.4137499999999998</v>
      </c>
      <c r="Z539" s="56"/>
      <c r="AA539" s="57"/>
      <c r="AE539" s="64"/>
      <c r="BB539" s="366" t="s">
        <v>1</v>
      </c>
      <c r="BL539" s="64">
        <f>IFERROR(W539*I539/H539,"0")</f>
        <v>536.15384615384619</v>
      </c>
      <c r="BM539" s="64">
        <f>IFERROR(X539*I539/H539,"0")</f>
        <v>543.66000000000008</v>
      </c>
      <c r="BN539" s="64">
        <f>IFERROR(1/J539*(W539/H539),"0")</f>
        <v>1.1446886446886446</v>
      </c>
      <c r="BO539" s="64">
        <f>IFERROR(1/J539*(X539/H539),"0")</f>
        <v>1.1607142857142856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386">
        <v>4640242180106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4" t="s">
        <v>761</v>
      </c>
      <c r="P540" s="391"/>
      <c r="Q540" s="391"/>
      <c r="R540" s="391"/>
      <c r="S540" s="387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386">
        <v>4640242180540</v>
      </c>
      <c r="E541" s="387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5" t="s">
        <v>764</v>
      </c>
      <c r="P541" s="391"/>
      <c r="Q541" s="391"/>
      <c r="R541" s="391"/>
      <c r="S541" s="387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3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406" t="s">
        <v>70</v>
      </c>
      <c r="P542" s="407"/>
      <c r="Q542" s="407"/>
      <c r="R542" s="407"/>
      <c r="S542" s="407"/>
      <c r="T542" s="407"/>
      <c r="U542" s="408"/>
      <c r="V542" s="37" t="s">
        <v>71</v>
      </c>
      <c r="W542" s="384">
        <f>IFERROR(W539/H539,"0")+IFERROR(W540/H540,"0")+IFERROR(W541/H541,"0")</f>
        <v>64.102564102564102</v>
      </c>
      <c r="X542" s="384">
        <f>IFERROR(X539/H539,"0")+IFERROR(X540/H540,"0")+IFERROR(X541/H541,"0")</f>
        <v>65</v>
      </c>
      <c r="Y542" s="384">
        <f>IFERROR(IF(Y539="",0,Y539),"0")+IFERROR(IF(Y540="",0,Y540),"0")+IFERROR(IF(Y541="",0,Y541),"0")</f>
        <v>1.4137499999999998</v>
      </c>
      <c r="Z542" s="385"/>
      <c r="AA542" s="38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406" t="s">
        <v>70</v>
      </c>
      <c r="P543" s="407"/>
      <c r="Q543" s="407"/>
      <c r="R543" s="407"/>
      <c r="S543" s="407"/>
      <c r="T543" s="407"/>
      <c r="U543" s="408"/>
      <c r="V543" s="37" t="s">
        <v>66</v>
      </c>
      <c r="W543" s="384">
        <f>IFERROR(SUM(W539:W541),"0")</f>
        <v>500</v>
      </c>
      <c r="X543" s="384">
        <f>IFERROR(SUM(X539:X541),"0")</f>
        <v>507</v>
      </c>
      <c r="Y543" s="37"/>
      <c r="Z543" s="385"/>
      <c r="AA543" s="385"/>
    </row>
    <row r="544" spans="1:67" ht="14.25" customHeight="1" x14ac:dyDescent="0.25">
      <c r="A544" s="388" t="s">
        <v>215</v>
      </c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389"/>
      <c r="P544" s="389"/>
      <c r="Q544" s="389"/>
      <c r="R544" s="389"/>
      <c r="S544" s="389"/>
      <c r="T544" s="389"/>
      <c r="U544" s="389"/>
      <c r="V544" s="389"/>
      <c r="W544" s="389"/>
      <c r="X544" s="389"/>
      <c r="Y544" s="389"/>
      <c r="Z544" s="375"/>
      <c r="AA544" s="375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386">
        <v>4640242180120</v>
      </c>
      <c r="E545" s="387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4" t="s">
        <v>767</v>
      </c>
      <c r="P545" s="391"/>
      <c r="Q545" s="391"/>
      <c r="R545" s="391"/>
      <c r="S545" s="387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386">
        <v>4640242180120</v>
      </c>
      <c r="E546" s="387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7" t="s">
        <v>769</v>
      </c>
      <c r="P546" s="391"/>
      <c r="Q546" s="391"/>
      <c r="R546" s="391"/>
      <c r="S546" s="387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386">
        <v>4640242180137</v>
      </c>
      <c r="E547" s="387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46" t="s">
        <v>772</v>
      </c>
      <c r="P547" s="391"/>
      <c r="Q547" s="391"/>
      <c r="R547" s="391"/>
      <c r="S547" s="387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386">
        <v>4640242180137</v>
      </c>
      <c r="E548" s="387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3" t="s">
        <v>774</v>
      </c>
      <c r="P548" s="391"/>
      <c r="Q548" s="391"/>
      <c r="R548" s="391"/>
      <c r="S548" s="387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393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94"/>
      <c r="O549" s="406" t="s">
        <v>70</v>
      </c>
      <c r="P549" s="407"/>
      <c r="Q549" s="407"/>
      <c r="R549" s="407"/>
      <c r="S549" s="407"/>
      <c r="T549" s="407"/>
      <c r="U549" s="40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94"/>
      <c r="O550" s="406" t="s">
        <v>70</v>
      </c>
      <c r="P550" s="407"/>
      <c r="Q550" s="407"/>
      <c r="R550" s="407"/>
      <c r="S550" s="407"/>
      <c r="T550" s="407"/>
      <c r="U550" s="40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88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25" t="s">
        <v>775</v>
      </c>
      <c r="P551" s="526"/>
      <c r="Q551" s="526"/>
      <c r="R551" s="526"/>
      <c r="S551" s="526"/>
      <c r="T551" s="526"/>
      <c r="U551" s="527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17046.7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17226.240000000002</v>
      </c>
      <c r="Y551" s="37"/>
      <c r="Z551" s="385"/>
      <c r="AA551" s="385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25" t="s">
        <v>776</v>
      </c>
      <c r="P552" s="526"/>
      <c r="Q552" s="526"/>
      <c r="R552" s="526"/>
      <c r="S552" s="526"/>
      <c r="T552" s="526"/>
      <c r="U552" s="527"/>
      <c r="V552" s="37" t="s">
        <v>66</v>
      </c>
      <c r="W552" s="384">
        <f>IFERROR(SUM(BL22:BL548),"0")</f>
        <v>18274.587562782046</v>
      </c>
      <c r="X552" s="384">
        <f>IFERROR(SUM(BM22:BM548),"0")</f>
        <v>18465.272000000001</v>
      </c>
      <c r="Y552" s="37"/>
      <c r="Z552" s="385"/>
      <c r="AA552" s="385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25" t="s">
        <v>777</v>
      </c>
      <c r="P553" s="526"/>
      <c r="Q553" s="526"/>
      <c r="R553" s="526"/>
      <c r="S553" s="526"/>
      <c r="T553" s="526"/>
      <c r="U553" s="527"/>
      <c r="V553" s="37" t="s">
        <v>778</v>
      </c>
      <c r="W553" s="38">
        <f>ROUNDUP(SUM(BN22:BN548),0)</f>
        <v>35</v>
      </c>
      <c r="X553" s="38">
        <f>ROUNDUP(SUM(BO22:BO548),0)</f>
        <v>36</v>
      </c>
      <c r="Y553" s="37"/>
      <c r="Z553" s="385"/>
      <c r="AA553" s="385"/>
    </row>
    <row r="554" spans="1:67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25" t="s">
        <v>779</v>
      </c>
      <c r="P554" s="526"/>
      <c r="Q554" s="526"/>
      <c r="R554" s="526"/>
      <c r="S554" s="526"/>
      <c r="T554" s="526"/>
      <c r="U554" s="527"/>
      <c r="V554" s="37" t="s">
        <v>66</v>
      </c>
      <c r="W554" s="384">
        <f>GrossWeightTotal+PalletQtyTotal*25</f>
        <v>19149.587562782046</v>
      </c>
      <c r="X554" s="384">
        <f>GrossWeightTotalR+PalletQtyTotalR*25</f>
        <v>19365.272000000001</v>
      </c>
      <c r="Y554" s="37"/>
      <c r="Z554" s="385"/>
      <c r="AA554" s="385"/>
    </row>
    <row r="555" spans="1:67" x14ac:dyDescent="0.2">
      <c r="A555" s="389"/>
      <c r="B555" s="389"/>
      <c r="C555" s="389"/>
      <c r="D555" s="389"/>
      <c r="E555" s="389"/>
      <c r="F555" s="389"/>
      <c r="G555" s="389"/>
      <c r="H555" s="389"/>
      <c r="I555" s="389"/>
      <c r="J555" s="389"/>
      <c r="K555" s="389"/>
      <c r="L555" s="389"/>
      <c r="M555" s="389"/>
      <c r="N555" s="441"/>
      <c r="O555" s="525" t="s">
        <v>780</v>
      </c>
      <c r="P555" s="526"/>
      <c r="Q555" s="526"/>
      <c r="R555" s="526"/>
      <c r="S555" s="526"/>
      <c r="T555" s="526"/>
      <c r="U555" s="527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4168.0956782680914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4200</v>
      </c>
      <c r="Y555" s="37"/>
      <c r="Z555" s="385"/>
      <c r="AA555" s="385"/>
    </row>
    <row r="556" spans="1:67" ht="14.25" customHeight="1" x14ac:dyDescent="0.2">
      <c r="A556" s="389"/>
      <c r="B556" s="389"/>
      <c r="C556" s="389"/>
      <c r="D556" s="389"/>
      <c r="E556" s="389"/>
      <c r="F556" s="389"/>
      <c r="G556" s="389"/>
      <c r="H556" s="389"/>
      <c r="I556" s="389"/>
      <c r="J556" s="389"/>
      <c r="K556" s="389"/>
      <c r="L556" s="389"/>
      <c r="M556" s="389"/>
      <c r="N556" s="441"/>
      <c r="O556" s="525" t="s">
        <v>781</v>
      </c>
      <c r="P556" s="526"/>
      <c r="Q556" s="526"/>
      <c r="R556" s="526"/>
      <c r="S556" s="526"/>
      <c r="T556" s="526"/>
      <c r="U556" s="527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40.958100000000002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16" t="s">
        <v>103</v>
      </c>
      <c r="D558" s="417"/>
      <c r="E558" s="417"/>
      <c r="F558" s="418"/>
      <c r="G558" s="416" t="s">
        <v>235</v>
      </c>
      <c r="H558" s="417"/>
      <c r="I558" s="417"/>
      <c r="J558" s="417"/>
      <c r="K558" s="417"/>
      <c r="L558" s="417"/>
      <c r="M558" s="417"/>
      <c r="N558" s="417"/>
      <c r="O558" s="417"/>
      <c r="P558" s="418"/>
      <c r="Q558" s="416" t="s">
        <v>488</v>
      </c>
      <c r="R558" s="418"/>
      <c r="S558" s="416" t="s">
        <v>545</v>
      </c>
      <c r="T558" s="417"/>
      <c r="U558" s="417"/>
      <c r="V558" s="418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64" t="s">
        <v>784</v>
      </c>
      <c r="B559" s="416" t="s">
        <v>60</v>
      </c>
      <c r="C559" s="416" t="s">
        <v>104</v>
      </c>
      <c r="D559" s="416" t="s">
        <v>112</v>
      </c>
      <c r="E559" s="416" t="s">
        <v>103</v>
      </c>
      <c r="F559" s="416" t="s">
        <v>225</v>
      </c>
      <c r="G559" s="416" t="s">
        <v>236</v>
      </c>
      <c r="H559" s="416" t="s">
        <v>251</v>
      </c>
      <c r="I559" s="416" t="s">
        <v>268</v>
      </c>
      <c r="J559" s="416" t="s">
        <v>344</v>
      </c>
      <c r="K559" s="416" t="s">
        <v>367</v>
      </c>
      <c r="L559" s="416" t="s">
        <v>385</v>
      </c>
      <c r="M559" s="374"/>
      <c r="N559" s="416" t="s">
        <v>402</v>
      </c>
      <c r="O559" s="416" t="s">
        <v>470</v>
      </c>
      <c r="P559" s="416" t="s">
        <v>477</v>
      </c>
      <c r="Q559" s="416" t="s">
        <v>489</v>
      </c>
      <c r="R559" s="416" t="s">
        <v>523</v>
      </c>
      <c r="S559" s="416" t="s">
        <v>546</v>
      </c>
      <c r="T559" s="416" t="s">
        <v>610</v>
      </c>
      <c r="U559" s="416" t="s">
        <v>638</v>
      </c>
      <c r="V559" s="416" t="s">
        <v>645</v>
      </c>
      <c r="W559" s="416" t="s">
        <v>654</v>
      </c>
      <c r="X559" s="416" t="s">
        <v>701</v>
      </c>
      <c r="AA559" s="52"/>
      <c r="AD559" s="374"/>
    </row>
    <row r="560" spans="1:67" ht="13.5" customHeight="1" thickBot="1" x14ac:dyDescent="0.25">
      <c r="A560" s="565"/>
      <c r="B560" s="438"/>
      <c r="C560" s="438"/>
      <c r="D560" s="438"/>
      <c r="E560" s="438"/>
      <c r="F560" s="438"/>
      <c r="G560" s="438"/>
      <c r="H560" s="438"/>
      <c r="I560" s="438"/>
      <c r="J560" s="438"/>
      <c r="K560" s="438"/>
      <c r="L560" s="438"/>
      <c r="M560" s="374"/>
      <c r="N560" s="438"/>
      <c r="O560" s="438"/>
      <c r="P560" s="438"/>
      <c r="Q560" s="438"/>
      <c r="R560" s="438"/>
      <c r="S560" s="438"/>
      <c r="T560" s="438"/>
      <c r="U560" s="438"/>
      <c r="V560" s="438"/>
      <c r="W560" s="438"/>
      <c r="X560" s="43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267.3</v>
      </c>
      <c r="D561" s="46">
        <f>IFERROR(X59*1,"0")+IFERROR(X60*1,"0")+IFERROR(X61*1,"0")+IFERROR(X62*1,"0")</f>
        <v>797.40000000000009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2763.1600000000003</v>
      </c>
      <c r="F561" s="46">
        <f>IFERROR(X134*1,"0")+IFERROR(X135*1,"0")+IFERROR(X136*1,"0")+IFERROR(X137*1,"0")+IFERROR(X138*1,"0")</f>
        <v>1078.2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548.1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3268.5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314.70000000000005</v>
      </c>
      <c r="K561" s="46">
        <f>IFERROR(X232*1,"0")+IFERROR(X233*1,"0")+IFERROR(X234*1,"0")+IFERROR(X235*1,"0")+IFERROR(X236*1,"0")+IFERROR(X237*1,"0")+IFERROR(X238*1,"0")+IFERROR(X239*1,"0")</f>
        <v>202.4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388.2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1139.4000000000001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3992.3999999999996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522.96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93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1319.5200000000002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531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D265:E265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A536:N537"/>
    <mergeCell ref="D437:E437"/>
    <mergeCell ref="O528:S528"/>
    <mergeCell ref="O428:U428"/>
    <mergeCell ref="D539:E539"/>
    <mergeCell ref="D35:E35"/>
    <mergeCell ref="O173:U173"/>
    <mergeCell ref="D333:E333"/>
    <mergeCell ref="O180:S180"/>
    <mergeCell ref="D404:E404"/>
    <mergeCell ref="D526:E526"/>
    <mergeCell ref="O542:U542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533:S533"/>
    <mergeCell ref="O349:U349"/>
    <mergeCell ref="O70:S70"/>
    <mergeCell ref="A412:N413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22:E22"/>
    <mergeCell ref="D155:E155"/>
    <mergeCell ref="A223:N224"/>
    <mergeCell ref="D320:E320"/>
    <mergeCell ref="G17:G18"/>
    <mergeCell ref="O94:U94"/>
    <mergeCell ref="D314:E314"/>
    <mergeCell ref="O283:S283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268:U268"/>
    <mergeCell ref="O179:S179"/>
    <mergeCell ref="A302:N303"/>
    <mergeCell ref="A445:Y445"/>
    <mergeCell ref="O366:U366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5:S395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A21:Y21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P9:Q9"/>
    <mergeCell ref="O310:S310"/>
    <mergeCell ref="O166:S166"/>
    <mergeCell ref="O372:S372"/>
    <mergeCell ref="D390:E390"/>
    <mergeCell ref="O408:S408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O17:S18"/>
    <mergeCell ref="O222:S222"/>
    <mergeCell ref="O526:S526"/>
    <mergeCell ref="O520:S520"/>
    <mergeCell ref="O234:S234"/>
    <mergeCell ref="O99:S99"/>
    <mergeCell ref="O221:S221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I17:I18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P6:Q6"/>
    <mergeCell ref="O29:S29"/>
    <mergeCell ref="O200:S200"/>
    <mergeCell ref="O265:S265"/>
    <mergeCell ref="A362:Y362"/>
    <mergeCell ref="O436:S436"/>
    <mergeCell ref="D70:E70"/>
    <mergeCell ref="O279:U279"/>
    <mergeCell ref="O31:S31"/>
    <mergeCell ref="A202:N203"/>
    <mergeCell ref="D238:E238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O34:S34"/>
    <mergeCell ref="O28:S28"/>
    <mergeCell ref="A55:N56"/>
    <mergeCell ref="O326:S326"/>
    <mergeCell ref="D410:E410"/>
    <mergeCell ref="A141:Y141"/>
    <mergeCell ref="O136:S136"/>
    <mergeCell ref="O207:S207"/>
    <mergeCell ref="O92:S92"/>
    <mergeCell ref="O434:S434"/>
    <mergeCell ref="O334:S334"/>
    <mergeCell ref="H9:I9"/>
    <mergeCell ref="O30:S30"/>
    <mergeCell ref="D281:E281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