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85A518-BF16-4085-8331-85FE9818C7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N503" i="1"/>
  <c r="BL503" i="1"/>
  <c r="X503" i="1"/>
  <c r="BO503" i="1" s="1"/>
  <c r="O503" i="1"/>
  <c r="BN502" i="1"/>
  <c r="BL502" i="1"/>
  <c r="X502" i="1"/>
  <c r="BN501" i="1"/>
  <c r="BL501" i="1"/>
  <c r="X501" i="1"/>
  <c r="O501" i="1"/>
  <c r="BN500" i="1"/>
  <c r="BL500" i="1"/>
  <c r="X500" i="1"/>
  <c r="BO500" i="1" s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N461" i="1"/>
  <c r="BL461" i="1"/>
  <c r="X461" i="1"/>
  <c r="BO461" i="1" s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BO437" i="1" s="1"/>
  <c r="O437" i="1"/>
  <c r="W435" i="1"/>
  <c r="W434" i="1"/>
  <c r="BN433" i="1"/>
  <c r="BL433" i="1"/>
  <c r="X433" i="1"/>
  <c r="X435" i="1" s="1"/>
  <c r="O433" i="1"/>
  <c r="W431" i="1"/>
  <c r="W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BO396" i="1" s="1"/>
  <c r="O396" i="1"/>
  <c r="BN395" i="1"/>
  <c r="BL395" i="1"/>
  <c r="X395" i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Y382" i="1" s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N351" i="1"/>
  <c r="BL351" i="1"/>
  <c r="X351" i="1"/>
  <c r="BO351" i="1" s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N339" i="1"/>
  <c r="BL339" i="1"/>
  <c r="X339" i="1"/>
  <c r="BO339" i="1" s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BO317" i="1" s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Y301" i="1" s="1"/>
  <c r="O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BO285" i="1" s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BO279" i="1" s="1"/>
  <c r="O279" i="1"/>
  <c r="BN278" i="1"/>
  <c r="BL278" i="1"/>
  <c r="X278" i="1"/>
  <c r="O278" i="1"/>
  <c r="BN277" i="1"/>
  <c r="BL277" i="1"/>
  <c r="X277" i="1"/>
  <c r="X280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N246" i="1"/>
  <c r="BL246" i="1"/>
  <c r="X246" i="1"/>
  <c r="BN245" i="1"/>
  <c r="BL245" i="1"/>
  <c r="X245" i="1"/>
  <c r="O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K586" i="1" s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W226" i="1"/>
  <c r="W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W207" i="1"/>
  <c r="W206" i="1"/>
  <c r="BN205" i="1"/>
  <c r="BL205" i="1"/>
  <c r="X205" i="1"/>
  <c r="BO205" i="1" s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1" i="1" s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BO150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N34" i="1"/>
  <c r="BL34" i="1"/>
  <c r="X34" i="1"/>
  <c r="O34" i="1"/>
  <c r="BN33" i="1"/>
  <c r="BL33" i="1"/>
  <c r="X33" i="1"/>
  <c r="BN32" i="1"/>
  <c r="BL32" i="1"/>
  <c r="X32" i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F10" i="1"/>
  <c r="F9" i="1"/>
  <c r="A9" i="1"/>
  <c r="A10" i="1" s="1"/>
  <c r="D7" i="1"/>
  <c r="P6" i="1"/>
  <c r="O2" i="1"/>
  <c r="Y54" i="1" l="1"/>
  <c r="BM54" i="1"/>
  <c r="Y69" i="1"/>
  <c r="BM69" i="1"/>
  <c r="Y111" i="1"/>
  <c r="BM111" i="1"/>
  <c r="Y115" i="1"/>
  <c r="BM115" i="1"/>
  <c r="Y181" i="1"/>
  <c r="BM181" i="1"/>
  <c r="Y339" i="1"/>
  <c r="BM339" i="1"/>
  <c r="Y396" i="1"/>
  <c r="BM396" i="1"/>
  <c r="Y433" i="1"/>
  <c r="Y434" i="1" s="1"/>
  <c r="BM433" i="1"/>
  <c r="BO433" i="1"/>
  <c r="X434" i="1"/>
  <c r="Y437" i="1"/>
  <c r="BM437" i="1"/>
  <c r="J9" i="1"/>
  <c r="Y77" i="1"/>
  <c r="BM77" i="1"/>
  <c r="Y99" i="1"/>
  <c r="BM99" i="1"/>
  <c r="Y131" i="1"/>
  <c r="BM131" i="1"/>
  <c r="Y162" i="1"/>
  <c r="BM162" i="1"/>
  <c r="Y191" i="1"/>
  <c r="BM191" i="1"/>
  <c r="Y192" i="1"/>
  <c r="BM192" i="1"/>
  <c r="Y195" i="1"/>
  <c r="BM195" i="1"/>
  <c r="Y228" i="1"/>
  <c r="BM228" i="1"/>
  <c r="Y253" i="1"/>
  <c r="BM253" i="1"/>
  <c r="Y317" i="1"/>
  <c r="BM317" i="1"/>
  <c r="Y351" i="1"/>
  <c r="BM351" i="1"/>
  <c r="Y461" i="1"/>
  <c r="BM461" i="1"/>
  <c r="Y500" i="1"/>
  <c r="BM500" i="1"/>
  <c r="Y503" i="1"/>
  <c r="BM503" i="1"/>
  <c r="BO127" i="1"/>
  <c r="BM127" i="1"/>
  <c r="Y127" i="1"/>
  <c r="BO158" i="1"/>
  <c r="BM158" i="1"/>
  <c r="Y158" i="1"/>
  <c r="BO185" i="1"/>
  <c r="BM185" i="1"/>
  <c r="Y185" i="1"/>
  <c r="BO200" i="1"/>
  <c r="BM200" i="1"/>
  <c r="Y200" i="1"/>
  <c r="BO202" i="1"/>
  <c r="BM202" i="1"/>
  <c r="Y202" i="1"/>
  <c r="BO204" i="1"/>
  <c r="BM204" i="1"/>
  <c r="Y204" i="1"/>
  <c r="BO222" i="1"/>
  <c r="BM222" i="1"/>
  <c r="Y222" i="1"/>
  <c r="BO249" i="1"/>
  <c r="BM249" i="1"/>
  <c r="Y249" i="1"/>
  <c r="BO271" i="1"/>
  <c r="BM271" i="1"/>
  <c r="Y271" i="1"/>
  <c r="BO302" i="1"/>
  <c r="BM302" i="1"/>
  <c r="Y302" i="1"/>
  <c r="BO343" i="1"/>
  <c r="BM343" i="1"/>
  <c r="Y343" i="1"/>
  <c r="BO374" i="1"/>
  <c r="BM374" i="1"/>
  <c r="Y374" i="1"/>
  <c r="BO451" i="1"/>
  <c r="BM451" i="1"/>
  <c r="Y451" i="1"/>
  <c r="BO496" i="1"/>
  <c r="BM496" i="1"/>
  <c r="Y496" i="1"/>
  <c r="W577" i="1"/>
  <c r="W580" i="1"/>
  <c r="Y28" i="1"/>
  <c r="BM28" i="1"/>
  <c r="Y61" i="1"/>
  <c r="BM61" i="1"/>
  <c r="Y62" i="1"/>
  <c r="BM62" i="1"/>
  <c r="Y73" i="1"/>
  <c r="BM73" i="1"/>
  <c r="Y81" i="1"/>
  <c r="BM81" i="1"/>
  <c r="Y91" i="1"/>
  <c r="BM91" i="1"/>
  <c r="Y103" i="1"/>
  <c r="BM103" i="1"/>
  <c r="X123" i="1"/>
  <c r="BO138" i="1"/>
  <c r="BM138" i="1"/>
  <c r="Y138" i="1"/>
  <c r="BO173" i="1"/>
  <c r="BM173" i="1"/>
  <c r="Y173" i="1"/>
  <c r="BO199" i="1"/>
  <c r="BM199" i="1"/>
  <c r="Y199" i="1"/>
  <c r="BO201" i="1"/>
  <c r="BM201" i="1"/>
  <c r="Y201" i="1"/>
  <c r="BO203" i="1"/>
  <c r="BM203" i="1"/>
  <c r="Y203" i="1"/>
  <c r="BO209" i="1"/>
  <c r="BM209" i="1"/>
  <c r="Y209" i="1"/>
  <c r="BO237" i="1"/>
  <c r="BM237" i="1"/>
  <c r="Y237" i="1"/>
  <c r="BO259" i="1"/>
  <c r="BM259" i="1"/>
  <c r="Y259" i="1"/>
  <c r="BO290" i="1"/>
  <c r="BM290" i="1"/>
  <c r="Y290" i="1"/>
  <c r="BO335" i="1"/>
  <c r="BM335" i="1"/>
  <c r="Y335" i="1"/>
  <c r="BO357" i="1"/>
  <c r="BM357" i="1"/>
  <c r="Y357" i="1"/>
  <c r="BO384" i="1"/>
  <c r="BM384" i="1"/>
  <c r="Y384" i="1"/>
  <c r="BO495" i="1"/>
  <c r="BM495" i="1"/>
  <c r="Y495" i="1"/>
  <c r="BO515" i="1"/>
  <c r="BM515" i="1"/>
  <c r="Y515" i="1"/>
  <c r="L586" i="1"/>
  <c r="BO34" i="1"/>
  <c r="BM34" i="1"/>
  <c r="Y34" i="1"/>
  <c r="BO67" i="1"/>
  <c r="BM67" i="1"/>
  <c r="Y67" i="1"/>
  <c r="BO75" i="1"/>
  <c r="BM75" i="1"/>
  <c r="Y75" i="1"/>
  <c r="BO83" i="1"/>
  <c r="BM83" i="1"/>
  <c r="Y83" i="1"/>
  <c r="BO93" i="1"/>
  <c r="BM93" i="1"/>
  <c r="Y93" i="1"/>
  <c r="BO109" i="1"/>
  <c r="BM109" i="1"/>
  <c r="Y109" i="1"/>
  <c r="BO119" i="1"/>
  <c r="BM119" i="1"/>
  <c r="Y119" i="1"/>
  <c r="BO136" i="1"/>
  <c r="BM136" i="1"/>
  <c r="Y136" i="1"/>
  <c r="BO156" i="1"/>
  <c r="BM156" i="1"/>
  <c r="Y156" i="1"/>
  <c r="BO169" i="1"/>
  <c r="BM169" i="1"/>
  <c r="Y169" i="1"/>
  <c r="BO183" i="1"/>
  <c r="BM183" i="1"/>
  <c r="Y183" i="1"/>
  <c r="BO197" i="1"/>
  <c r="BM197" i="1"/>
  <c r="Y197" i="1"/>
  <c r="BO212" i="1"/>
  <c r="BM212" i="1"/>
  <c r="Y212" i="1"/>
  <c r="BO220" i="1"/>
  <c r="BM220" i="1"/>
  <c r="Y220" i="1"/>
  <c r="BO235" i="1"/>
  <c r="BM235" i="1"/>
  <c r="Y235" i="1"/>
  <c r="BO245" i="1"/>
  <c r="BM245" i="1"/>
  <c r="Y245" i="1"/>
  <c r="BO247" i="1"/>
  <c r="BM247" i="1"/>
  <c r="Y247" i="1"/>
  <c r="X261" i="1"/>
  <c r="BO257" i="1"/>
  <c r="BM257" i="1"/>
  <c r="Y257" i="1"/>
  <c r="BO269" i="1"/>
  <c r="BM269" i="1"/>
  <c r="Y269" i="1"/>
  <c r="BO278" i="1"/>
  <c r="BM278" i="1"/>
  <c r="Y278" i="1"/>
  <c r="BO284" i="1"/>
  <c r="BM284" i="1"/>
  <c r="Y284" i="1"/>
  <c r="BO333" i="1"/>
  <c r="BM333" i="1"/>
  <c r="Y333" i="1"/>
  <c r="BO341" i="1"/>
  <c r="BM341" i="1"/>
  <c r="Y341" i="1"/>
  <c r="BO355" i="1"/>
  <c r="BM355" i="1"/>
  <c r="Y355" i="1"/>
  <c r="BO370" i="1"/>
  <c r="BM370" i="1"/>
  <c r="Y370" i="1"/>
  <c r="X425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39" i="1"/>
  <c r="BM439" i="1"/>
  <c r="Y439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Y22" i="1"/>
  <c r="BM22" i="1"/>
  <c r="Y30" i="1"/>
  <c r="BM30" i="1"/>
  <c r="Y31" i="1"/>
  <c r="BM31" i="1"/>
  <c r="BO59" i="1"/>
  <c r="BM59" i="1"/>
  <c r="Y59" i="1"/>
  <c r="BO71" i="1"/>
  <c r="BM71" i="1"/>
  <c r="Y71" i="1"/>
  <c r="BO79" i="1"/>
  <c r="BM79" i="1"/>
  <c r="Y79" i="1"/>
  <c r="BO87" i="1"/>
  <c r="BM87" i="1"/>
  <c r="Y87" i="1"/>
  <c r="BO101" i="1"/>
  <c r="BM101" i="1"/>
  <c r="Y101" i="1"/>
  <c r="BO113" i="1"/>
  <c r="BM113" i="1"/>
  <c r="Y113" i="1"/>
  <c r="BO129" i="1"/>
  <c r="BM129" i="1"/>
  <c r="Y129" i="1"/>
  <c r="BO140" i="1"/>
  <c r="BM140" i="1"/>
  <c r="Y140" i="1"/>
  <c r="BO160" i="1"/>
  <c r="BM160" i="1"/>
  <c r="Y160" i="1"/>
  <c r="X187" i="1"/>
  <c r="BO179" i="1"/>
  <c r="BM179" i="1"/>
  <c r="Y179" i="1"/>
  <c r="X206" i="1"/>
  <c r="BO189" i="1"/>
  <c r="BM189" i="1"/>
  <c r="Y189" i="1"/>
  <c r="BO211" i="1"/>
  <c r="BM211" i="1"/>
  <c r="Y211" i="1"/>
  <c r="BO213" i="1"/>
  <c r="BM213" i="1"/>
  <c r="Y213" i="1"/>
  <c r="BO224" i="1"/>
  <c r="BM224" i="1"/>
  <c r="Y224" i="1"/>
  <c r="BO239" i="1"/>
  <c r="BM239" i="1"/>
  <c r="Y239" i="1"/>
  <c r="BO246" i="1"/>
  <c r="BM246" i="1"/>
  <c r="Y246" i="1"/>
  <c r="BO251" i="1"/>
  <c r="BM251" i="1"/>
  <c r="Y251" i="1"/>
  <c r="X275" i="1"/>
  <c r="BO265" i="1"/>
  <c r="BM265" i="1"/>
  <c r="Y265" i="1"/>
  <c r="BO273" i="1"/>
  <c r="BM273" i="1"/>
  <c r="Y273" i="1"/>
  <c r="X286" i="1"/>
  <c r="BO283" i="1"/>
  <c r="BM283" i="1"/>
  <c r="Y283" i="1"/>
  <c r="BO297" i="1"/>
  <c r="BM297" i="1"/>
  <c r="Y297" i="1"/>
  <c r="X308" i="1"/>
  <c r="BO306" i="1"/>
  <c r="BM306" i="1"/>
  <c r="Y306" i="1"/>
  <c r="BO337" i="1"/>
  <c r="BM337" i="1"/>
  <c r="Y337" i="1"/>
  <c r="BO349" i="1"/>
  <c r="BM349" i="1"/>
  <c r="Y349" i="1"/>
  <c r="X363" i="1"/>
  <c r="BO361" i="1"/>
  <c r="BM361" i="1"/>
  <c r="Y361" i="1"/>
  <c r="BO376" i="1"/>
  <c r="BM376" i="1"/>
  <c r="Y376" i="1"/>
  <c r="BO380" i="1"/>
  <c r="BM380" i="1"/>
  <c r="Y380" i="1"/>
  <c r="X95" i="1"/>
  <c r="X105" i="1"/>
  <c r="X133" i="1"/>
  <c r="X175" i="1"/>
  <c r="X215" i="1"/>
  <c r="X230" i="1"/>
  <c r="X292" i="1"/>
  <c r="X378" i="1"/>
  <c r="X377" i="1"/>
  <c r="BO382" i="1"/>
  <c r="BM382" i="1"/>
  <c r="BO388" i="1"/>
  <c r="BM388" i="1"/>
  <c r="Y388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441" i="1"/>
  <c r="X440" i="1"/>
  <c r="W586" i="1"/>
  <c r="BO23" i="1"/>
  <c r="BM23" i="1"/>
  <c r="Y23" i="1"/>
  <c r="X25" i="1"/>
  <c r="X36" i="1"/>
  <c r="BO27" i="1"/>
  <c r="BM27" i="1"/>
  <c r="Y27" i="1"/>
  <c r="BO32" i="1"/>
  <c r="BM32" i="1"/>
  <c r="Y32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6" i="1"/>
  <c r="X56" i="1"/>
  <c r="BO53" i="1"/>
  <c r="BM53" i="1"/>
  <c r="Y53" i="1"/>
  <c r="Y55" i="1" s="1"/>
  <c r="X55" i="1"/>
  <c r="BO29" i="1"/>
  <c r="BM29" i="1"/>
  <c r="Y29" i="1"/>
  <c r="BO33" i="1"/>
  <c r="BM33" i="1"/>
  <c r="Y33" i="1"/>
  <c r="X88" i="1"/>
  <c r="X96" i="1"/>
  <c r="X106" i="1"/>
  <c r="X124" i="1"/>
  <c r="X132" i="1"/>
  <c r="X141" i="1"/>
  <c r="X152" i="1"/>
  <c r="X165" i="1"/>
  <c r="X170" i="1"/>
  <c r="X176" i="1"/>
  <c r="X186" i="1"/>
  <c r="X207" i="1"/>
  <c r="X214" i="1"/>
  <c r="X225" i="1"/>
  <c r="X231" i="1"/>
  <c r="X240" i="1"/>
  <c r="X254" i="1"/>
  <c r="X262" i="1"/>
  <c r="X274" i="1"/>
  <c r="X281" i="1"/>
  <c r="X287" i="1"/>
  <c r="X293" i="1"/>
  <c r="N586" i="1"/>
  <c r="X304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BO369" i="1"/>
  <c r="BM369" i="1"/>
  <c r="Y369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BO450" i="1"/>
  <c r="BM450" i="1"/>
  <c r="Y450" i="1"/>
  <c r="BO455" i="1"/>
  <c r="BM455" i="1"/>
  <c r="Y455" i="1"/>
  <c r="X458" i="1"/>
  <c r="BO462" i="1"/>
  <c r="BM462" i="1"/>
  <c r="Y462" i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I586" i="1"/>
  <c r="X63" i="1"/>
  <c r="H9" i="1"/>
  <c r="B586" i="1"/>
  <c r="W578" i="1"/>
  <c r="X24" i="1"/>
  <c r="W576" i="1"/>
  <c r="D586" i="1"/>
  <c r="Y60" i="1"/>
  <c r="BM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BM137" i="1"/>
  <c r="Y139" i="1"/>
  <c r="BM139" i="1"/>
  <c r="X142" i="1"/>
  <c r="G586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BM168" i="1"/>
  <c r="BO168" i="1"/>
  <c r="Y174" i="1"/>
  <c r="Y175" i="1" s="1"/>
  <c r="BM174" i="1"/>
  <c r="Y178" i="1"/>
  <c r="BM178" i="1"/>
  <c r="BO178" i="1"/>
  <c r="Y180" i="1"/>
  <c r="BM180" i="1"/>
  <c r="Y182" i="1"/>
  <c r="BM182" i="1"/>
  <c r="Y184" i="1"/>
  <c r="BM184" i="1"/>
  <c r="Y190" i="1"/>
  <c r="BM190" i="1"/>
  <c r="Y193" i="1"/>
  <c r="BM193" i="1"/>
  <c r="Y194" i="1"/>
  <c r="BM194" i="1"/>
  <c r="Y196" i="1"/>
  <c r="BM196" i="1"/>
  <c r="Y198" i="1"/>
  <c r="BM198" i="1"/>
  <c r="Y205" i="1"/>
  <c r="BM205" i="1"/>
  <c r="Y210" i="1"/>
  <c r="BM210" i="1"/>
  <c r="J586" i="1"/>
  <c r="Y219" i="1"/>
  <c r="BM219" i="1"/>
  <c r="Y221" i="1"/>
  <c r="BM221" i="1"/>
  <c r="Y223" i="1"/>
  <c r="BM223" i="1"/>
  <c r="X226" i="1"/>
  <c r="Y229" i="1"/>
  <c r="BM229" i="1"/>
  <c r="Y234" i="1"/>
  <c r="BM234" i="1"/>
  <c r="BO234" i="1"/>
  <c r="Y236" i="1"/>
  <c r="BM236" i="1"/>
  <c r="Y238" i="1"/>
  <c r="BM238" i="1"/>
  <c r="X241" i="1"/>
  <c r="Y244" i="1"/>
  <c r="BM244" i="1"/>
  <c r="BO244" i="1"/>
  <c r="Y248" i="1"/>
  <c r="BM248" i="1"/>
  <c r="Y250" i="1"/>
  <c r="BM250" i="1"/>
  <c r="Y252" i="1"/>
  <c r="BM252" i="1"/>
  <c r="X255" i="1"/>
  <c r="Y258" i="1"/>
  <c r="BM258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Y277" i="1"/>
  <c r="BM277" i="1"/>
  <c r="BO277" i="1"/>
  <c r="Y279" i="1"/>
  <c r="BM279" i="1"/>
  <c r="Y285" i="1"/>
  <c r="BM285" i="1"/>
  <c r="Y289" i="1"/>
  <c r="BM289" i="1"/>
  <c r="BO289" i="1"/>
  <c r="Y291" i="1"/>
  <c r="BM291" i="1"/>
  <c r="Y296" i="1"/>
  <c r="BM296" i="1"/>
  <c r="BO296" i="1"/>
  <c r="Y298" i="1"/>
  <c r="BM298" i="1"/>
  <c r="Y300" i="1"/>
  <c r="BM300" i="1"/>
  <c r="BO301" i="1"/>
  <c r="BM301" i="1"/>
  <c r="X303" i="1"/>
  <c r="BO307" i="1"/>
  <c r="BM307" i="1"/>
  <c r="Y307" i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X358" i="1"/>
  <c r="BO362" i="1"/>
  <c r="BM362" i="1"/>
  <c r="Y362" i="1"/>
  <c r="X364" i="1"/>
  <c r="Q586" i="1"/>
  <c r="X372" i="1"/>
  <c r="BO367" i="1"/>
  <c r="BM367" i="1"/>
  <c r="Y367" i="1"/>
  <c r="X371" i="1"/>
  <c r="BO375" i="1"/>
  <c r="BM375" i="1"/>
  <c r="Y375" i="1"/>
  <c r="X386" i="1"/>
  <c r="BO383" i="1"/>
  <c r="BM383" i="1"/>
  <c r="Y383" i="1"/>
  <c r="X390" i="1"/>
  <c r="X397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X430" i="1"/>
  <c r="BO438" i="1"/>
  <c r="BM438" i="1"/>
  <c r="Y438" i="1"/>
  <c r="R586" i="1"/>
  <c r="S586" i="1"/>
  <c r="X446" i="1"/>
  <c r="BO445" i="1"/>
  <c r="BM445" i="1"/>
  <c r="Y445" i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484" i="1" l="1"/>
  <c r="Y446" i="1"/>
  <c r="Y319" i="1"/>
  <c r="Y230" i="1"/>
  <c r="W579" i="1"/>
  <c r="Y463" i="1"/>
  <c r="Y519" i="1"/>
  <c r="Y377" i="1"/>
  <c r="Y371" i="1"/>
  <c r="Y363" i="1"/>
  <c r="Y308" i="1"/>
  <c r="Y390" i="1"/>
  <c r="Y358" i="1"/>
  <c r="Y505" i="1"/>
  <c r="Y225" i="1"/>
  <c r="Y141" i="1"/>
  <c r="Y95" i="1"/>
  <c r="Y385" i="1"/>
  <c r="X577" i="1"/>
  <c r="Y510" i="1"/>
  <c r="Y440" i="1"/>
  <c r="Y292" i="1"/>
  <c r="Y286" i="1"/>
  <c r="Y274" i="1"/>
  <c r="Y261" i="1"/>
  <c r="Y254" i="1"/>
  <c r="Y240" i="1"/>
  <c r="Y214" i="1"/>
  <c r="Y206" i="1"/>
  <c r="Y170" i="1"/>
  <c r="Y164" i="1"/>
  <c r="Y123" i="1"/>
  <c r="Y88" i="1"/>
  <c r="Y63" i="1"/>
  <c r="Y430" i="1"/>
  <c r="Y24" i="1"/>
  <c r="X578" i="1"/>
  <c r="Y567" i="1"/>
  <c r="Y525" i="1"/>
  <c r="Y551" i="1"/>
  <c r="Y458" i="1"/>
  <c r="Y425" i="1"/>
  <c r="Y303" i="1"/>
  <c r="Y280" i="1"/>
  <c r="Y186" i="1"/>
  <c r="Y132" i="1"/>
  <c r="Y105" i="1"/>
  <c r="X580" i="1"/>
  <c r="Y478" i="1"/>
  <c r="Y352" i="1"/>
  <c r="Y345" i="1"/>
  <c r="Y36" i="1"/>
  <c r="X576" i="1"/>
  <c r="Y581" i="1" l="1"/>
  <c r="X579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<sst xmlns="http://schemas.openxmlformats.org/spreadsheetml/2006/main" count="2572" uniqueCount="859">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</sst>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6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602" t="s">
        <v>0</v>
      </c>
      <c r="E1" s="445"/>
      <c r="F1" s="445"/>
      <c r="G1" s="12" t="s">
        <v>1</v>
      </c>
      <c r="H1" s="602" t="s">
        <v>2</v>
      </c>
      <c r="I1" s="445"/>
      <c r="J1" s="445"/>
      <c r="K1" s="445"/>
      <c r="L1" s="445"/>
      <c r="M1" s="445"/>
      <c r="N1" s="445"/>
      <c r="O1" s="445"/>
      <c r="P1" s="445"/>
      <c r="Q1" s="444" t="s">
        <v>3</v>
      </c>
      <c r="R1" s="445"/>
      <c r="S1" s="44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0"/>
      <c r="Q2" s="410"/>
      <c r="R2" s="410"/>
      <c r="S2" s="410"/>
      <c r="T2" s="410"/>
      <c r="U2" s="410"/>
      <c r="V2" s="410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0"/>
      <c r="P3" s="410"/>
      <c r="Q3" s="410"/>
      <c r="R3" s="410"/>
      <c r="S3" s="410"/>
      <c r="T3" s="410"/>
      <c r="U3" s="410"/>
      <c r="V3" s="410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674" t="s">
        <v>8</v>
      </c>
      <c r="B5" s="456"/>
      <c r="C5" s="457"/>
      <c r="D5" s="802"/>
      <c r="E5" s="804"/>
      <c r="F5" s="498" t="s">
        <v>9</v>
      </c>
      <c r="G5" s="457"/>
      <c r="H5" s="802"/>
      <c r="I5" s="803"/>
      <c r="J5" s="803"/>
      <c r="K5" s="803"/>
      <c r="L5" s="804"/>
      <c r="M5" s="58"/>
      <c r="O5" s="24" t="s">
        <v>10</v>
      </c>
      <c r="P5" s="438">
        <v>45483</v>
      </c>
      <c r="Q5" s="439"/>
      <c r="S5" s="604" t="s">
        <v>11</v>
      </c>
      <c r="T5" s="605"/>
      <c r="U5" s="608" t="s">
        <v>12</v>
      </c>
      <c r="V5" s="439"/>
      <c r="AA5" s="51"/>
      <c r="AB5" s="51"/>
      <c r="AC5" s="51"/>
    </row>
    <row r="6" spans="1:30" s="401" customFormat="1" ht="24" customHeight="1" x14ac:dyDescent="0.2">
      <c r="A6" s="674" t="s">
        <v>13</v>
      </c>
      <c r="B6" s="456"/>
      <c r="C6" s="457"/>
      <c r="D6" s="544" t="s">
        <v>14</v>
      </c>
      <c r="E6" s="545"/>
      <c r="F6" s="545"/>
      <c r="G6" s="545"/>
      <c r="H6" s="545"/>
      <c r="I6" s="545"/>
      <c r="J6" s="545"/>
      <c r="K6" s="545"/>
      <c r="L6" s="439"/>
      <c r="M6" s="59"/>
      <c r="O6" s="24" t="s">
        <v>15</v>
      </c>
      <c r="P6" s="785" t="str">
        <f>IF(P5=0," ",CHOOSE(WEEKDAY(P5,2),"Понедельник","Вторник","Среда","Четверг","Пятница","Суббота","Воскресенье"))</f>
        <v>Среда</v>
      </c>
      <c r="Q6" s="412"/>
      <c r="S6" s="780" t="s">
        <v>16</v>
      </c>
      <c r="T6" s="605"/>
      <c r="U6" s="535" t="s">
        <v>17</v>
      </c>
      <c r="V6" s="53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53"/>
      <c r="M7" s="60"/>
      <c r="O7" s="24"/>
      <c r="P7" s="42"/>
      <c r="Q7" s="42"/>
      <c r="S7" s="410"/>
      <c r="T7" s="605"/>
      <c r="U7" s="537"/>
      <c r="V7" s="538"/>
      <c r="AA7" s="51"/>
      <c r="AB7" s="51"/>
      <c r="AC7" s="51"/>
    </row>
    <row r="8" spans="1:30" s="401" customFormat="1" ht="25.5" customHeight="1" x14ac:dyDescent="0.2">
      <c r="A8" s="451" t="s">
        <v>18</v>
      </c>
      <c r="B8" s="428"/>
      <c r="C8" s="429"/>
      <c r="D8" s="811"/>
      <c r="E8" s="812"/>
      <c r="F8" s="812"/>
      <c r="G8" s="812"/>
      <c r="H8" s="812"/>
      <c r="I8" s="812"/>
      <c r="J8" s="812"/>
      <c r="K8" s="812"/>
      <c r="L8" s="813"/>
      <c r="M8" s="61"/>
      <c r="O8" s="24" t="s">
        <v>19</v>
      </c>
      <c r="P8" s="452">
        <v>0.5</v>
      </c>
      <c r="Q8" s="453"/>
      <c r="S8" s="410"/>
      <c r="T8" s="605"/>
      <c r="U8" s="537"/>
      <c r="V8" s="538"/>
      <c r="AA8" s="51"/>
      <c r="AB8" s="51"/>
      <c r="AC8" s="51"/>
    </row>
    <row r="9" spans="1:30" s="401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0"/>
      <c r="C9" s="410"/>
      <c r="D9" s="510"/>
      <c r="E9" s="44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0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441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1"/>
      <c r="L9" s="441"/>
      <c r="M9" s="403"/>
      <c r="O9" s="26" t="s">
        <v>20</v>
      </c>
      <c r="P9" s="689"/>
      <c r="Q9" s="450"/>
      <c r="S9" s="410"/>
      <c r="T9" s="605"/>
      <c r="U9" s="539"/>
      <c r="V9" s="540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0"/>
      <c r="C10" s="410"/>
      <c r="D10" s="510"/>
      <c r="E10" s="44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0"/>
      <c r="H10" s="551" t="str">
        <f>IFERROR(VLOOKUP($D$10,Proxy,2,FALSE),"")</f>
        <v/>
      </c>
      <c r="I10" s="410"/>
      <c r="J10" s="410"/>
      <c r="K10" s="410"/>
      <c r="L10" s="410"/>
      <c r="M10" s="400"/>
      <c r="O10" s="26" t="s">
        <v>21</v>
      </c>
      <c r="P10" s="594"/>
      <c r="Q10" s="595"/>
      <c r="T10" s="24" t="s">
        <v>22</v>
      </c>
      <c r="U10" s="751" t="s">
        <v>23</v>
      </c>
      <c r="V10" s="53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76"/>
      <c r="Q11" s="439"/>
      <c r="T11" s="24" t="s">
        <v>26</v>
      </c>
      <c r="U11" s="449" t="s">
        <v>27</v>
      </c>
      <c r="V11" s="450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455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2"/>
      <c r="Q12" s="453"/>
      <c r="R12" s="23"/>
      <c r="T12" s="24"/>
      <c r="U12" s="445"/>
      <c r="V12" s="410"/>
      <c r="AA12" s="51"/>
      <c r="AB12" s="51"/>
      <c r="AC12" s="51"/>
    </row>
    <row r="13" spans="1:30" s="401" customFormat="1" ht="23.25" customHeight="1" x14ac:dyDescent="0.2">
      <c r="A13" s="455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49"/>
      <c r="Q13" s="450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455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466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694" t="s">
        <v>34</v>
      </c>
      <c r="P15" s="445"/>
      <c r="Q15" s="445"/>
      <c r="R15" s="445"/>
      <c r="S15" s="44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5"/>
      <c r="P16" s="695"/>
      <c r="Q16" s="695"/>
      <c r="R16" s="695"/>
      <c r="S16" s="6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84" t="s">
        <v>37</v>
      </c>
      <c r="D17" s="431" t="s">
        <v>38</v>
      </c>
      <c r="E17" s="432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825"/>
      <c r="Q17" s="825"/>
      <c r="R17" s="825"/>
      <c r="S17" s="432"/>
      <c r="T17" s="460" t="s">
        <v>49</v>
      </c>
      <c r="U17" s="457"/>
      <c r="V17" s="431" t="s">
        <v>50</v>
      </c>
      <c r="W17" s="431" t="s">
        <v>51</v>
      </c>
      <c r="X17" s="436" t="s">
        <v>52</v>
      </c>
      <c r="Y17" s="431" t="s">
        <v>53</v>
      </c>
      <c r="Z17" s="565" t="s">
        <v>54</v>
      </c>
      <c r="AA17" s="565" t="s">
        <v>55</v>
      </c>
      <c r="AB17" s="565" t="s">
        <v>56</v>
      </c>
      <c r="AC17" s="731"/>
      <c r="AD17" s="732"/>
      <c r="AE17" s="740"/>
      <c r="BB17" s="458" t="s">
        <v>57</v>
      </c>
    </row>
    <row r="18" spans="1:67" ht="14.25" customHeight="1" x14ac:dyDescent="0.2">
      <c r="A18" s="435"/>
      <c r="B18" s="435"/>
      <c r="C18" s="435"/>
      <c r="D18" s="433"/>
      <c r="E18" s="434"/>
      <c r="F18" s="435"/>
      <c r="G18" s="435"/>
      <c r="H18" s="435"/>
      <c r="I18" s="435"/>
      <c r="J18" s="435"/>
      <c r="K18" s="435"/>
      <c r="L18" s="435"/>
      <c r="M18" s="435"/>
      <c r="N18" s="435"/>
      <c r="O18" s="433"/>
      <c r="P18" s="826"/>
      <c r="Q18" s="826"/>
      <c r="R18" s="826"/>
      <c r="S18" s="434"/>
      <c r="T18" s="402" t="s">
        <v>58</v>
      </c>
      <c r="U18" s="402" t="s">
        <v>59</v>
      </c>
      <c r="V18" s="435"/>
      <c r="W18" s="435"/>
      <c r="X18" s="437"/>
      <c r="Y18" s="435"/>
      <c r="Z18" s="566"/>
      <c r="AA18" s="566"/>
      <c r="AB18" s="733"/>
      <c r="AC18" s="734"/>
      <c r="AD18" s="735"/>
      <c r="AE18" s="741"/>
      <c r="BB18" s="410"/>
    </row>
    <row r="19" spans="1:67" ht="27.75" hidden="1" customHeight="1" x14ac:dyDescent="0.2">
      <c r="A19" s="486" t="s">
        <v>60</v>
      </c>
      <c r="B19" s="487"/>
      <c r="C19" s="487"/>
      <c r="D19" s="487"/>
      <c r="E19" s="487"/>
      <c r="F19" s="487"/>
      <c r="G19" s="487"/>
      <c r="H19" s="487"/>
      <c r="I19" s="487"/>
      <c r="J19" s="487"/>
      <c r="K19" s="487"/>
      <c r="L19" s="487"/>
      <c r="M19" s="487"/>
      <c r="N19" s="487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"/>
      <c r="AA19" s="48"/>
    </row>
    <row r="20" spans="1:67" ht="16.5" hidden="1" customHeight="1" x14ac:dyDescent="0.25">
      <c r="A20" s="413" t="s">
        <v>60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399"/>
      <c r="AA20" s="399"/>
    </row>
    <row r="21" spans="1:67" ht="14.25" hidden="1" customHeight="1" x14ac:dyDescent="0.25">
      <c r="A21" s="414" t="s">
        <v>61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1">
        <v>4607091389258</v>
      </c>
      <c r="E22" s="412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6"/>
      <c r="Q22" s="416"/>
      <c r="R22" s="416"/>
      <c r="S22" s="412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1">
        <v>4680115885004</v>
      </c>
      <c r="E23" s="412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6"/>
      <c r="Q23" s="416"/>
      <c r="R23" s="416"/>
      <c r="S23" s="412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0"/>
      <c r="N24" s="419"/>
      <c r="O24" s="427" t="s">
        <v>70</v>
      </c>
      <c r="P24" s="428"/>
      <c r="Q24" s="428"/>
      <c r="R24" s="428"/>
      <c r="S24" s="428"/>
      <c r="T24" s="428"/>
      <c r="U24" s="429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0"/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9"/>
      <c r="O25" s="427" t="s">
        <v>70</v>
      </c>
      <c r="P25" s="428"/>
      <c r="Q25" s="428"/>
      <c r="R25" s="428"/>
      <c r="S25" s="428"/>
      <c r="T25" s="428"/>
      <c r="U25" s="429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14" t="s">
        <v>72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1">
        <v>4607091383881</v>
      </c>
      <c r="E27" s="412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6"/>
      <c r="Q27" s="416"/>
      <c r="R27" s="416"/>
      <c r="S27" s="412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1">
        <v>4607091388237</v>
      </c>
      <c r="E28" s="412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6"/>
      <c r="Q28" s="416"/>
      <c r="R28" s="416"/>
      <c r="S28" s="412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1">
        <v>4607091383935</v>
      </c>
      <c r="E29" s="412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8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6"/>
      <c r="Q29" s="416"/>
      <c r="R29" s="416"/>
      <c r="S29" s="412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1">
        <v>4607091383935</v>
      </c>
      <c r="E30" s="412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8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6"/>
      <c r="Q30" s="416"/>
      <c r="R30" s="416"/>
      <c r="S30" s="412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1">
        <v>4680115881990</v>
      </c>
      <c r="E31" s="412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53" t="s">
        <v>82</v>
      </c>
      <c r="P31" s="416"/>
      <c r="Q31" s="416"/>
      <c r="R31" s="416"/>
      <c r="S31" s="412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1">
        <v>4680115881853</v>
      </c>
      <c r="E32" s="412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6"/>
      <c r="Q32" s="416"/>
      <c r="R32" s="416"/>
      <c r="S32" s="412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1">
        <v>4680115881853</v>
      </c>
      <c r="E33" s="412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6" t="s">
        <v>86</v>
      </c>
      <c r="P33" s="416"/>
      <c r="Q33" s="416"/>
      <c r="R33" s="416"/>
      <c r="S33" s="412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1">
        <v>4607091383911</v>
      </c>
      <c r="E34" s="412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6"/>
      <c r="Q34" s="416"/>
      <c r="R34" s="416"/>
      <c r="S34" s="412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1">
        <v>4607091388244</v>
      </c>
      <c r="E35" s="412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8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6"/>
      <c r="Q35" s="416"/>
      <c r="R35" s="416"/>
      <c r="S35" s="412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8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9"/>
      <c r="O36" s="427" t="s">
        <v>70</v>
      </c>
      <c r="P36" s="428"/>
      <c r="Q36" s="428"/>
      <c r="R36" s="428"/>
      <c r="S36" s="428"/>
      <c r="T36" s="428"/>
      <c r="U36" s="429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9"/>
      <c r="O37" s="427" t="s">
        <v>70</v>
      </c>
      <c r="P37" s="428"/>
      <c r="Q37" s="428"/>
      <c r="R37" s="428"/>
      <c r="S37" s="428"/>
      <c r="T37" s="428"/>
      <c r="U37" s="429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14" t="s">
        <v>91</v>
      </c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1">
        <v>4607091388503</v>
      </c>
      <c r="E39" s="412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6"/>
      <c r="Q39" s="416"/>
      <c r="R39" s="416"/>
      <c r="S39" s="412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8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9"/>
      <c r="O40" s="427" t="s">
        <v>70</v>
      </c>
      <c r="P40" s="428"/>
      <c r="Q40" s="428"/>
      <c r="R40" s="428"/>
      <c r="S40" s="428"/>
      <c r="T40" s="428"/>
      <c r="U40" s="429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9"/>
      <c r="O41" s="427" t="s">
        <v>70</v>
      </c>
      <c r="P41" s="428"/>
      <c r="Q41" s="428"/>
      <c r="R41" s="428"/>
      <c r="S41" s="428"/>
      <c r="T41" s="428"/>
      <c r="U41" s="429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14" t="s">
        <v>96</v>
      </c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  <c r="R42" s="410"/>
      <c r="S42" s="410"/>
      <c r="T42" s="410"/>
      <c r="U42" s="410"/>
      <c r="V42" s="410"/>
      <c r="W42" s="410"/>
      <c r="X42" s="410"/>
      <c r="Y42" s="410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1">
        <v>4607091388282</v>
      </c>
      <c r="E43" s="412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6"/>
      <c r="Q43" s="416"/>
      <c r="R43" s="416"/>
      <c r="S43" s="412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8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9"/>
      <c r="O44" s="427" t="s">
        <v>70</v>
      </c>
      <c r="P44" s="428"/>
      <c r="Q44" s="428"/>
      <c r="R44" s="428"/>
      <c r="S44" s="428"/>
      <c r="T44" s="428"/>
      <c r="U44" s="429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0"/>
      <c r="N45" s="419"/>
      <c r="O45" s="427" t="s">
        <v>70</v>
      </c>
      <c r="P45" s="428"/>
      <c r="Q45" s="428"/>
      <c r="R45" s="428"/>
      <c r="S45" s="428"/>
      <c r="T45" s="428"/>
      <c r="U45" s="429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14" t="s">
        <v>100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1">
        <v>4607091389111</v>
      </c>
      <c r="E47" s="412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6"/>
      <c r="Q47" s="416"/>
      <c r="R47" s="416"/>
      <c r="S47" s="412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8"/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9"/>
      <c r="O48" s="427" t="s">
        <v>70</v>
      </c>
      <c r="P48" s="428"/>
      <c r="Q48" s="428"/>
      <c r="R48" s="428"/>
      <c r="S48" s="428"/>
      <c r="T48" s="428"/>
      <c r="U48" s="429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0"/>
      <c r="B49" s="410"/>
      <c r="C49" s="410"/>
      <c r="D49" s="410"/>
      <c r="E49" s="410"/>
      <c r="F49" s="410"/>
      <c r="G49" s="410"/>
      <c r="H49" s="410"/>
      <c r="I49" s="410"/>
      <c r="J49" s="410"/>
      <c r="K49" s="410"/>
      <c r="L49" s="410"/>
      <c r="M49" s="410"/>
      <c r="N49" s="419"/>
      <c r="O49" s="427" t="s">
        <v>70</v>
      </c>
      <c r="P49" s="428"/>
      <c r="Q49" s="428"/>
      <c r="R49" s="428"/>
      <c r="S49" s="428"/>
      <c r="T49" s="428"/>
      <c r="U49" s="429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86" t="s">
        <v>103</v>
      </c>
      <c r="B50" s="487"/>
      <c r="C50" s="487"/>
      <c r="D50" s="487"/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487"/>
      <c r="W50" s="487"/>
      <c r="X50" s="487"/>
      <c r="Y50" s="487"/>
      <c r="Z50" s="48"/>
      <c r="AA50" s="48"/>
    </row>
    <row r="51" spans="1:67" ht="16.5" hidden="1" customHeight="1" x14ac:dyDescent="0.25">
      <c r="A51" s="413" t="s">
        <v>104</v>
      </c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0"/>
      <c r="W51" s="410"/>
      <c r="X51" s="410"/>
      <c r="Y51" s="410"/>
      <c r="Z51" s="399"/>
      <c r="AA51" s="399"/>
    </row>
    <row r="52" spans="1:67" ht="14.25" hidden="1" customHeight="1" x14ac:dyDescent="0.25">
      <c r="A52" s="414" t="s">
        <v>105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1">
        <v>4680115881440</v>
      </c>
      <c r="E53" s="412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6"/>
      <c r="Q53" s="416"/>
      <c r="R53" s="416"/>
      <c r="S53" s="412"/>
      <c r="T53" s="34"/>
      <c r="U53" s="34"/>
      <c r="V53" s="35" t="s">
        <v>66</v>
      </c>
      <c r="W53" s="405">
        <v>610</v>
      </c>
      <c r="X53" s="406">
        <f>IFERROR(IF(W53="",0,CEILING((W53/$H53),1)*$H53),"")</f>
        <v>615.6</v>
      </c>
      <c r="Y53" s="36">
        <f>IFERROR(IF(X53=0,"",ROUNDUP(X53/H53,0)*0.02175),"")</f>
        <v>1.2397499999999999</v>
      </c>
      <c r="Z53" s="56"/>
      <c r="AA53" s="57"/>
      <c r="AE53" s="64"/>
      <c r="BB53" s="79" t="s">
        <v>1</v>
      </c>
      <c r="BL53" s="64">
        <f>IFERROR(W53*I53/H53,"0")</f>
        <v>637.11111111111097</v>
      </c>
      <c r="BM53" s="64">
        <f>IFERROR(X53*I53/H53,"0")</f>
        <v>642.95999999999992</v>
      </c>
      <c r="BN53" s="64">
        <f>IFERROR(1/J53*(W53/H53),"0")</f>
        <v>1.0085978835978835</v>
      </c>
      <c r="BO53" s="64">
        <f>IFERROR(1/J53*(X53/H53),"0")</f>
        <v>1.0178571428571428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11">
        <v>4680115881433</v>
      </c>
      <c r="E54" s="412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6"/>
      <c r="Q54" s="416"/>
      <c r="R54" s="416"/>
      <c r="S54" s="412"/>
      <c r="T54" s="34"/>
      <c r="U54" s="34"/>
      <c r="V54" s="35" t="s">
        <v>66</v>
      </c>
      <c r="W54" s="405">
        <v>185.4</v>
      </c>
      <c r="X54" s="406">
        <f>IFERROR(IF(W54="",0,CEILING((W54/$H54),1)*$H54),"")</f>
        <v>186.3</v>
      </c>
      <c r="Y54" s="36">
        <f>IFERROR(IF(X54=0,"",ROUNDUP(X54/H54,0)*0.00753),"")</f>
        <v>0.51956999999999998</v>
      </c>
      <c r="Z54" s="56"/>
      <c r="AA54" s="57"/>
      <c r="AE54" s="64"/>
      <c r="BB54" s="80" t="s">
        <v>1</v>
      </c>
      <c r="BL54" s="64">
        <f>IFERROR(W54*I54/H54,"0")</f>
        <v>199.1333333333333</v>
      </c>
      <c r="BM54" s="64">
        <f>IFERROR(X54*I54/H54,"0")</f>
        <v>200.09999999999997</v>
      </c>
      <c r="BN54" s="64">
        <f>IFERROR(1/J54*(W54/H54),"0")</f>
        <v>0.44017094017094011</v>
      </c>
      <c r="BO54" s="64">
        <f>IFERROR(1/J54*(X54/H54),"0")</f>
        <v>0.44230769230769229</v>
      </c>
    </row>
    <row r="55" spans="1:67" x14ac:dyDescent="0.2">
      <c r="A55" s="418"/>
      <c r="B55" s="410"/>
      <c r="C55" s="410"/>
      <c r="D55" s="410"/>
      <c r="E55" s="410"/>
      <c r="F55" s="410"/>
      <c r="G55" s="410"/>
      <c r="H55" s="410"/>
      <c r="I55" s="410"/>
      <c r="J55" s="410"/>
      <c r="K55" s="410"/>
      <c r="L55" s="410"/>
      <c r="M55" s="410"/>
      <c r="N55" s="419"/>
      <c r="O55" s="427" t="s">
        <v>70</v>
      </c>
      <c r="P55" s="428"/>
      <c r="Q55" s="428"/>
      <c r="R55" s="428"/>
      <c r="S55" s="428"/>
      <c r="T55" s="428"/>
      <c r="U55" s="429"/>
      <c r="V55" s="37" t="s">
        <v>71</v>
      </c>
      <c r="W55" s="407">
        <f>IFERROR(W53/H53,"0")+IFERROR(W54/H54,"0")</f>
        <v>125.14814814814814</v>
      </c>
      <c r="X55" s="407">
        <f>IFERROR(X53/H53,"0")+IFERROR(X54/H54,"0")</f>
        <v>126</v>
      </c>
      <c r="Y55" s="407">
        <f>IFERROR(IF(Y53="",0,Y53),"0")+IFERROR(IF(Y54="",0,Y54),"0")</f>
        <v>1.7593199999999998</v>
      </c>
      <c r="Z55" s="408"/>
      <c r="AA55" s="408"/>
    </row>
    <row r="56" spans="1:67" x14ac:dyDescent="0.2">
      <c r="A56" s="410"/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9"/>
      <c r="O56" s="427" t="s">
        <v>70</v>
      </c>
      <c r="P56" s="428"/>
      <c r="Q56" s="428"/>
      <c r="R56" s="428"/>
      <c r="S56" s="428"/>
      <c r="T56" s="428"/>
      <c r="U56" s="429"/>
      <c r="V56" s="37" t="s">
        <v>66</v>
      </c>
      <c r="W56" s="407">
        <f>IFERROR(SUM(W53:W54),"0")</f>
        <v>795.4</v>
      </c>
      <c r="X56" s="407">
        <f>IFERROR(SUM(X53:X54),"0")</f>
        <v>801.90000000000009</v>
      </c>
      <c r="Y56" s="37"/>
      <c r="Z56" s="408"/>
      <c r="AA56" s="408"/>
    </row>
    <row r="57" spans="1:67" ht="16.5" hidden="1" customHeight="1" x14ac:dyDescent="0.25">
      <c r="A57" s="413" t="s">
        <v>112</v>
      </c>
      <c r="B57" s="410"/>
      <c r="C57" s="410"/>
      <c r="D57" s="410"/>
      <c r="E57" s="410"/>
      <c r="F57" s="410"/>
      <c r="G57" s="410"/>
      <c r="H57" s="410"/>
      <c r="I57" s="410"/>
      <c r="J57" s="410"/>
      <c r="K57" s="410"/>
      <c r="L57" s="410"/>
      <c r="M57" s="410"/>
      <c r="N57" s="410"/>
      <c r="O57" s="410"/>
      <c r="P57" s="410"/>
      <c r="Q57" s="410"/>
      <c r="R57" s="410"/>
      <c r="S57" s="410"/>
      <c r="T57" s="410"/>
      <c r="U57" s="410"/>
      <c r="V57" s="410"/>
      <c r="W57" s="410"/>
      <c r="X57" s="410"/>
      <c r="Y57" s="410"/>
      <c r="Z57" s="399"/>
      <c r="AA57" s="399"/>
    </row>
    <row r="58" spans="1:67" ht="14.25" hidden="1" customHeight="1" x14ac:dyDescent="0.25">
      <c r="A58" s="414" t="s">
        <v>113</v>
      </c>
      <c r="B58" s="410"/>
      <c r="C58" s="410"/>
      <c r="D58" s="410"/>
      <c r="E58" s="410"/>
      <c r="F58" s="410"/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0"/>
      <c r="S58" s="410"/>
      <c r="T58" s="410"/>
      <c r="U58" s="410"/>
      <c r="V58" s="410"/>
      <c r="W58" s="410"/>
      <c r="X58" s="410"/>
      <c r="Y58" s="410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1">
        <v>4680115881426</v>
      </c>
      <c r="E59" s="412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5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6"/>
      <c r="Q59" s="416"/>
      <c r="R59" s="416"/>
      <c r="S59" s="412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1">
        <v>4680115881426</v>
      </c>
      <c r="E60" s="412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6"/>
      <c r="Q60" s="416"/>
      <c r="R60" s="416"/>
      <c r="S60" s="412"/>
      <c r="T60" s="34"/>
      <c r="U60" s="34"/>
      <c r="V60" s="35" t="s">
        <v>66</v>
      </c>
      <c r="W60" s="405">
        <v>640</v>
      </c>
      <c r="X60" s="406">
        <f>IFERROR(IF(W60="",0,CEILING((W60/$H60),1)*$H60),"")</f>
        <v>648</v>
      </c>
      <c r="Y60" s="36">
        <f>IFERROR(IF(X60=0,"",ROUNDUP(X60/H60,0)*0.02175),"")</f>
        <v>1.3049999999999999</v>
      </c>
      <c r="Z60" s="56"/>
      <c r="AA60" s="57"/>
      <c r="AE60" s="64"/>
      <c r="BB60" s="82" t="s">
        <v>1</v>
      </c>
      <c r="BL60" s="64">
        <f>IFERROR(W60*I60/H60,"0")</f>
        <v>668.44444444444434</v>
      </c>
      <c r="BM60" s="64">
        <f>IFERROR(X60*I60/H60,"0")</f>
        <v>676.8</v>
      </c>
      <c r="BN60" s="64">
        <f>IFERROR(1/J60*(W60/H60),"0")</f>
        <v>1.0582010582010579</v>
      </c>
      <c r="BO60" s="64">
        <f>IFERROR(1/J60*(X60/H60),"0")</f>
        <v>1.0714285714285712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11">
        <v>4680115881419</v>
      </c>
      <c r="E61" s="412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6"/>
      <c r="Q61" s="416"/>
      <c r="R61" s="416"/>
      <c r="S61" s="412"/>
      <c r="T61" s="34"/>
      <c r="U61" s="34"/>
      <c r="V61" s="35" t="s">
        <v>66</v>
      </c>
      <c r="W61" s="405">
        <v>522</v>
      </c>
      <c r="X61" s="406">
        <f>IFERROR(IF(W61="",0,CEILING((W61/$H61),1)*$H61),"")</f>
        <v>522</v>
      </c>
      <c r="Y61" s="36">
        <f>IFERROR(IF(X61=0,"",ROUNDUP(X61/H61,0)*0.00937),"")</f>
        <v>1.0869199999999999</v>
      </c>
      <c r="Z61" s="56"/>
      <c r="AA61" s="57"/>
      <c r="AE61" s="64"/>
      <c r="BB61" s="83" t="s">
        <v>1</v>
      </c>
      <c r="BL61" s="64">
        <f>IFERROR(W61*I61/H61,"0")</f>
        <v>549.84</v>
      </c>
      <c r="BM61" s="64">
        <f>IFERROR(X61*I61/H61,"0")</f>
        <v>549.84</v>
      </c>
      <c r="BN61" s="64">
        <f>IFERROR(1/J61*(W61/H61),"0")</f>
        <v>0.96666666666666667</v>
      </c>
      <c r="BO61" s="64">
        <f>IFERROR(1/J61*(X61/H61),"0")</f>
        <v>0.96666666666666667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1">
        <v>4680115881525</v>
      </c>
      <c r="E62" s="412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823" t="s">
        <v>122</v>
      </c>
      <c r="P62" s="416"/>
      <c r="Q62" s="416"/>
      <c r="R62" s="416"/>
      <c r="S62" s="412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8"/>
      <c r="B63" s="410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9"/>
      <c r="O63" s="427" t="s">
        <v>70</v>
      </c>
      <c r="P63" s="428"/>
      <c r="Q63" s="428"/>
      <c r="R63" s="428"/>
      <c r="S63" s="428"/>
      <c r="T63" s="428"/>
      <c r="U63" s="429"/>
      <c r="V63" s="37" t="s">
        <v>71</v>
      </c>
      <c r="W63" s="407">
        <f>IFERROR(W59/H59,"0")+IFERROR(W60/H60,"0")+IFERROR(W61/H61,"0")+IFERROR(W62/H62,"0")</f>
        <v>175.25925925925924</v>
      </c>
      <c r="X63" s="407">
        <f>IFERROR(X59/H59,"0")+IFERROR(X60/H60,"0")+IFERROR(X61/H61,"0")+IFERROR(X62/H62,"0")</f>
        <v>176</v>
      </c>
      <c r="Y63" s="407">
        <f>IFERROR(IF(Y59="",0,Y59),"0")+IFERROR(IF(Y60="",0,Y60),"0")+IFERROR(IF(Y61="",0,Y61),"0")+IFERROR(IF(Y62="",0,Y62),"0")</f>
        <v>2.3919199999999998</v>
      </c>
      <c r="Z63" s="408"/>
      <c r="AA63" s="408"/>
    </row>
    <row r="64" spans="1:67" x14ac:dyDescent="0.2">
      <c r="A64" s="410"/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9"/>
      <c r="O64" s="427" t="s">
        <v>70</v>
      </c>
      <c r="P64" s="428"/>
      <c r="Q64" s="428"/>
      <c r="R64" s="428"/>
      <c r="S64" s="428"/>
      <c r="T64" s="428"/>
      <c r="U64" s="429"/>
      <c r="V64" s="37" t="s">
        <v>66</v>
      </c>
      <c r="W64" s="407">
        <f>IFERROR(SUM(W59:W62),"0")</f>
        <v>1162</v>
      </c>
      <c r="X64" s="407">
        <f>IFERROR(SUM(X59:X62),"0")</f>
        <v>1170</v>
      </c>
      <c r="Y64" s="37"/>
      <c r="Z64" s="408"/>
      <c r="AA64" s="408"/>
    </row>
    <row r="65" spans="1:67" ht="16.5" hidden="1" customHeight="1" x14ac:dyDescent="0.25">
      <c r="A65" s="413" t="s">
        <v>103</v>
      </c>
      <c r="B65" s="410"/>
      <c r="C65" s="410"/>
      <c r="D65" s="410"/>
      <c r="E65" s="410"/>
      <c r="F65" s="410"/>
      <c r="G65" s="410"/>
      <c r="H65" s="410"/>
      <c r="I65" s="410"/>
      <c r="J65" s="410"/>
      <c r="K65" s="410"/>
      <c r="L65" s="410"/>
      <c r="M65" s="410"/>
      <c r="N65" s="410"/>
      <c r="O65" s="410"/>
      <c r="P65" s="410"/>
      <c r="Q65" s="410"/>
      <c r="R65" s="410"/>
      <c r="S65" s="410"/>
      <c r="T65" s="410"/>
      <c r="U65" s="410"/>
      <c r="V65" s="410"/>
      <c r="W65" s="410"/>
      <c r="X65" s="410"/>
      <c r="Y65" s="410"/>
      <c r="Z65" s="399"/>
      <c r="AA65" s="399"/>
    </row>
    <row r="66" spans="1:67" ht="14.25" hidden="1" customHeight="1" x14ac:dyDescent="0.25">
      <c r="A66" s="414" t="s">
        <v>113</v>
      </c>
      <c r="B66" s="410"/>
      <c r="C66" s="410"/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11">
        <v>4607091382945</v>
      </c>
      <c r="E67" s="412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6"/>
      <c r="Q67" s="416"/>
      <c r="R67" s="416"/>
      <c r="S67" s="412"/>
      <c r="T67" s="34"/>
      <c r="U67" s="34"/>
      <c r="V67" s="35" t="s">
        <v>66</v>
      </c>
      <c r="W67" s="405">
        <v>50</v>
      </c>
      <c r="X67" s="406">
        <f t="shared" ref="X67:X87" si="6">IFERROR(IF(W67="",0,CEILING((W67/$H67),1)*$H67),"")</f>
        <v>56</v>
      </c>
      <c r="Y67" s="36">
        <f t="shared" ref="Y67:Y73" si="7">IFERROR(IF(X67=0,"",ROUNDUP(X67/H67,0)*0.02175),"")</f>
        <v>0.10874999999999999</v>
      </c>
      <c r="Z67" s="56"/>
      <c r="AA67" s="57"/>
      <c r="AE67" s="64"/>
      <c r="BB67" s="85" t="s">
        <v>1</v>
      </c>
      <c r="BL67" s="64">
        <f t="shared" ref="BL67:BL87" si="8">IFERROR(W67*I67/H67,"0")</f>
        <v>52.142857142857146</v>
      </c>
      <c r="BM67" s="64">
        <f t="shared" ref="BM67:BM87" si="9">IFERROR(X67*I67/H67,"0")</f>
        <v>58.4</v>
      </c>
      <c r="BN67" s="64">
        <f t="shared" ref="BN67:BN87" si="10">IFERROR(1/J67*(W67/H67),"0")</f>
        <v>7.9719387755102039E-2</v>
      </c>
      <c r="BO67" s="64">
        <f t="shared" ref="BO67:BO87" si="11">IFERROR(1/J67*(X67/H67),"0")</f>
        <v>8.9285714285714274E-2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1">
        <v>4607091385670</v>
      </c>
      <c r="E68" s="412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6"/>
      <c r="Q68" s="416"/>
      <c r="R68" s="416"/>
      <c r="S68" s="412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1">
        <v>4607091385670</v>
      </c>
      <c r="E69" s="412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6"/>
      <c r="Q69" s="416"/>
      <c r="R69" s="416"/>
      <c r="S69" s="412"/>
      <c r="T69" s="34"/>
      <c r="U69" s="34"/>
      <c r="V69" s="35" t="s">
        <v>66</v>
      </c>
      <c r="W69" s="405">
        <v>60</v>
      </c>
      <c r="X69" s="406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62.666666666666657</v>
      </c>
      <c r="BM69" s="64">
        <f t="shared" si="9"/>
        <v>67.680000000000007</v>
      </c>
      <c r="BN69" s="64">
        <f t="shared" si="10"/>
        <v>9.9206349206349201E-2</v>
      </c>
      <c r="BO69" s="64">
        <f t="shared" si="11"/>
        <v>0.10714285714285715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1">
        <v>4680115883956</v>
      </c>
      <c r="E70" s="412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5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6"/>
      <c r="Q70" s="416"/>
      <c r="R70" s="416"/>
      <c r="S70" s="412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1">
        <v>4680115881327</v>
      </c>
      <c r="E71" s="412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6"/>
      <c r="Q71" s="416"/>
      <c r="R71" s="416"/>
      <c r="S71" s="412"/>
      <c r="T71" s="34"/>
      <c r="U71" s="34"/>
      <c r="V71" s="35" t="s">
        <v>66</v>
      </c>
      <c r="W71" s="405">
        <v>180</v>
      </c>
      <c r="X71" s="406">
        <f t="shared" si="6"/>
        <v>183.60000000000002</v>
      </c>
      <c r="Y71" s="36">
        <f t="shared" si="7"/>
        <v>0.36974999999999997</v>
      </c>
      <c r="Z71" s="56"/>
      <c r="AA71" s="57"/>
      <c r="AE71" s="64"/>
      <c r="BB71" s="89" t="s">
        <v>1</v>
      </c>
      <c r="BL71" s="64">
        <f t="shared" si="8"/>
        <v>187.99999999999997</v>
      </c>
      <c r="BM71" s="64">
        <f t="shared" si="9"/>
        <v>191.76000000000002</v>
      </c>
      <c r="BN71" s="64">
        <f t="shared" si="10"/>
        <v>0.29761904761904756</v>
      </c>
      <c r="BO71" s="64">
        <f t="shared" si="11"/>
        <v>0.30357142857142855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1">
        <v>4680115882133</v>
      </c>
      <c r="E72" s="412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6"/>
      <c r="Q72" s="416"/>
      <c r="R72" s="416"/>
      <c r="S72" s="412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1">
        <v>4680115882133</v>
      </c>
      <c r="E73" s="412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7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6"/>
      <c r="Q73" s="416"/>
      <c r="R73" s="416"/>
      <c r="S73" s="412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11">
        <v>4607091382952</v>
      </c>
      <c r="E74" s="412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6"/>
      <c r="Q74" s="416"/>
      <c r="R74" s="416"/>
      <c r="S74" s="412"/>
      <c r="T74" s="34"/>
      <c r="U74" s="34"/>
      <c r="V74" s="35" t="s">
        <v>66</v>
      </c>
      <c r="W74" s="405">
        <v>15</v>
      </c>
      <c r="X74" s="406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1">
        <v>4680115882539</v>
      </c>
      <c r="E75" s="412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7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6"/>
      <c r="Q75" s="416"/>
      <c r="R75" s="416"/>
      <c r="S75" s="412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1">
        <v>4607091385687</v>
      </c>
      <c r="E76" s="412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6"/>
      <c r="Q76" s="416"/>
      <c r="R76" s="416"/>
      <c r="S76" s="412"/>
      <c r="T76" s="34"/>
      <c r="U76" s="34"/>
      <c r="V76" s="35" t="s">
        <v>66</v>
      </c>
      <c r="W76" s="405">
        <v>28</v>
      </c>
      <c r="X76" s="406">
        <f t="shared" si="6"/>
        <v>28</v>
      </c>
      <c r="Y76" s="36">
        <f t="shared" si="12"/>
        <v>6.5589999999999996E-2</v>
      </c>
      <c r="Z76" s="56"/>
      <c r="AA76" s="57"/>
      <c r="AE76" s="64"/>
      <c r="BB76" s="94" t="s">
        <v>1</v>
      </c>
      <c r="BL76" s="64">
        <f t="shared" si="8"/>
        <v>29.68</v>
      </c>
      <c r="BM76" s="64">
        <f t="shared" si="9"/>
        <v>29.68</v>
      </c>
      <c r="BN76" s="64">
        <f t="shared" si="10"/>
        <v>5.8333333333333334E-2</v>
      </c>
      <c r="BO76" s="64">
        <f t="shared" si="11"/>
        <v>5.8333333333333334E-2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1">
        <v>4607091384604</v>
      </c>
      <c r="E77" s="412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6"/>
      <c r="Q77" s="416"/>
      <c r="R77" s="416"/>
      <c r="S77" s="412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1">
        <v>4680115880283</v>
      </c>
      <c r="E78" s="412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6"/>
      <c r="Q78" s="416"/>
      <c r="R78" s="416"/>
      <c r="S78" s="412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1">
        <v>4680115883949</v>
      </c>
      <c r="E79" s="412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6"/>
      <c r="Q79" s="416"/>
      <c r="R79" s="416"/>
      <c r="S79" s="412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1">
        <v>4680115881518</v>
      </c>
      <c r="E80" s="412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7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6"/>
      <c r="Q80" s="416"/>
      <c r="R80" s="416"/>
      <c r="S80" s="412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1">
        <v>4680115881303</v>
      </c>
      <c r="E81" s="412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6"/>
      <c r="Q81" s="416"/>
      <c r="R81" s="416"/>
      <c r="S81" s="412"/>
      <c r="T81" s="34"/>
      <c r="U81" s="34"/>
      <c r="V81" s="35" t="s">
        <v>66</v>
      </c>
      <c r="W81" s="405">
        <v>85.5</v>
      </c>
      <c r="X81" s="406">
        <f t="shared" si="6"/>
        <v>85.5</v>
      </c>
      <c r="Y81" s="36">
        <f t="shared" si="12"/>
        <v>0.17802999999999999</v>
      </c>
      <c r="Z81" s="56"/>
      <c r="AA81" s="57"/>
      <c r="AE81" s="64"/>
      <c r="BB81" s="99" t="s">
        <v>1</v>
      </c>
      <c r="BL81" s="64">
        <f t="shared" si="8"/>
        <v>89.49</v>
      </c>
      <c r="BM81" s="64">
        <f t="shared" si="9"/>
        <v>89.49</v>
      </c>
      <c r="BN81" s="64">
        <f t="shared" si="10"/>
        <v>0.15833333333333333</v>
      </c>
      <c r="BO81" s="64">
        <f t="shared" si="11"/>
        <v>0.15833333333333333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11">
        <v>4680115882577</v>
      </c>
      <c r="E82" s="412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6"/>
      <c r="Q82" s="416"/>
      <c r="R82" s="416"/>
      <c r="S82" s="412"/>
      <c r="T82" s="34"/>
      <c r="U82" s="34"/>
      <c r="V82" s="35" t="s">
        <v>66</v>
      </c>
      <c r="W82" s="405">
        <v>15.2</v>
      </c>
      <c r="X82" s="406">
        <f t="shared" si="6"/>
        <v>16</v>
      </c>
      <c r="Y82" s="36">
        <f>IFERROR(IF(X82=0,"",ROUNDUP(X82/H82,0)*0.00753),"")</f>
        <v>3.7650000000000003E-2</v>
      </c>
      <c r="Z82" s="56"/>
      <c r="AA82" s="57"/>
      <c r="AE82" s="64"/>
      <c r="BB82" s="100" t="s">
        <v>1</v>
      </c>
      <c r="BL82" s="64">
        <f t="shared" si="8"/>
        <v>16.149999999999999</v>
      </c>
      <c r="BM82" s="64">
        <f t="shared" si="9"/>
        <v>17</v>
      </c>
      <c r="BN82" s="64">
        <f t="shared" si="10"/>
        <v>3.0448717948717941E-2</v>
      </c>
      <c r="BO82" s="64">
        <f t="shared" si="11"/>
        <v>3.2051282051282048E-2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1">
        <v>4680115882577</v>
      </c>
      <c r="E83" s="412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6"/>
      <c r="Q83" s="416"/>
      <c r="R83" s="416"/>
      <c r="S83" s="412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1">
        <v>4680115882720</v>
      </c>
      <c r="E84" s="412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6"/>
      <c r="Q84" s="416"/>
      <c r="R84" s="416"/>
      <c r="S84" s="412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1">
        <v>4680115880269</v>
      </c>
      <c r="E85" s="412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8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6"/>
      <c r="Q85" s="416"/>
      <c r="R85" s="416"/>
      <c r="S85" s="412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1">
        <v>4680115880429</v>
      </c>
      <c r="E86" s="412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6"/>
      <c r="Q86" s="416"/>
      <c r="R86" s="416"/>
      <c r="S86" s="412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1">
        <v>4680115881457</v>
      </c>
      <c r="E87" s="412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70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6"/>
      <c r="Q87" s="416"/>
      <c r="R87" s="416"/>
      <c r="S87" s="412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8"/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9"/>
      <c r="O88" s="427" t="s">
        <v>70</v>
      </c>
      <c r="P88" s="428"/>
      <c r="Q88" s="428"/>
      <c r="R88" s="428"/>
      <c r="S88" s="428"/>
      <c r="T88" s="428"/>
      <c r="U88" s="429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62.436507936507937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64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0.92791999999999997</v>
      </c>
      <c r="Z88" s="408"/>
      <c r="AA88" s="408"/>
    </row>
    <row r="89" spans="1:67" x14ac:dyDescent="0.2">
      <c r="A89" s="410"/>
      <c r="B89" s="410"/>
      <c r="C89" s="410"/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9"/>
      <c r="O89" s="427" t="s">
        <v>70</v>
      </c>
      <c r="P89" s="428"/>
      <c r="Q89" s="428"/>
      <c r="R89" s="428"/>
      <c r="S89" s="428"/>
      <c r="T89" s="428"/>
      <c r="U89" s="429"/>
      <c r="V89" s="37" t="s">
        <v>66</v>
      </c>
      <c r="W89" s="407">
        <f>IFERROR(SUM(W67:W87),"0")</f>
        <v>433.7</v>
      </c>
      <c r="X89" s="407">
        <f>IFERROR(SUM(X67:X87),"0")</f>
        <v>448.90000000000003</v>
      </c>
      <c r="Y89" s="37"/>
      <c r="Z89" s="408"/>
      <c r="AA89" s="408"/>
    </row>
    <row r="90" spans="1:67" ht="14.25" hidden="1" customHeight="1" x14ac:dyDescent="0.25">
      <c r="A90" s="414" t="s">
        <v>105</v>
      </c>
      <c r="B90" s="410"/>
      <c r="C90" s="410"/>
      <c r="D90" s="410"/>
      <c r="E90" s="410"/>
      <c r="F90" s="410"/>
      <c r="G90" s="410"/>
      <c r="H90" s="410"/>
      <c r="I90" s="410"/>
      <c r="J90" s="410"/>
      <c r="K90" s="410"/>
      <c r="L90" s="410"/>
      <c r="M90" s="410"/>
      <c r="N90" s="410"/>
      <c r="O90" s="410"/>
      <c r="P90" s="410"/>
      <c r="Q90" s="410"/>
      <c r="R90" s="410"/>
      <c r="S90" s="410"/>
      <c r="T90" s="410"/>
      <c r="U90" s="410"/>
      <c r="V90" s="410"/>
      <c r="W90" s="410"/>
      <c r="X90" s="410"/>
      <c r="Y90" s="410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1">
        <v>4680115881488</v>
      </c>
      <c r="E91" s="412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8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6"/>
      <c r="Q91" s="416"/>
      <c r="R91" s="416"/>
      <c r="S91" s="412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1">
        <v>4680115882751</v>
      </c>
      <c r="E92" s="412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8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6"/>
      <c r="Q92" s="416"/>
      <c r="R92" s="416"/>
      <c r="S92" s="412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1">
        <v>4680115882775</v>
      </c>
      <c r="E93" s="412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7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6"/>
      <c r="Q93" s="416"/>
      <c r="R93" s="416"/>
      <c r="S93" s="412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1">
        <v>4680115880658</v>
      </c>
      <c r="E94" s="412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7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6"/>
      <c r="Q94" s="416"/>
      <c r="R94" s="416"/>
      <c r="S94" s="412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18"/>
      <c r="B95" s="410"/>
      <c r="C95" s="410"/>
      <c r="D95" s="410"/>
      <c r="E95" s="410"/>
      <c r="F95" s="410"/>
      <c r="G95" s="410"/>
      <c r="H95" s="410"/>
      <c r="I95" s="410"/>
      <c r="J95" s="410"/>
      <c r="K95" s="410"/>
      <c r="L95" s="410"/>
      <c r="M95" s="410"/>
      <c r="N95" s="419"/>
      <c r="O95" s="427" t="s">
        <v>70</v>
      </c>
      <c r="P95" s="428"/>
      <c r="Q95" s="428"/>
      <c r="R95" s="428"/>
      <c r="S95" s="428"/>
      <c r="T95" s="428"/>
      <c r="U95" s="429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0"/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9"/>
      <c r="O96" s="427" t="s">
        <v>70</v>
      </c>
      <c r="P96" s="428"/>
      <c r="Q96" s="428"/>
      <c r="R96" s="428"/>
      <c r="S96" s="428"/>
      <c r="T96" s="428"/>
      <c r="U96" s="429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14" t="s">
        <v>61</v>
      </c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0"/>
      <c r="M97" s="410"/>
      <c r="N97" s="410"/>
      <c r="O97" s="410"/>
      <c r="P97" s="410"/>
      <c r="Q97" s="410"/>
      <c r="R97" s="410"/>
      <c r="S97" s="410"/>
      <c r="T97" s="410"/>
      <c r="U97" s="410"/>
      <c r="V97" s="410"/>
      <c r="W97" s="410"/>
      <c r="X97" s="410"/>
      <c r="Y97" s="410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11">
        <v>4607091387667</v>
      </c>
      <c r="E98" s="412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5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6"/>
      <c r="Q98" s="416"/>
      <c r="R98" s="416"/>
      <c r="S98" s="412"/>
      <c r="T98" s="34"/>
      <c r="U98" s="34"/>
      <c r="V98" s="35" t="s">
        <v>66</v>
      </c>
      <c r="W98" s="405">
        <v>20</v>
      </c>
      <c r="X98" s="406">
        <f t="shared" ref="X98:X104" si="13">IFERROR(IF(W98="",0,CEILING((W98/$H98),1)*$H98),"")</f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ref="BL98:BL104" si="14">IFERROR(W98*I98/H98,"0")</f>
        <v>21.400000000000002</v>
      </c>
      <c r="BM98" s="64">
        <f t="shared" ref="BM98:BM104" si="15">IFERROR(X98*I98/H98,"0")</f>
        <v>28.890000000000004</v>
      </c>
      <c r="BN98" s="64">
        <f t="shared" ref="BN98:BN104" si="16">IFERROR(1/J98*(W98/H98),"0")</f>
        <v>3.968253968253968E-2</v>
      </c>
      <c r="BO98" s="64">
        <f t="shared" ref="BO98:BO104" si="17">IFERROR(1/J98*(X98/H98),"0")</f>
        <v>5.3571428571428568E-2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1">
        <v>4607091387636</v>
      </c>
      <c r="E99" s="412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8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6"/>
      <c r="Q99" s="416"/>
      <c r="R99" s="416"/>
      <c r="S99" s="412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11">
        <v>4607091382426</v>
      </c>
      <c r="E100" s="412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6"/>
      <c r="Q100" s="416"/>
      <c r="R100" s="416"/>
      <c r="S100" s="412"/>
      <c r="T100" s="34"/>
      <c r="U100" s="34"/>
      <c r="V100" s="35" t="s">
        <v>66</v>
      </c>
      <c r="W100" s="405">
        <v>23</v>
      </c>
      <c r="X100" s="406">
        <f t="shared" si="13"/>
        <v>27</v>
      </c>
      <c r="Y100" s="36">
        <f>IFERROR(IF(X100=0,"",ROUNDUP(X100/H100,0)*0.02175),"")</f>
        <v>6.5250000000000002E-2</v>
      </c>
      <c r="Z100" s="56"/>
      <c r="AA100" s="57"/>
      <c r="AE100" s="64"/>
      <c r="BB100" s="112" t="s">
        <v>1</v>
      </c>
      <c r="BL100" s="64">
        <f t="shared" si="14"/>
        <v>24.61</v>
      </c>
      <c r="BM100" s="64">
        <f t="shared" si="15"/>
        <v>28.890000000000004</v>
      </c>
      <c r="BN100" s="64">
        <f t="shared" si="16"/>
        <v>4.5634920634920625E-2</v>
      </c>
      <c r="BO100" s="64">
        <f t="shared" si="17"/>
        <v>5.3571428571428568E-2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1">
        <v>4607091386547</v>
      </c>
      <c r="E101" s="412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6"/>
      <c r="Q101" s="416"/>
      <c r="R101" s="416"/>
      <c r="S101" s="412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1">
        <v>4607091382464</v>
      </c>
      <c r="E102" s="412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6"/>
      <c r="Q102" s="416"/>
      <c r="R102" s="416"/>
      <c r="S102" s="412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1">
        <v>4680115883444</v>
      </c>
      <c r="E103" s="412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6"/>
      <c r="Q103" s="416"/>
      <c r="R103" s="416"/>
      <c r="S103" s="412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11">
        <v>4680115883444</v>
      </c>
      <c r="E104" s="412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7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6"/>
      <c r="Q104" s="416"/>
      <c r="R104" s="416"/>
      <c r="S104" s="412"/>
      <c r="T104" s="34"/>
      <c r="U104" s="34"/>
      <c r="V104" s="35" t="s">
        <v>66</v>
      </c>
      <c r="W104" s="405">
        <v>29.75</v>
      </c>
      <c r="X104" s="406">
        <f t="shared" si="13"/>
        <v>30.799999999999997</v>
      </c>
      <c r="Y104" s="36">
        <f>IFERROR(IF(X104=0,"",ROUNDUP(X104/H104,0)*0.00753),"")</f>
        <v>8.2830000000000001E-2</v>
      </c>
      <c r="Z104" s="56"/>
      <c r="AA104" s="57"/>
      <c r="AE104" s="64"/>
      <c r="BB104" s="116" t="s">
        <v>1</v>
      </c>
      <c r="BL104" s="64">
        <f t="shared" si="14"/>
        <v>32.81</v>
      </c>
      <c r="BM104" s="64">
        <f t="shared" si="15"/>
        <v>33.968000000000004</v>
      </c>
      <c r="BN104" s="64">
        <f t="shared" si="16"/>
        <v>6.8108974358974353E-2</v>
      </c>
      <c r="BO104" s="64">
        <f t="shared" si="17"/>
        <v>7.0512820512820512E-2</v>
      </c>
    </row>
    <row r="105" spans="1:67" x14ac:dyDescent="0.2">
      <c r="A105" s="418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0"/>
      <c r="N105" s="419"/>
      <c r="O105" s="427" t="s">
        <v>70</v>
      </c>
      <c r="P105" s="428"/>
      <c r="Q105" s="428"/>
      <c r="R105" s="428"/>
      <c r="S105" s="428"/>
      <c r="T105" s="428"/>
      <c r="U105" s="429"/>
      <c r="V105" s="37" t="s">
        <v>71</v>
      </c>
      <c r="W105" s="407">
        <f>IFERROR(W98/H98,"0")+IFERROR(W99/H99,"0")+IFERROR(W100/H100,"0")+IFERROR(W101/H101,"0")+IFERROR(W102/H102,"0")+IFERROR(W103/H103,"0")+IFERROR(W104/H104,"0")</f>
        <v>15.402777777777779</v>
      </c>
      <c r="X105" s="407">
        <f>IFERROR(X98/H98,"0")+IFERROR(X99/H99,"0")+IFERROR(X100/H100,"0")+IFERROR(X101/H101,"0")+IFERROR(X102/H102,"0")+IFERROR(X103/H103,"0")+IFERROR(X104/H104,"0")</f>
        <v>17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0.21333000000000002</v>
      </c>
      <c r="Z105" s="408"/>
      <c r="AA105" s="408"/>
    </row>
    <row r="106" spans="1:67" x14ac:dyDescent="0.2">
      <c r="A106" s="410"/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9"/>
      <c r="O106" s="427" t="s">
        <v>70</v>
      </c>
      <c r="P106" s="428"/>
      <c r="Q106" s="428"/>
      <c r="R106" s="428"/>
      <c r="S106" s="428"/>
      <c r="T106" s="428"/>
      <c r="U106" s="429"/>
      <c r="V106" s="37" t="s">
        <v>66</v>
      </c>
      <c r="W106" s="407">
        <f>IFERROR(SUM(W98:W104),"0")</f>
        <v>72.75</v>
      </c>
      <c r="X106" s="407">
        <f>IFERROR(SUM(X98:X104),"0")</f>
        <v>84.8</v>
      </c>
      <c r="Y106" s="37"/>
      <c r="Z106" s="408"/>
      <c r="AA106" s="408"/>
    </row>
    <row r="107" spans="1:67" ht="14.25" hidden="1" customHeight="1" x14ac:dyDescent="0.25">
      <c r="A107" s="414" t="s">
        <v>72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410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1">
        <v>4607091386967</v>
      </c>
      <c r="E108" s="412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6"/>
      <c r="Q108" s="416"/>
      <c r="R108" s="416"/>
      <c r="S108" s="412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11">
        <v>4607091386967</v>
      </c>
      <c r="E109" s="412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6"/>
      <c r="Q109" s="416"/>
      <c r="R109" s="416"/>
      <c r="S109" s="412"/>
      <c r="T109" s="34"/>
      <c r="U109" s="34"/>
      <c r="V109" s="35" t="s">
        <v>66</v>
      </c>
      <c r="W109" s="405">
        <v>58</v>
      </c>
      <c r="X109" s="406">
        <f t="shared" si="18"/>
        <v>58.800000000000004</v>
      </c>
      <c r="Y109" s="36">
        <f>IFERROR(IF(X109=0,"",ROUNDUP(X109/H109,0)*0.02175),"")</f>
        <v>0.15225</v>
      </c>
      <c r="Z109" s="56"/>
      <c r="AA109" s="57"/>
      <c r="AE109" s="64"/>
      <c r="BB109" s="118" t="s">
        <v>1</v>
      </c>
      <c r="BL109" s="64">
        <f t="shared" si="19"/>
        <v>61.894285714285715</v>
      </c>
      <c r="BM109" s="64">
        <f t="shared" si="20"/>
        <v>62.748000000000005</v>
      </c>
      <c r="BN109" s="64">
        <f t="shared" si="21"/>
        <v>0.12329931972789114</v>
      </c>
      <c r="BO109" s="64">
        <f t="shared" si="22"/>
        <v>0.125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11">
        <v>4607091385304</v>
      </c>
      <c r="E110" s="412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4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6"/>
      <c r="Q110" s="416"/>
      <c r="R110" s="416"/>
      <c r="S110" s="412"/>
      <c r="T110" s="34"/>
      <c r="U110" s="34"/>
      <c r="V110" s="35" t="s">
        <v>66</v>
      </c>
      <c r="W110" s="405">
        <v>178</v>
      </c>
      <c r="X110" s="406">
        <f t="shared" si="18"/>
        <v>184.8</v>
      </c>
      <c r="Y110" s="36">
        <f>IFERROR(IF(X110=0,"",ROUNDUP(X110/H110,0)*0.02175),"")</f>
        <v>0.47849999999999998</v>
      </c>
      <c r="Z110" s="56"/>
      <c r="AA110" s="57"/>
      <c r="AE110" s="64"/>
      <c r="BB110" s="119" t="s">
        <v>1</v>
      </c>
      <c r="BL110" s="64">
        <f t="shared" si="19"/>
        <v>189.95142857142858</v>
      </c>
      <c r="BM110" s="64">
        <f t="shared" si="20"/>
        <v>197.20800000000003</v>
      </c>
      <c r="BN110" s="64">
        <f t="shared" si="21"/>
        <v>0.37840136054421764</v>
      </c>
      <c r="BO110" s="64">
        <f t="shared" si="22"/>
        <v>0.39285714285714285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1">
        <v>4607091386264</v>
      </c>
      <c r="E111" s="412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5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6"/>
      <c r="Q111" s="416"/>
      <c r="R111" s="416"/>
      <c r="S111" s="412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1">
        <v>4680115882584</v>
      </c>
      <c r="E112" s="412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6"/>
      <c r="Q112" s="416"/>
      <c r="R112" s="416"/>
      <c r="S112" s="412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1">
        <v>4680115882584</v>
      </c>
      <c r="E113" s="412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6"/>
      <c r="Q113" s="416"/>
      <c r="R113" s="416"/>
      <c r="S113" s="412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4301051436</v>
      </c>
      <c r="D114" s="411">
        <v>4607091385731</v>
      </c>
      <c r="E114" s="412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6"/>
      <c r="Q114" s="416"/>
      <c r="R114" s="416"/>
      <c r="S114" s="412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1">
        <v>4680115880214</v>
      </c>
      <c r="E115" s="412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7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6"/>
      <c r="Q115" s="416"/>
      <c r="R115" s="416"/>
      <c r="S115" s="412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1">
        <v>4680115880894</v>
      </c>
      <c r="E116" s="412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6"/>
      <c r="Q116" s="416"/>
      <c r="R116" s="416"/>
      <c r="S116" s="412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1">
        <v>4680115885233</v>
      </c>
      <c r="E117" s="412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514" t="s">
        <v>203</v>
      </c>
      <c r="P117" s="416"/>
      <c r="Q117" s="416"/>
      <c r="R117" s="416"/>
      <c r="S117" s="412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1">
        <v>4680115884915</v>
      </c>
      <c r="E118" s="412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682" t="s">
        <v>206</v>
      </c>
      <c r="P118" s="416"/>
      <c r="Q118" s="416"/>
      <c r="R118" s="416"/>
      <c r="S118" s="412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1">
        <v>4607091385427</v>
      </c>
      <c r="E119" s="412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6"/>
      <c r="Q119" s="416"/>
      <c r="R119" s="416"/>
      <c r="S119" s="412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1">
        <v>4680115882645</v>
      </c>
      <c r="E120" s="412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6"/>
      <c r="Q120" s="416"/>
      <c r="R120" s="416"/>
      <c r="S120" s="412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1">
        <v>4680115884311</v>
      </c>
      <c r="E121" s="412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702" t="s">
        <v>213</v>
      </c>
      <c r="P121" s="416"/>
      <c r="Q121" s="416"/>
      <c r="R121" s="416"/>
      <c r="S121" s="412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1">
        <v>4680115884403</v>
      </c>
      <c r="E122" s="412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8" t="s">
        <v>216</v>
      </c>
      <c r="P122" s="416"/>
      <c r="Q122" s="416"/>
      <c r="R122" s="416"/>
      <c r="S122" s="412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8"/>
      <c r="B123" s="410"/>
      <c r="C123" s="410"/>
      <c r="D123" s="410"/>
      <c r="E123" s="410"/>
      <c r="F123" s="410"/>
      <c r="G123" s="410"/>
      <c r="H123" s="410"/>
      <c r="I123" s="410"/>
      <c r="J123" s="410"/>
      <c r="K123" s="410"/>
      <c r="L123" s="410"/>
      <c r="M123" s="410"/>
      <c r="N123" s="419"/>
      <c r="O123" s="427" t="s">
        <v>70</v>
      </c>
      <c r="P123" s="428"/>
      <c r="Q123" s="428"/>
      <c r="R123" s="428"/>
      <c r="S123" s="428"/>
      <c r="T123" s="428"/>
      <c r="U123" s="429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28.095238095238095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29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0.63074999999999992</v>
      </c>
      <c r="Z123" s="408"/>
      <c r="AA123" s="408"/>
    </row>
    <row r="124" spans="1:67" x14ac:dyDescent="0.2">
      <c r="A124" s="410"/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9"/>
      <c r="O124" s="427" t="s">
        <v>70</v>
      </c>
      <c r="P124" s="428"/>
      <c r="Q124" s="428"/>
      <c r="R124" s="428"/>
      <c r="S124" s="428"/>
      <c r="T124" s="428"/>
      <c r="U124" s="429"/>
      <c r="V124" s="37" t="s">
        <v>66</v>
      </c>
      <c r="W124" s="407">
        <f>IFERROR(SUM(W108:W122),"0")</f>
        <v>236</v>
      </c>
      <c r="X124" s="407">
        <f>IFERROR(SUM(X108:X122),"0")</f>
        <v>243.60000000000002</v>
      </c>
      <c r="Y124" s="37"/>
      <c r="Z124" s="408"/>
      <c r="AA124" s="408"/>
    </row>
    <row r="125" spans="1:67" ht="14.25" hidden="1" customHeight="1" x14ac:dyDescent="0.25">
      <c r="A125" s="414" t="s">
        <v>217</v>
      </c>
      <c r="B125" s="410"/>
      <c r="C125" s="410"/>
      <c r="D125" s="410"/>
      <c r="E125" s="410"/>
      <c r="F125" s="410"/>
      <c r="G125" s="410"/>
      <c r="H125" s="410"/>
      <c r="I125" s="410"/>
      <c r="J125" s="410"/>
      <c r="K125" s="410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1">
        <v>4607091383065</v>
      </c>
      <c r="E126" s="412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6"/>
      <c r="Q126" s="416"/>
      <c r="R126" s="416"/>
      <c r="S126" s="412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1">
        <v>4680115881532</v>
      </c>
      <c r="E127" s="412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6"/>
      <c r="Q127" s="416"/>
      <c r="R127" s="416"/>
      <c r="S127" s="412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1">
        <v>4680115881532</v>
      </c>
      <c r="E128" s="412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7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6"/>
      <c r="Q128" s="416"/>
      <c r="R128" s="416"/>
      <c r="S128" s="412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1">
        <v>4680115882652</v>
      </c>
      <c r="E129" s="412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6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6"/>
      <c r="Q129" s="416"/>
      <c r="R129" s="416"/>
      <c r="S129" s="412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1">
        <v>4680115880238</v>
      </c>
      <c r="E130" s="412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5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6"/>
      <c r="Q130" s="416"/>
      <c r="R130" s="416"/>
      <c r="S130" s="412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1">
        <v>4680115881464</v>
      </c>
      <c r="E131" s="412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6"/>
      <c r="Q131" s="416"/>
      <c r="R131" s="416"/>
      <c r="S131" s="412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18"/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9"/>
      <c r="O132" s="427" t="s">
        <v>70</v>
      </c>
      <c r="P132" s="428"/>
      <c r="Q132" s="428"/>
      <c r="R132" s="428"/>
      <c r="S132" s="428"/>
      <c r="T132" s="428"/>
      <c r="U132" s="429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0"/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9"/>
      <c r="O133" s="427" t="s">
        <v>70</v>
      </c>
      <c r="P133" s="428"/>
      <c r="Q133" s="428"/>
      <c r="R133" s="428"/>
      <c r="S133" s="428"/>
      <c r="T133" s="428"/>
      <c r="U133" s="429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3" t="s">
        <v>229</v>
      </c>
      <c r="B134" s="410"/>
      <c r="C134" s="410"/>
      <c r="D134" s="410"/>
      <c r="E134" s="410"/>
      <c r="F134" s="410"/>
      <c r="G134" s="410"/>
      <c r="H134" s="410"/>
      <c r="I134" s="410"/>
      <c r="J134" s="410"/>
      <c r="K134" s="410"/>
      <c r="L134" s="410"/>
      <c r="M134" s="410"/>
      <c r="N134" s="410"/>
      <c r="O134" s="410"/>
      <c r="P134" s="410"/>
      <c r="Q134" s="410"/>
      <c r="R134" s="410"/>
      <c r="S134" s="410"/>
      <c r="T134" s="410"/>
      <c r="U134" s="410"/>
      <c r="V134" s="410"/>
      <c r="W134" s="410"/>
      <c r="X134" s="410"/>
      <c r="Y134" s="410"/>
      <c r="Z134" s="399"/>
      <c r="AA134" s="399"/>
    </row>
    <row r="135" spans="1:67" ht="14.25" hidden="1" customHeight="1" x14ac:dyDescent="0.25">
      <c r="A135" s="414" t="s">
        <v>72</v>
      </c>
      <c r="B135" s="410"/>
      <c r="C135" s="410"/>
      <c r="D135" s="410"/>
      <c r="E135" s="410"/>
      <c r="F135" s="410"/>
      <c r="G135" s="410"/>
      <c r="H135" s="410"/>
      <c r="I135" s="410"/>
      <c r="J135" s="410"/>
      <c r="K135" s="410"/>
      <c r="L135" s="410"/>
      <c r="M135" s="410"/>
      <c r="N135" s="410"/>
      <c r="O135" s="410"/>
      <c r="P135" s="410"/>
      <c r="Q135" s="410"/>
      <c r="R135" s="410"/>
      <c r="S135" s="410"/>
      <c r="T135" s="410"/>
      <c r="U135" s="410"/>
      <c r="V135" s="410"/>
      <c r="W135" s="410"/>
      <c r="X135" s="410"/>
      <c r="Y135" s="410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1">
        <v>4607091385168</v>
      </c>
      <c r="E136" s="412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8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6"/>
      <c r="Q136" s="416"/>
      <c r="R136" s="416"/>
      <c r="S136" s="412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11">
        <v>4607091385168</v>
      </c>
      <c r="E137" s="412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6"/>
      <c r="Q137" s="416"/>
      <c r="R137" s="416"/>
      <c r="S137" s="412"/>
      <c r="T137" s="34"/>
      <c r="U137" s="34"/>
      <c r="V137" s="35" t="s">
        <v>66</v>
      </c>
      <c r="W137" s="405">
        <v>15</v>
      </c>
      <c r="X137" s="406">
        <f>IFERROR(IF(W137="",0,CEILING((W137/$H137),1)*$H137),"")</f>
        <v>16.8</v>
      </c>
      <c r="Y137" s="36">
        <f>IFERROR(IF(X137=0,"",ROUNDUP(X137/H137,0)*0.02175),"")</f>
        <v>4.3499999999999997E-2</v>
      </c>
      <c r="Z137" s="56"/>
      <c r="AA137" s="57"/>
      <c r="AE137" s="64"/>
      <c r="BB137" s="139" t="s">
        <v>1</v>
      </c>
      <c r="BL137" s="64">
        <f>IFERROR(W137*I137/H137,"0")</f>
        <v>15.996428571428572</v>
      </c>
      <c r="BM137" s="64">
        <f>IFERROR(X137*I137/H137,"0")</f>
        <v>17.916</v>
      </c>
      <c r="BN137" s="64">
        <f>IFERROR(1/J137*(W137/H137),"0")</f>
        <v>3.188775510204081E-2</v>
      </c>
      <c r="BO137" s="64">
        <f>IFERROR(1/J137*(X137/H137),"0")</f>
        <v>3.5714285714285712E-2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1">
        <v>4607091383256</v>
      </c>
      <c r="E138" s="412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6"/>
      <c r="Q138" s="416"/>
      <c r="R138" s="416"/>
      <c r="S138" s="412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4301051358</v>
      </c>
      <c r="D139" s="411">
        <v>4607091385748</v>
      </c>
      <c r="E139" s="412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6"/>
      <c r="Q139" s="416"/>
      <c r="R139" s="416"/>
      <c r="S139" s="412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1">
        <v>4680115884533</v>
      </c>
      <c r="E140" s="412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5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6"/>
      <c r="Q140" s="416"/>
      <c r="R140" s="416"/>
      <c r="S140" s="412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8"/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9"/>
      <c r="O141" s="427" t="s">
        <v>70</v>
      </c>
      <c r="P141" s="428"/>
      <c r="Q141" s="428"/>
      <c r="R141" s="428"/>
      <c r="S141" s="428"/>
      <c r="T141" s="428"/>
      <c r="U141" s="429"/>
      <c r="V141" s="37" t="s">
        <v>71</v>
      </c>
      <c r="W141" s="407">
        <f>IFERROR(W136/H136,"0")+IFERROR(W137/H137,"0")+IFERROR(W138/H138,"0")+IFERROR(W139/H139,"0")+IFERROR(W140/H140,"0")</f>
        <v>1.7857142857142856</v>
      </c>
      <c r="X141" s="407">
        <f>IFERROR(X136/H136,"0")+IFERROR(X137/H137,"0")+IFERROR(X138/H138,"0")+IFERROR(X139/H139,"0")+IFERROR(X140/H140,"0")</f>
        <v>2</v>
      </c>
      <c r="Y141" s="407">
        <f>IFERROR(IF(Y136="",0,Y136),"0")+IFERROR(IF(Y137="",0,Y137),"0")+IFERROR(IF(Y138="",0,Y138),"0")+IFERROR(IF(Y139="",0,Y139),"0")+IFERROR(IF(Y140="",0,Y140),"0")</f>
        <v>4.3499999999999997E-2</v>
      </c>
      <c r="Z141" s="408"/>
      <c r="AA141" s="408"/>
    </row>
    <row r="142" spans="1:67" x14ac:dyDescent="0.2">
      <c r="A142" s="410"/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9"/>
      <c r="O142" s="427" t="s">
        <v>70</v>
      </c>
      <c r="P142" s="428"/>
      <c r="Q142" s="428"/>
      <c r="R142" s="428"/>
      <c r="S142" s="428"/>
      <c r="T142" s="428"/>
      <c r="U142" s="429"/>
      <c r="V142" s="37" t="s">
        <v>66</v>
      </c>
      <c r="W142" s="407">
        <f>IFERROR(SUM(W136:W140),"0")</f>
        <v>15</v>
      </c>
      <c r="X142" s="407">
        <f>IFERROR(SUM(X136:X140),"0")</f>
        <v>16.8</v>
      </c>
      <c r="Y142" s="37"/>
      <c r="Z142" s="408"/>
      <c r="AA142" s="408"/>
    </row>
    <row r="143" spans="1:67" ht="27.75" hidden="1" customHeight="1" x14ac:dyDescent="0.2">
      <c r="A143" s="486" t="s">
        <v>239</v>
      </c>
      <c r="B143" s="487"/>
      <c r="C143" s="487"/>
      <c r="D143" s="487"/>
      <c r="E143" s="487"/>
      <c r="F143" s="487"/>
      <c r="G143" s="487"/>
      <c r="H143" s="487"/>
      <c r="I143" s="487"/>
      <c r="J143" s="487"/>
      <c r="K143" s="487"/>
      <c r="L143" s="487"/>
      <c r="M143" s="487"/>
      <c r="N143" s="487"/>
      <c r="O143" s="487"/>
      <c r="P143" s="487"/>
      <c r="Q143" s="487"/>
      <c r="R143" s="487"/>
      <c r="S143" s="487"/>
      <c r="T143" s="487"/>
      <c r="U143" s="487"/>
      <c r="V143" s="487"/>
      <c r="W143" s="487"/>
      <c r="X143" s="487"/>
      <c r="Y143" s="487"/>
      <c r="Z143" s="48"/>
      <c r="AA143" s="48"/>
    </row>
    <row r="144" spans="1:67" ht="16.5" hidden="1" customHeight="1" x14ac:dyDescent="0.25">
      <c r="A144" s="413" t="s">
        <v>240</v>
      </c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0"/>
      <c r="N144" s="410"/>
      <c r="O144" s="410"/>
      <c r="P144" s="410"/>
      <c r="Q144" s="410"/>
      <c r="R144" s="410"/>
      <c r="S144" s="410"/>
      <c r="T144" s="410"/>
      <c r="U144" s="410"/>
      <c r="V144" s="410"/>
      <c r="W144" s="410"/>
      <c r="X144" s="410"/>
      <c r="Y144" s="410"/>
      <c r="Z144" s="399"/>
      <c r="AA144" s="399"/>
    </row>
    <row r="145" spans="1:67" ht="14.25" hidden="1" customHeight="1" x14ac:dyDescent="0.25">
      <c r="A145" s="414" t="s">
        <v>113</v>
      </c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0"/>
      <c r="N145" s="410"/>
      <c r="O145" s="410"/>
      <c r="P145" s="410"/>
      <c r="Q145" s="410"/>
      <c r="R145" s="410"/>
      <c r="S145" s="410"/>
      <c r="T145" s="410"/>
      <c r="U145" s="410"/>
      <c r="V145" s="410"/>
      <c r="W145" s="410"/>
      <c r="X145" s="410"/>
      <c r="Y145" s="410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1">
        <v>4607091383423</v>
      </c>
      <c r="E146" s="412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4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6"/>
      <c r="Q146" s="416"/>
      <c r="R146" s="416"/>
      <c r="S146" s="412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1">
        <v>4680115885707</v>
      </c>
      <c r="E147" s="412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743" t="s">
        <v>245</v>
      </c>
      <c r="P147" s="416"/>
      <c r="Q147" s="416"/>
      <c r="R147" s="416"/>
      <c r="S147" s="412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1">
        <v>4680115885660</v>
      </c>
      <c r="E148" s="412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577" t="s">
        <v>248</v>
      </c>
      <c r="P148" s="416"/>
      <c r="Q148" s="416"/>
      <c r="R148" s="416"/>
      <c r="S148" s="412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1">
        <v>4680115885691</v>
      </c>
      <c r="E149" s="412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805" t="s">
        <v>251</v>
      </c>
      <c r="P149" s="416"/>
      <c r="Q149" s="416"/>
      <c r="R149" s="416"/>
      <c r="S149" s="412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1">
        <v>4607091386516</v>
      </c>
      <c r="E150" s="412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6"/>
      <c r="Q150" s="416"/>
      <c r="R150" s="416"/>
      <c r="S150" s="412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18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0"/>
      <c r="M151" s="410"/>
      <c r="N151" s="419"/>
      <c r="O151" s="427" t="s">
        <v>70</v>
      </c>
      <c r="P151" s="428"/>
      <c r="Q151" s="428"/>
      <c r="R151" s="428"/>
      <c r="S151" s="428"/>
      <c r="T151" s="428"/>
      <c r="U151" s="429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0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9"/>
      <c r="O152" s="427" t="s">
        <v>70</v>
      </c>
      <c r="P152" s="428"/>
      <c r="Q152" s="428"/>
      <c r="R152" s="428"/>
      <c r="S152" s="428"/>
      <c r="T152" s="428"/>
      <c r="U152" s="429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3" t="s">
        <v>254</v>
      </c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0"/>
      <c r="M153" s="410"/>
      <c r="N153" s="410"/>
      <c r="O153" s="410"/>
      <c r="P153" s="410"/>
      <c r="Q153" s="410"/>
      <c r="R153" s="410"/>
      <c r="S153" s="410"/>
      <c r="T153" s="410"/>
      <c r="U153" s="410"/>
      <c r="V153" s="410"/>
      <c r="W153" s="410"/>
      <c r="X153" s="410"/>
      <c r="Y153" s="410"/>
      <c r="Z153" s="399"/>
      <c r="AA153" s="399"/>
    </row>
    <row r="154" spans="1:67" ht="14.25" hidden="1" customHeight="1" x14ac:dyDescent="0.25">
      <c r="A154" s="414" t="s">
        <v>61</v>
      </c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0"/>
      <c r="M154" s="410"/>
      <c r="N154" s="410"/>
      <c r="O154" s="410"/>
      <c r="P154" s="410"/>
      <c r="Q154" s="410"/>
      <c r="R154" s="410"/>
      <c r="S154" s="410"/>
      <c r="T154" s="410"/>
      <c r="U154" s="410"/>
      <c r="V154" s="410"/>
      <c r="W154" s="410"/>
      <c r="X154" s="410"/>
      <c r="Y154" s="410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11">
        <v>4680115880993</v>
      </c>
      <c r="E155" s="412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6"/>
      <c r="Q155" s="416"/>
      <c r="R155" s="416"/>
      <c r="S155" s="412"/>
      <c r="T155" s="34"/>
      <c r="U155" s="34"/>
      <c r="V155" s="35" t="s">
        <v>66</v>
      </c>
      <c r="W155" s="405">
        <v>10</v>
      </c>
      <c r="X155" s="406">
        <f t="shared" ref="X155:X163" si="28">IFERROR(IF(W155="",0,CEILING((W155/$H155),1)*$H155),"")</f>
        <v>12.600000000000001</v>
      </c>
      <c r="Y155" s="36">
        <f>IFERROR(IF(X155=0,"",ROUNDUP(X155/H155,0)*0.00753),"")</f>
        <v>2.2589999999999999E-2</v>
      </c>
      <c r="Z155" s="56"/>
      <c r="AA155" s="57"/>
      <c r="AE155" s="64"/>
      <c r="BB155" s="148" t="s">
        <v>1</v>
      </c>
      <c r="BL155" s="64">
        <f t="shared" ref="BL155:BL163" si="29">IFERROR(W155*I155/H155,"0")</f>
        <v>10.619047619047619</v>
      </c>
      <c r="BM155" s="64">
        <f t="shared" ref="BM155:BM163" si="30">IFERROR(X155*I155/H155,"0")</f>
        <v>13.38</v>
      </c>
      <c r="BN155" s="64">
        <f t="shared" ref="BN155:BN163" si="31">IFERROR(1/J155*(W155/H155),"0")</f>
        <v>1.5262515262515262E-2</v>
      </c>
      <c r="BO155" s="64">
        <f t="shared" ref="BO155:BO163" si="32">IFERROR(1/J155*(X155/H155),"0")</f>
        <v>1.9230769230769232E-2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1">
        <v>4680115881761</v>
      </c>
      <c r="E156" s="412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6"/>
      <c r="Q156" s="416"/>
      <c r="R156" s="416"/>
      <c r="S156" s="412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1">
        <v>4680115881563</v>
      </c>
      <c r="E157" s="412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6"/>
      <c r="Q157" s="416"/>
      <c r="R157" s="416"/>
      <c r="S157" s="412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11">
        <v>4680115880986</v>
      </c>
      <c r="E158" s="412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6"/>
      <c r="Q158" s="416"/>
      <c r="R158" s="416"/>
      <c r="S158" s="412"/>
      <c r="T158" s="34"/>
      <c r="U158" s="34"/>
      <c r="V158" s="35" t="s">
        <v>66</v>
      </c>
      <c r="W158" s="405">
        <v>7</v>
      </c>
      <c r="X158" s="406">
        <f t="shared" si="28"/>
        <v>8.4</v>
      </c>
      <c r="Y158" s="36">
        <f>IFERROR(IF(X158=0,"",ROUNDUP(X158/H158,0)*0.00502),"")</f>
        <v>2.0080000000000001E-2</v>
      </c>
      <c r="Z158" s="56"/>
      <c r="AA158" s="57"/>
      <c r="AE158" s="64"/>
      <c r="BB158" s="151" t="s">
        <v>1</v>
      </c>
      <c r="BL158" s="64">
        <f t="shared" si="29"/>
        <v>7.4333333333333327</v>
      </c>
      <c r="BM158" s="64">
        <f t="shared" si="30"/>
        <v>8.92</v>
      </c>
      <c r="BN158" s="64">
        <f t="shared" si="31"/>
        <v>1.4245014245014245E-2</v>
      </c>
      <c r="BO158" s="64">
        <f t="shared" si="32"/>
        <v>1.7094017094017096E-2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1">
        <v>4680115880207</v>
      </c>
      <c r="E159" s="412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6"/>
      <c r="Q159" s="416"/>
      <c r="R159" s="416"/>
      <c r="S159" s="412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1">
        <v>4680115881785</v>
      </c>
      <c r="E160" s="412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6"/>
      <c r="Q160" s="416"/>
      <c r="R160" s="416"/>
      <c r="S160" s="412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1">
        <v>4680115881679</v>
      </c>
      <c r="E161" s="412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6"/>
      <c r="Q161" s="416"/>
      <c r="R161" s="416"/>
      <c r="S161" s="412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1">
        <v>4680115880191</v>
      </c>
      <c r="E162" s="412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6"/>
      <c r="Q162" s="416"/>
      <c r="R162" s="416"/>
      <c r="S162" s="412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1">
        <v>4680115883963</v>
      </c>
      <c r="E163" s="412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6"/>
      <c r="Q163" s="416"/>
      <c r="R163" s="416"/>
      <c r="S163" s="412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8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9"/>
      <c r="O164" s="427" t="s">
        <v>70</v>
      </c>
      <c r="P164" s="428"/>
      <c r="Q164" s="428"/>
      <c r="R164" s="428"/>
      <c r="S164" s="428"/>
      <c r="T164" s="428"/>
      <c r="U164" s="429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5.7142857142857135</v>
      </c>
      <c r="X164" s="407">
        <f>IFERROR(X155/H155,"0")+IFERROR(X156/H156,"0")+IFERROR(X157/H157,"0")+IFERROR(X158/H158,"0")+IFERROR(X159/H159,"0")+IFERROR(X160/H160,"0")+IFERROR(X161/H161,"0")+IFERROR(X162/H162,"0")+IFERROR(X163/H163,"0")</f>
        <v>7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4.267E-2</v>
      </c>
      <c r="Z164" s="408"/>
      <c r="AA164" s="408"/>
    </row>
    <row r="165" spans="1:67" x14ac:dyDescent="0.2">
      <c r="A165" s="410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9"/>
      <c r="O165" s="427" t="s">
        <v>70</v>
      </c>
      <c r="P165" s="428"/>
      <c r="Q165" s="428"/>
      <c r="R165" s="428"/>
      <c r="S165" s="428"/>
      <c r="T165" s="428"/>
      <c r="U165" s="429"/>
      <c r="V165" s="37" t="s">
        <v>66</v>
      </c>
      <c r="W165" s="407">
        <f>IFERROR(SUM(W155:W163),"0")</f>
        <v>17</v>
      </c>
      <c r="X165" s="407">
        <f>IFERROR(SUM(X155:X163),"0")</f>
        <v>21</v>
      </c>
      <c r="Y165" s="37"/>
      <c r="Z165" s="408"/>
      <c r="AA165" s="408"/>
    </row>
    <row r="166" spans="1:67" ht="16.5" hidden="1" customHeight="1" x14ac:dyDescent="0.25">
      <c r="A166" s="413" t="s">
        <v>273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399"/>
      <c r="AA166" s="399"/>
    </row>
    <row r="167" spans="1:67" ht="14.25" hidden="1" customHeight="1" x14ac:dyDescent="0.25">
      <c r="A167" s="414" t="s">
        <v>113</v>
      </c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0"/>
      <c r="M167" s="410"/>
      <c r="N167" s="410"/>
      <c r="O167" s="410"/>
      <c r="P167" s="410"/>
      <c r="Q167" s="410"/>
      <c r="R167" s="410"/>
      <c r="S167" s="410"/>
      <c r="T167" s="410"/>
      <c r="U167" s="410"/>
      <c r="V167" s="410"/>
      <c r="W167" s="410"/>
      <c r="X167" s="410"/>
      <c r="Y167" s="410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1">
        <v>4680115881402</v>
      </c>
      <c r="E168" s="412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6"/>
      <c r="Q168" s="416"/>
      <c r="R168" s="416"/>
      <c r="S168" s="412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1">
        <v>4680115881396</v>
      </c>
      <c r="E169" s="412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6"/>
      <c r="Q169" s="416"/>
      <c r="R169" s="416"/>
      <c r="S169" s="412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8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0"/>
      <c r="M170" s="410"/>
      <c r="N170" s="419"/>
      <c r="O170" s="427" t="s">
        <v>70</v>
      </c>
      <c r="P170" s="428"/>
      <c r="Q170" s="428"/>
      <c r="R170" s="428"/>
      <c r="S170" s="428"/>
      <c r="T170" s="428"/>
      <c r="U170" s="429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0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9"/>
      <c r="O171" s="427" t="s">
        <v>70</v>
      </c>
      <c r="P171" s="428"/>
      <c r="Q171" s="428"/>
      <c r="R171" s="428"/>
      <c r="S171" s="428"/>
      <c r="T171" s="428"/>
      <c r="U171" s="429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14" t="s">
        <v>105</v>
      </c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0"/>
      <c r="M172" s="410"/>
      <c r="N172" s="410"/>
      <c r="O172" s="410"/>
      <c r="P172" s="410"/>
      <c r="Q172" s="410"/>
      <c r="R172" s="410"/>
      <c r="S172" s="410"/>
      <c r="T172" s="410"/>
      <c r="U172" s="410"/>
      <c r="V172" s="410"/>
      <c r="W172" s="410"/>
      <c r="X172" s="410"/>
      <c r="Y172" s="410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1">
        <v>4680115882935</v>
      </c>
      <c r="E173" s="412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6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6"/>
      <c r="Q173" s="416"/>
      <c r="R173" s="416"/>
      <c r="S173" s="412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1">
        <v>4680115880764</v>
      </c>
      <c r="E174" s="412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6"/>
      <c r="Q174" s="416"/>
      <c r="R174" s="416"/>
      <c r="S174" s="412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18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0"/>
      <c r="N175" s="419"/>
      <c r="O175" s="427" t="s">
        <v>70</v>
      </c>
      <c r="P175" s="428"/>
      <c r="Q175" s="428"/>
      <c r="R175" s="428"/>
      <c r="S175" s="428"/>
      <c r="T175" s="428"/>
      <c r="U175" s="429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0"/>
      <c r="N176" s="419"/>
      <c r="O176" s="427" t="s">
        <v>70</v>
      </c>
      <c r="P176" s="428"/>
      <c r="Q176" s="428"/>
      <c r="R176" s="428"/>
      <c r="S176" s="428"/>
      <c r="T176" s="428"/>
      <c r="U176" s="429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14" t="s">
        <v>61</v>
      </c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0"/>
      <c r="M177" s="410"/>
      <c r="N177" s="410"/>
      <c r="O177" s="410"/>
      <c r="P177" s="410"/>
      <c r="Q177" s="410"/>
      <c r="R177" s="410"/>
      <c r="S177" s="410"/>
      <c r="T177" s="410"/>
      <c r="U177" s="410"/>
      <c r="V177" s="410"/>
      <c r="W177" s="410"/>
      <c r="X177" s="410"/>
      <c r="Y177" s="410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11">
        <v>4680115882683</v>
      </c>
      <c r="E178" s="412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6"/>
      <c r="Q178" s="416"/>
      <c r="R178" s="416"/>
      <c r="S178" s="412"/>
      <c r="T178" s="34"/>
      <c r="U178" s="34"/>
      <c r="V178" s="35" t="s">
        <v>66</v>
      </c>
      <c r="W178" s="405">
        <v>50</v>
      </c>
      <c r="X178" s="406">
        <f t="shared" ref="X178:X185" si="33">IFERROR(IF(W178="",0,CEILING((W178/$H178),1)*$H178),"")</f>
        <v>54</v>
      </c>
      <c r="Y178" s="36">
        <f>IFERROR(IF(X178=0,"",ROUNDUP(X178/H178,0)*0.00937),"")</f>
        <v>9.3700000000000006E-2</v>
      </c>
      <c r="Z178" s="56"/>
      <c r="AA178" s="57"/>
      <c r="AE178" s="64"/>
      <c r="BB178" s="161" t="s">
        <v>1</v>
      </c>
      <c r="BL178" s="64">
        <f t="shared" ref="BL178:BL185" si="34">IFERROR(W178*I178/H178,"0")</f>
        <v>51.944444444444443</v>
      </c>
      <c r="BM178" s="64">
        <f t="shared" ref="BM178:BM185" si="35">IFERROR(X178*I178/H178,"0")</f>
        <v>56.099999999999994</v>
      </c>
      <c r="BN178" s="64">
        <f t="shared" ref="BN178:BN185" si="36">IFERROR(1/J178*(W178/H178),"0")</f>
        <v>7.716049382716049E-2</v>
      </c>
      <c r="BO178" s="64">
        <f t="shared" ref="BO178:BO185" si="37">IFERROR(1/J178*(X178/H178),"0")</f>
        <v>8.3333333333333329E-2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11">
        <v>4680115882690</v>
      </c>
      <c r="E179" s="412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5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6"/>
      <c r="Q179" s="416"/>
      <c r="R179" s="416"/>
      <c r="S179" s="412"/>
      <c r="T179" s="34"/>
      <c r="U179" s="34"/>
      <c r="V179" s="35" t="s">
        <v>66</v>
      </c>
      <c r="W179" s="405">
        <v>30</v>
      </c>
      <c r="X179" s="406">
        <f t="shared" si="33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4"/>
        <v>31.166666666666668</v>
      </c>
      <c r="BM179" s="64">
        <f t="shared" si="35"/>
        <v>33.660000000000004</v>
      </c>
      <c r="BN179" s="64">
        <f t="shared" si="36"/>
        <v>4.6296296296296294E-2</v>
      </c>
      <c r="BO179" s="64">
        <f t="shared" si="37"/>
        <v>5.000000000000001E-2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11">
        <v>4680115882669</v>
      </c>
      <c r="E180" s="412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6"/>
      <c r="Q180" s="416"/>
      <c r="R180" s="416"/>
      <c r="S180" s="412"/>
      <c r="T180" s="34"/>
      <c r="U180" s="34"/>
      <c r="V180" s="35" t="s">
        <v>66</v>
      </c>
      <c r="W180" s="405">
        <v>35</v>
      </c>
      <c r="X180" s="406">
        <f t="shared" si="33"/>
        <v>37.800000000000004</v>
      </c>
      <c r="Y180" s="36">
        <f>IFERROR(IF(X180=0,"",ROUNDUP(X180/H180,0)*0.00937),"")</f>
        <v>6.5589999999999996E-2</v>
      </c>
      <c r="Z180" s="56"/>
      <c r="AA180" s="57"/>
      <c r="AE180" s="64"/>
      <c r="BB180" s="163" t="s">
        <v>1</v>
      </c>
      <c r="BL180" s="64">
        <f t="shared" si="34"/>
        <v>36.361111111111114</v>
      </c>
      <c r="BM180" s="64">
        <f t="shared" si="35"/>
        <v>39.270000000000003</v>
      </c>
      <c r="BN180" s="64">
        <f t="shared" si="36"/>
        <v>5.4012345679012343E-2</v>
      </c>
      <c r="BO180" s="64">
        <f t="shared" si="37"/>
        <v>5.8333333333333334E-2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11">
        <v>4680115882676</v>
      </c>
      <c r="E181" s="412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7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6"/>
      <c r="Q181" s="416"/>
      <c r="R181" s="416"/>
      <c r="S181" s="412"/>
      <c r="T181" s="34"/>
      <c r="U181" s="34"/>
      <c r="V181" s="35" t="s">
        <v>66</v>
      </c>
      <c r="W181" s="405">
        <v>30</v>
      </c>
      <c r="X181" s="406">
        <f t="shared" si="33"/>
        <v>32.400000000000006</v>
      </c>
      <c r="Y181" s="36">
        <f>IFERROR(IF(X181=0,"",ROUNDUP(X181/H181,0)*0.00937),"")</f>
        <v>5.6219999999999999E-2</v>
      </c>
      <c r="Z181" s="56"/>
      <c r="AA181" s="57"/>
      <c r="AE181" s="64"/>
      <c r="BB181" s="164" t="s">
        <v>1</v>
      </c>
      <c r="BL181" s="64">
        <f t="shared" si="34"/>
        <v>31.166666666666668</v>
      </c>
      <c r="BM181" s="64">
        <f t="shared" si="35"/>
        <v>33.660000000000004</v>
      </c>
      <c r="BN181" s="64">
        <f t="shared" si="36"/>
        <v>4.6296296296296294E-2</v>
      </c>
      <c r="BO181" s="64">
        <f t="shared" si="37"/>
        <v>5.000000000000001E-2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1">
        <v>4680115884014</v>
      </c>
      <c r="E182" s="412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6"/>
      <c r="Q182" s="416"/>
      <c r="R182" s="416"/>
      <c r="S182" s="412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1">
        <v>4680115884007</v>
      </c>
      <c r="E183" s="412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4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6"/>
      <c r="Q183" s="416"/>
      <c r="R183" s="416"/>
      <c r="S183" s="412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1">
        <v>4680115884038</v>
      </c>
      <c r="E184" s="412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7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6"/>
      <c r="Q184" s="416"/>
      <c r="R184" s="416"/>
      <c r="S184" s="412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1">
        <v>4680115884021</v>
      </c>
      <c r="E185" s="412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4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6"/>
      <c r="Q185" s="416"/>
      <c r="R185" s="416"/>
      <c r="S185" s="412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8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0"/>
      <c r="M186" s="410"/>
      <c r="N186" s="419"/>
      <c r="O186" s="427" t="s">
        <v>70</v>
      </c>
      <c r="P186" s="428"/>
      <c r="Q186" s="428"/>
      <c r="R186" s="428"/>
      <c r="S186" s="428"/>
      <c r="T186" s="428"/>
      <c r="U186" s="429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26.851851851851855</v>
      </c>
      <c r="X186" s="407">
        <f>IFERROR(X178/H178,"0")+IFERROR(X179/H179,"0")+IFERROR(X180/H180,"0")+IFERROR(X181/H181,"0")+IFERROR(X182/H182,"0")+IFERROR(X183/H183,"0")+IFERROR(X184/H184,"0")+IFERROR(X185/H185,"0")</f>
        <v>29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0.27172999999999997</v>
      </c>
      <c r="Z186" s="408"/>
      <c r="AA186" s="408"/>
    </row>
    <row r="187" spans="1:67" x14ac:dyDescent="0.2">
      <c r="A187" s="410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0"/>
      <c r="M187" s="410"/>
      <c r="N187" s="419"/>
      <c r="O187" s="427" t="s">
        <v>70</v>
      </c>
      <c r="P187" s="428"/>
      <c r="Q187" s="428"/>
      <c r="R187" s="428"/>
      <c r="S187" s="428"/>
      <c r="T187" s="428"/>
      <c r="U187" s="429"/>
      <c r="V187" s="37" t="s">
        <v>66</v>
      </c>
      <c r="W187" s="407">
        <f>IFERROR(SUM(W178:W185),"0")</f>
        <v>145</v>
      </c>
      <c r="X187" s="407">
        <f>IFERROR(SUM(X178:X185),"0")</f>
        <v>156.60000000000002</v>
      </c>
      <c r="Y187" s="37"/>
      <c r="Z187" s="408"/>
      <c r="AA187" s="408"/>
    </row>
    <row r="188" spans="1:67" ht="14.25" hidden="1" customHeight="1" x14ac:dyDescent="0.25">
      <c r="A188" s="414" t="s">
        <v>72</v>
      </c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0"/>
      <c r="M188" s="410"/>
      <c r="N188" s="410"/>
      <c r="O188" s="410"/>
      <c r="P188" s="410"/>
      <c r="Q188" s="410"/>
      <c r="R188" s="410"/>
      <c r="S188" s="410"/>
      <c r="T188" s="410"/>
      <c r="U188" s="410"/>
      <c r="V188" s="410"/>
      <c r="W188" s="410"/>
      <c r="X188" s="410"/>
      <c r="Y188" s="410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1">
        <v>4680115881556</v>
      </c>
      <c r="E189" s="412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5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6"/>
      <c r="Q189" s="416"/>
      <c r="R189" s="416"/>
      <c r="S189" s="412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1">
        <v>4680115881594</v>
      </c>
      <c r="E190" s="412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5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6"/>
      <c r="Q190" s="416"/>
      <c r="R190" s="416"/>
      <c r="S190" s="412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1">
        <v>4680115881587</v>
      </c>
      <c r="E191" s="412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7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6"/>
      <c r="Q191" s="416"/>
      <c r="R191" s="416"/>
      <c r="S191" s="412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1">
        <v>4680115880962</v>
      </c>
      <c r="E192" s="412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730" t="s">
        <v>306</v>
      </c>
      <c r="P192" s="416"/>
      <c r="Q192" s="416"/>
      <c r="R192" s="416"/>
      <c r="S192" s="412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1">
        <v>4680115881617</v>
      </c>
      <c r="E193" s="412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6"/>
      <c r="Q193" s="416"/>
      <c r="R193" s="416"/>
      <c r="S193" s="412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1">
        <v>4680115880573</v>
      </c>
      <c r="E194" s="412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701" t="s">
        <v>311</v>
      </c>
      <c r="P194" s="416"/>
      <c r="Q194" s="416"/>
      <c r="R194" s="416"/>
      <c r="S194" s="412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1">
        <v>4680115881228</v>
      </c>
      <c r="E195" s="412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8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6"/>
      <c r="Q195" s="416"/>
      <c r="R195" s="416"/>
      <c r="S195" s="412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1">
        <v>4680115881037</v>
      </c>
      <c r="E196" s="412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6"/>
      <c r="Q196" s="416"/>
      <c r="R196" s="416"/>
      <c r="S196" s="412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1">
        <v>4680115881211</v>
      </c>
      <c r="E197" s="412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6"/>
      <c r="Q197" s="416"/>
      <c r="R197" s="416"/>
      <c r="S197" s="412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1">
        <v>4680115881020</v>
      </c>
      <c r="E198" s="412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4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6"/>
      <c r="Q198" s="416"/>
      <c r="R198" s="416"/>
      <c r="S198" s="412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1">
        <v>4680115882195</v>
      </c>
      <c r="E199" s="412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6"/>
      <c r="Q199" s="416"/>
      <c r="R199" s="416"/>
      <c r="S199" s="412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1">
        <v>4680115882607</v>
      </c>
      <c r="E200" s="412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766" t="s">
        <v>324</v>
      </c>
      <c r="P200" s="416"/>
      <c r="Q200" s="416"/>
      <c r="R200" s="416"/>
      <c r="S200" s="412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1">
        <v>4680115880092</v>
      </c>
      <c r="E201" s="412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6"/>
      <c r="Q201" s="416"/>
      <c r="R201" s="416"/>
      <c r="S201" s="412"/>
      <c r="T201" s="34"/>
      <c r="U201" s="34"/>
      <c r="V201" s="35" t="s">
        <v>66</v>
      </c>
      <c r="W201" s="405">
        <v>23.4</v>
      </c>
      <c r="X201" s="406">
        <f t="shared" si="38"/>
        <v>24</v>
      </c>
      <c r="Y201" s="36">
        <f t="shared" si="43"/>
        <v>7.5300000000000006E-2</v>
      </c>
      <c r="Z201" s="56"/>
      <c r="AA201" s="57"/>
      <c r="AE201" s="64"/>
      <c r="BB201" s="181" t="s">
        <v>1</v>
      </c>
      <c r="BL201" s="64">
        <f t="shared" si="39"/>
        <v>26.052</v>
      </c>
      <c r="BM201" s="64">
        <f t="shared" si="40"/>
        <v>26.720000000000002</v>
      </c>
      <c r="BN201" s="64">
        <f t="shared" si="41"/>
        <v>6.25E-2</v>
      </c>
      <c r="BO201" s="64">
        <f t="shared" si="42"/>
        <v>6.4102564102564097E-2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1">
        <v>4680115880221</v>
      </c>
      <c r="E202" s="412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754" t="s">
        <v>330</v>
      </c>
      <c r="P202" s="416"/>
      <c r="Q202" s="416"/>
      <c r="R202" s="416"/>
      <c r="S202" s="412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1">
        <v>4680115882942</v>
      </c>
      <c r="E203" s="412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09" t="s">
        <v>333</v>
      </c>
      <c r="P203" s="416"/>
      <c r="Q203" s="416"/>
      <c r="R203" s="416"/>
      <c r="S203" s="412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1">
        <v>4680115880504</v>
      </c>
      <c r="E204" s="412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97" t="s">
        <v>336</v>
      </c>
      <c r="P204" s="416"/>
      <c r="Q204" s="416"/>
      <c r="R204" s="416"/>
      <c r="S204" s="412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1">
        <v>4680115882164</v>
      </c>
      <c r="E205" s="412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6"/>
      <c r="Q205" s="416"/>
      <c r="R205" s="416"/>
      <c r="S205" s="412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8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9"/>
      <c r="O206" s="427" t="s">
        <v>70</v>
      </c>
      <c r="P206" s="428"/>
      <c r="Q206" s="428"/>
      <c r="R206" s="428"/>
      <c r="S206" s="428"/>
      <c r="T206" s="428"/>
      <c r="U206" s="429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9.75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10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7.5300000000000006E-2</v>
      </c>
      <c r="Z206" s="408"/>
      <c r="AA206" s="408"/>
    </row>
    <row r="207" spans="1:67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0"/>
      <c r="N207" s="419"/>
      <c r="O207" s="427" t="s">
        <v>70</v>
      </c>
      <c r="P207" s="428"/>
      <c r="Q207" s="428"/>
      <c r="R207" s="428"/>
      <c r="S207" s="428"/>
      <c r="T207" s="428"/>
      <c r="U207" s="429"/>
      <c r="V207" s="37" t="s">
        <v>66</v>
      </c>
      <c r="W207" s="407">
        <f>IFERROR(SUM(W189:W205),"0")</f>
        <v>23.4</v>
      </c>
      <c r="X207" s="407">
        <f>IFERROR(SUM(X189:X205),"0")</f>
        <v>24</v>
      </c>
      <c r="Y207" s="37"/>
      <c r="Z207" s="408"/>
      <c r="AA207" s="408"/>
    </row>
    <row r="208" spans="1:67" ht="14.25" hidden="1" customHeight="1" x14ac:dyDescent="0.25">
      <c r="A208" s="414" t="s">
        <v>217</v>
      </c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0"/>
      <c r="N208" s="410"/>
      <c r="O208" s="410"/>
      <c r="P208" s="410"/>
      <c r="Q208" s="410"/>
      <c r="R208" s="410"/>
      <c r="S208" s="410"/>
      <c r="T208" s="410"/>
      <c r="U208" s="410"/>
      <c r="V208" s="410"/>
      <c r="W208" s="410"/>
      <c r="X208" s="410"/>
      <c r="Y208" s="410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1">
        <v>4680115882874</v>
      </c>
      <c r="E209" s="412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07" t="s">
        <v>341</v>
      </c>
      <c r="P209" s="416"/>
      <c r="Q209" s="416"/>
      <c r="R209" s="416"/>
      <c r="S209" s="412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1">
        <v>4680115882874</v>
      </c>
      <c r="E210" s="412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6"/>
      <c r="Q210" s="416"/>
      <c r="R210" s="416"/>
      <c r="S210" s="412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1">
        <v>4680115884434</v>
      </c>
      <c r="E211" s="412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4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6"/>
      <c r="Q211" s="416"/>
      <c r="R211" s="416"/>
      <c r="S211" s="412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1">
        <v>4680115880818</v>
      </c>
      <c r="E212" s="412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567" t="s">
        <v>347</v>
      </c>
      <c r="P212" s="416"/>
      <c r="Q212" s="416"/>
      <c r="R212" s="416"/>
      <c r="S212" s="412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1">
        <v>4680115880801</v>
      </c>
      <c r="E213" s="412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60" t="s">
        <v>350</v>
      </c>
      <c r="P213" s="416"/>
      <c r="Q213" s="416"/>
      <c r="R213" s="416"/>
      <c r="S213" s="412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18"/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0"/>
      <c r="M214" s="410"/>
      <c r="N214" s="419"/>
      <c r="O214" s="427" t="s">
        <v>70</v>
      </c>
      <c r="P214" s="428"/>
      <c r="Q214" s="428"/>
      <c r="R214" s="428"/>
      <c r="S214" s="428"/>
      <c r="T214" s="428"/>
      <c r="U214" s="429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0"/>
      <c r="N215" s="419"/>
      <c r="O215" s="427" t="s">
        <v>70</v>
      </c>
      <c r="P215" s="428"/>
      <c r="Q215" s="428"/>
      <c r="R215" s="428"/>
      <c r="S215" s="428"/>
      <c r="T215" s="428"/>
      <c r="U215" s="429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3" t="s">
        <v>351</v>
      </c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399"/>
      <c r="AA216" s="399"/>
    </row>
    <row r="217" spans="1:67" ht="14.25" hidden="1" customHeight="1" x14ac:dyDescent="0.25">
      <c r="A217" s="414" t="s">
        <v>113</v>
      </c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0"/>
      <c r="M217" s="410"/>
      <c r="N217" s="410"/>
      <c r="O217" s="410"/>
      <c r="P217" s="410"/>
      <c r="Q217" s="410"/>
      <c r="R217" s="410"/>
      <c r="S217" s="410"/>
      <c r="T217" s="410"/>
      <c r="U217" s="410"/>
      <c r="V217" s="410"/>
      <c r="W217" s="410"/>
      <c r="X217" s="410"/>
      <c r="Y217" s="410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1">
        <v>4680115884274</v>
      </c>
      <c r="E218" s="412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5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6"/>
      <c r="Q218" s="416"/>
      <c r="R218" s="416"/>
      <c r="S218" s="412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1">
        <v>4680115884298</v>
      </c>
      <c r="E219" s="412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6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6"/>
      <c r="Q219" s="416"/>
      <c r="R219" s="416"/>
      <c r="S219" s="412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1">
        <v>4680115884250</v>
      </c>
      <c r="E220" s="412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8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6"/>
      <c r="Q220" s="416"/>
      <c r="R220" s="416"/>
      <c r="S220" s="412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1">
        <v>4680115884281</v>
      </c>
      <c r="E221" s="412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8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6"/>
      <c r="Q221" s="416"/>
      <c r="R221" s="416"/>
      <c r="S221" s="412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1">
        <v>4680115884199</v>
      </c>
      <c r="E222" s="412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6"/>
      <c r="Q222" s="416"/>
      <c r="R222" s="416"/>
      <c r="S222" s="412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1">
        <v>4680115884267</v>
      </c>
      <c r="E223" s="412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7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6"/>
      <c r="Q223" s="416"/>
      <c r="R223" s="416"/>
      <c r="S223" s="412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1">
        <v>4680115882973</v>
      </c>
      <c r="E224" s="412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7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6"/>
      <c r="Q224" s="416"/>
      <c r="R224" s="416"/>
      <c r="S224" s="412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idden="1" x14ac:dyDescent="0.2">
      <c r="A225" s="418"/>
      <c r="B225" s="410"/>
      <c r="C225" s="410"/>
      <c r="D225" s="410"/>
      <c r="E225" s="410"/>
      <c r="F225" s="410"/>
      <c r="G225" s="410"/>
      <c r="H225" s="410"/>
      <c r="I225" s="410"/>
      <c r="J225" s="410"/>
      <c r="K225" s="410"/>
      <c r="L225" s="410"/>
      <c r="M225" s="410"/>
      <c r="N225" s="419"/>
      <c r="O225" s="427" t="s">
        <v>70</v>
      </c>
      <c r="P225" s="428"/>
      <c r="Q225" s="428"/>
      <c r="R225" s="428"/>
      <c r="S225" s="428"/>
      <c r="T225" s="428"/>
      <c r="U225" s="429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hidden="1" x14ac:dyDescent="0.2">
      <c r="A226" s="410"/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0"/>
      <c r="M226" s="410"/>
      <c r="N226" s="419"/>
      <c r="O226" s="427" t="s">
        <v>70</v>
      </c>
      <c r="P226" s="428"/>
      <c r="Q226" s="428"/>
      <c r="R226" s="428"/>
      <c r="S226" s="428"/>
      <c r="T226" s="428"/>
      <c r="U226" s="429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hidden="1" customHeight="1" x14ac:dyDescent="0.25">
      <c r="A227" s="414" t="s">
        <v>61</v>
      </c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0"/>
      <c r="M227" s="410"/>
      <c r="N227" s="410"/>
      <c r="O227" s="410"/>
      <c r="P227" s="410"/>
      <c r="Q227" s="410"/>
      <c r="R227" s="410"/>
      <c r="S227" s="410"/>
      <c r="T227" s="410"/>
      <c r="U227" s="410"/>
      <c r="V227" s="410"/>
      <c r="W227" s="410"/>
      <c r="X227" s="410"/>
      <c r="Y227" s="410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11">
        <v>4607091389845</v>
      </c>
      <c r="E228" s="412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56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6"/>
      <c r="Q228" s="416"/>
      <c r="R228" s="416"/>
      <c r="S228" s="412"/>
      <c r="T228" s="34"/>
      <c r="U228" s="34"/>
      <c r="V228" s="35" t="s">
        <v>66</v>
      </c>
      <c r="W228" s="405">
        <v>9.4499999999999993</v>
      </c>
      <c r="X228" s="406">
        <f>IFERROR(IF(W228="",0,CEILING((W228/$H228),1)*$H228),"")</f>
        <v>10.5</v>
      </c>
      <c r="Y228" s="36">
        <f>IFERROR(IF(X228=0,"",ROUNDUP(X228/H228,0)*0.00502),"")</f>
        <v>2.5100000000000001E-2</v>
      </c>
      <c r="Z228" s="56"/>
      <c r="AA228" s="57"/>
      <c r="AE228" s="64"/>
      <c r="BB228" s="198" t="s">
        <v>1</v>
      </c>
      <c r="BL228" s="64">
        <f>IFERROR(W228*I228/H228,"0")</f>
        <v>9.8999999999999986</v>
      </c>
      <c r="BM228" s="64">
        <f>IFERROR(X228*I228/H228,"0")</f>
        <v>11</v>
      </c>
      <c r="BN228" s="64">
        <f>IFERROR(1/J228*(W228/H228),"0")</f>
        <v>1.9230769230769228E-2</v>
      </c>
      <c r="BO228" s="64">
        <f>IFERROR(1/J228*(X228/H228),"0")</f>
        <v>2.1367521367521368E-2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1">
        <v>4680115882881</v>
      </c>
      <c r="E229" s="412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72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6"/>
      <c r="Q229" s="416"/>
      <c r="R229" s="416"/>
      <c r="S229" s="412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8"/>
      <c r="B230" s="410"/>
      <c r="C230" s="410"/>
      <c r="D230" s="410"/>
      <c r="E230" s="410"/>
      <c r="F230" s="410"/>
      <c r="G230" s="410"/>
      <c r="H230" s="410"/>
      <c r="I230" s="410"/>
      <c r="J230" s="410"/>
      <c r="K230" s="410"/>
      <c r="L230" s="410"/>
      <c r="M230" s="410"/>
      <c r="N230" s="419"/>
      <c r="O230" s="427" t="s">
        <v>70</v>
      </c>
      <c r="P230" s="428"/>
      <c r="Q230" s="428"/>
      <c r="R230" s="428"/>
      <c r="S230" s="428"/>
      <c r="T230" s="428"/>
      <c r="U230" s="429"/>
      <c r="V230" s="37" t="s">
        <v>71</v>
      </c>
      <c r="W230" s="407">
        <f>IFERROR(W228/H228,"0")+IFERROR(W229/H229,"0")</f>
        <v>4.4999999999999991</v>
      </c>
      <c r="X230" s="407">
        <f>IFERROR(X228/H228,"0")+IFERROR(X229/H229,"0")</f>
        <v>5</v>
      </c>
      <c r="Y230" s="407">
        <f>IFERROR(IF(Y228="",0,Y228),"0")+IFERROR(IF(Y229="",0,Y229),"0")</f>
        <v>2.5100000000000001E-2</v>
      </c>
      <c r="Z230" s="408"/>
      <c r="AA230" s="408"/>
    </row>
    <row r="231" spans="1:67" x14ac:dyDescent="0.2">
      <c r="A231" s="410"/>
      <c r="B231" s="410"/>
      <c r="C231" s="410"/>
      <c r="D231" s="410"/>
      <c r="E231" s="410"/>
      <c r="F231" s="410"/>
      <c r="G231" s="410"/>
      <c r="H231" s="410"/>
      <c r="I231" s="410"/>
      <c r="J231" s="410"/>
      <c r="K231" s="410"/>
      <c r="L231" s="410"/>
      <c r="M231" s="410"/>
      <c r="N231" s="419"/>
      <c r="O231" s="427" t="s">
        <v>70</v>
      </c>
      <c r="P231" s="428"/>
      <c r="Q231" s="428"/>
      <c r="R231" s="428"/>
      <c r="S231" s="428"/>
      <c r="T231" s="428"/>
      <c r="U231" s="429"/>
      <c r="V231" s="37" t="s">
        <v>66</v>
      </c>
      <c r="W231" s="407">
        <f>IFERROR(SUM(W228:W229),"0")</f>
        <v>9.4499999999999993</v>
      </c>
      <c r="X231" s="407">
        <f>IFERROR(SUM(X228:X229),"0")</f>
        <v>10.5</v>
      </c>
      <c r="Y231" s="37"/>
      <c r="Z231" s="408"/>
      <c r="AA231" s="408"/>
    </row>
    <row r="232" spans="1:67" ht="16.5" hidden="1" customHeight="1" x14ac:dyDescent="0.25">
      <c r="A232" s="413" t="s">
        <v>370</v>
      </c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0"/>
      <c r="M232" s="410"/>
      <c r="N232" s="410"/>
      <c r="O232" s="410"/>
      <c r="P232" s="410"/>
      <c r="Q232" s="410"/>
      <c r="R232" s="410"/>
      <c r="S232" s="410"/>
      <c r="T232" s="410"/>
      <c r="U232" s="410"/>
      <c r="V232" s="410"/>
      <c r="W232" s="410"/>
      <c r="X232" s="410"/>
      <c r="Y232" s="410"/>
      <c r="Z232" s="399"/>
      <c r="AA232" s="399"/>
    </row>
    <row r="233" spans="1:67" ht="14.25" hidden="1" customHeight="1" x14ac:dyDescent="0.25">
      <c r="A233" s="414" t="s">
        <v>113</v>
      </c>
      <c r="B233" s="410"/>
      <c r="C233" s="410"/>
      <c r="D233" s="410"/>
      <c r="E233" s="410"/>
      <c r="F233" s="410"/>
      <c r="G233" s="410"/>
      <c r="H233" s="410"/>
      <c r="I233" s="410"/>
      <c r="J233" s="410"/>
      <c r="K233" s="410"/>
      <c r="L233" s="410"/>
      <c r="M233" s="410"/>
      <c r="N233" s="410"/>
      <c r="O233" s="410"/>
      <c r="P233" s="410"/>
      <c r="Q233" s="410"/>
      <c r="R233" s="410"/>
      <c r="S233" s="410"/>
      <c r="T233" s="410"/>
      <c r="U233" s="410"/>
      <c r="V233" s="410"/>
      <c r="W233" s="410"/>
      <c r="X233" s="410"/>
      <c r="Y233" s="410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1">
        <v>4680115884137</v>
      </c>
      <c r="E234" s="412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8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6"/>
      <c r="Q234" s="416"/>
      <c r="R234" s="416"/>
      <c r="S234" s="412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1">
        <v>4680115884236</v>
      </c>
      <c r="E235" s="412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6"/>
      <c r="Q235" s="416"/>
      <c r="R235" s="416"/>
      <c r="S235" s="412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1">
        <v>4680115884175</v>
      </c>
      <c r="E236" s="412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6"/>
      <c r="Q236" s="416"/>
      <c r="R236" s="416"/>
      <c r="S236" s="412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1">
        <v>4680115884144</v>
      </c>
      <c r="E237" s="412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6"/>
      <c r="Q237" s="416"/>
      <c r="R237" s="416"/>
      <c r="S237" s="412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1">
        <v>4680115884182</v>
      </c>
      <c r="E238" s="412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6"/>
      <c r="Q238" s="416"/>
      <c r="R238" s="416"/>
      <c r="S238" s="412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1">
        <v>4680115884205</v>
      </c>
      <c r="E239" s="412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6"/>
      <c r="Q239" s="416"/>
      <c r="R239" s="416"/>
      <c r="S239" s="412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18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0"/>
      <c r="N240" s="419"/>
      <c r="O240" s="427" t="s">
        <v>70</v>
      </c>
      <c r="P240" s="428"/>
      <c r="Q240" s="428"/>
      <c r="R240" s="428"/>
      <c r="S240" s="428"/>
      <c r="T240" s="428"/>
      <c r="U240" s="429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0"/>
      <c r="B241" s="410"/>
      <c r="C241" s="410"/>
      <c r="D241" s="410"/>
      <c r="E241" s="410"/>
      <c r="F241" s="410"/>
      <c r="G241" s="410"/>
      <c r="H241" s="410"/>
      <c r="I241" s="410"/>
      <c r="J241" s="410"/>
      <c r="K241" s="410"/>
      <c r="L241" s="410"/>
      <c r="M241" s="410"/>
      <c r="N241" s="419"/>
      <c r="O241" s="427" t="s">
        <v>70</v>
      </c>
      <c r="P241" s="428"/>
      <c r="Q241" s="428"/>
      <c r="R241" s="428"/>
      <c r="S241" s="428"/>
      <c r="T241" s="428"/>
      <c r="U241" s="429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3" t="s">
        <v>383</v>
      </c>
      <c r="B242" s="410"/>
      <c r="C242" s="410"/>
      <c r="D242" s="410"/>
      <c r="E242" s="410"/>
      <c r="F242" s="410"/>
      <c r="G242" s="410"/>
      <c r="H242" s="410"/>
      <c r="I242" s="410"/>
      <c r="J242" s="410"/>
      <c r="K242" s="410"/>
      <c r="L242" s="410"/>
      <c r="M242" s="410"/>
      <c r="N242" s="410"/>
      <c r="O242" s="410"/>
      <c r="P242" s="410"/>
      <c r="Q242" s="410"/>
      <c r="R242" s="410"/>
      <c r="S242" s="410"/>
      <c r="T242" s="410"/>
      <c r="U242" s="410"/>
      <c r="V242" s="410"/>
      <c r="W242" s="410"/>
      <c r="X242" s="410"/>
      <c r="Y242" s="410"/>
      <c r="Z242" s="399"/>
      <c r="AA242" s="399"/>
    </row>
    <row r="243" spans="1:67" ht="14.25" hidden="1" customHeight="1" x14ac:dyDescent="0.25">
      <c r="A243" s="414" t="s">
        <v>113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410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11">
        <v>4680115885554</v>
      </c>
      <c r="E244" s="412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719" t="s">
        <v>386</v>
      </c>
      <c r="P244" s="416"/>
      <c r="Q244" s="416"/>
      <c r="R244" s="416"/>
      <c r="S244" s="412"/>
      <c r="T244" s="34"/>
      <c r="U244" s="34"/>
      <c r="V244" s="35" t="s">
        <v>66</v>
      </c>
      <c r="W244" s="405">
        <v>940</v>
      </c>
      <c r="X244" s="406">
        <f t="shared" ref="X244:X253" si="54">IFERROR(IF(W244="",0,CEILING((W244/$H244),1)*$H244),"")</f>
        <v>950.40000000000009</v>
      </c>
      <c r="Y244" s="36">
        <f>IFERROR(IF(X244=0,"",ROUNDUP(X244/H244,0)*0.02175),"")</f>
        <v>1.9139999999999999</v>
      </c>
      <c r="Z244" s="56"/>
      <c r="AA244" s="57"/>
      <c r="AE244" s="64"/>
      <c r="BB244" s="206" t="s">
        <v>1</v>
      </c>
      <c r="BL244" s="64">
        <f t="shared" ref="BL244:BL253" si="55">IFERROR(W244*I244/H244,"0")</f>
        <v>981.7777777777776</v>
      </c>
      <c r="BM244" s="64">
        <f t="shared" ref="BM244:BM253" si="56">IFERROR(X244*I244/H244,"0")</f>
        <v>992.64</v>
      </c>
      <c r="BN244" s="64">
        <f t="shared" ref="BN244:BN253" si="57">IFERROR(1/J244*(W244/H244),"0")</f>
        <v>1.5542328042328042</v>
      </c>
      <c r="BO244" s="64">
        <f t="shared" ref="BO244:BO253" si="58">IFERROR(1/J244*(X244/H244),"0")</f>
        <v>1.5714285714285714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1">
        <v>4607091386073</v>
      </c>
      <c r="E245" s="412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6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6"/>
      <c r="Q245" s="416"/>
      <c r="R245" s="416"/>
      <c r="S245" s="412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11">
        <v>4680115885615</v>
      </c>
      <c r="E246" s="412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521" t="s">
        <v>391</v>
      </c>
      <c r="P246" s="416"/>
      <c r="Q246" s="416"/>
      <c r="R246" s="416"/>
      <c r="S246" s="412"/>
      <c r="T246" s="34"/>
      <c r="U246" s="34"/>
      <c r="V246" s="35" t="s">
        <v>66</v>
      </c>
      <c r="W246" s="405">
        <v>100</v>
      </c>
      <c r="X246" s="406">
        <f t="shared" si="54"/>
        <v>108</v>
      </c>
      <c r="Y246" s="36">
        <f>IFERROR(IF(X246=0,"",ROUNDUP(X246/H246,0)*0.02175),"")</f>
        <v>0.21749999999999997</v>
      </c>
      <c r="Z246" s="56"/>
      <c r="AA246" s="57"/>
      <c r="AE246" s="64"/>
      <c r="BB246" s="208" t="s">
        <v>1</v>
      </c>
      <c r="BL246" s="64">
        <f t="shared" si="55"/>
        <v>104.44444444444444</v>
      </c>
      <c r="BM246" s="64">
        <f t="shared" si="56"/>
        <v>112.8</v>
      </c>
      <c r="BN246" s="64">
        <f t="shared" si="57"/>
        <v>0.16534391534391535</v>
      </c>
      <c r="BO246" s="64">
        <f t="shared" si="58"/>
        <v>0.17857142857142855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1">
        <v>4680115885646</v>
      </c>
      <c r="E247" s="412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08" t="s">
        <v>394</v>
      </c>
      <c r="P247" s="416"/>
      <c r="Q247" s="416"/>
      <c r="R247" s="416"/>
      <c r="S247" s="412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11">
        <v>4607091386011</v>
      </c>
      <c r="E248" s="412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6"/>
      <c r="Q248" s="416"/>
      <c r="R248" s="416"/>
      <c r="S248" s="412"/>
      <c r="T248" s="34"/>
      <c r="U248" s="34"/>
      <c r="V248" s="35" t="s">
        <v>66</v>
      </c>
      <c r="W248" s="405">
        <v>290</v>
      </c>
      <c r="X248" s="406">
        <f t="shared" si="54"/>
        <v>290</v>
      </c>
      <c r="Y248" s="36">
        <f t="shared" ref="Y248:Y253" si="59">IFERROR(IF(X248=0,"",ROUNDUP(X248/H248,0)*0.00937),"")</f>
        <v>0.54345999999999994</v>
      </c>
      <c r="Z248" s="56"/>
      <c r="AA248" s="57"/>
      <c r="AE248" s="64"/>
      <c r="BB248" s="210" t="s">
        <v>1</v>
      </c>
      <c r="BL248" s="64">
        <f t="shared" si="55"/>
        <v>302.18</v>
      </c>
      <c r="BM248" s="64">
        <f t="shared" si="56"/>
        <v>302.18</v>
      </c>
      <c r="BN248" s="64">
        <f t="shared" si="57"/>
        <v>0.48333333333333334</v>
      </c>
      <c r="BO248" s="64">
        <f t="shared" si="58"/>
        <v>0.48333333333333334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1">
        <v>4607091387308</v>
      </c>
      <c r="E249" s="412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6"/>
      <c r="Q249" s="416"/>
      <c r="R249" s="416"/>
      <c r="S249" s="412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11">
        <v>4607091387339</v>
      </c>
      <c r="E250" s="412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6"/>
      <c r="Q250" s="416"/>
      <c r="R250" s="416"/>
      <c r="S250" s="412"/>
      <c r="T250" s="34"/>
      <c r="U250" s="34"/>
      <c r="V250" s="35" t="s">
        <v>66</v>
      </c>
      <c r="W250" s="405">
        <v>15</v>
      </c>
      <c r="X250" s="406">
        <f t="shared" si="54"/>
        <v>15</v>
      </c>
      <c r="Y250" s="36">
        <f t="shared" si="59"/>
        <v>2.811E-2</v>
      </c>
      <c r="Z250" s="56"/>
      <c r="AA250" s="57"/>
      <c r="AE250" s="64"/>
      <c r="BB250" s="212" t="s">
        <v>1</v>
      </c>
      <c r="BL250" s="64">
        <f t="shared" si="55"/>
        <v>15.720000000000002</v>
      </c>
      <c r="BM250" s="64">
        <f t="shared" si="56"/>
        <v>15.720000000000002</v>
      </c>
      <c r="BN250" s="64">
        <f t="shared" si="57"/>
        <v>2.5000000000000001E-2</v>
      </c>
      <c r="BO250" s="64">
        <f t="shared" si="58"/>
        <v>2.5000000000000001E-2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1">
        <v>4680115881938</v>
      </c>
      <c r="E251" s="412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6"/>
      <c r="Q251" s="416"/>
      <c r="R251" s="416"/>
      <c r="S251" s="412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1">
        <v>4607091387346</v>
      </c>
      <c r="E252" s="412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4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6"/>
      <c r="Q252" s="416"/>
      <c r="R252" s="416"/>
      <c r="S252" s="412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1">
        <v>4607091389807</v>
      </c>
      <c r="E253" s="412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6"/>
      <c r="Q253" s="416"/>
      <c r="R253" s="416"/>
      <c r="S253" s="412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8"/>
      <c r="B254" s="410"/>
      <c r="C254" s="410"/>
      <c r="D254" s="410"/>
      <c r="E254" s="410"/>
      <c r="F254" s="410"/>
      <c r="G254" s="410"/>
      <c r="H254" s="410"/>
      <c r="I254" s="410"/>
      <c r="J254" s="410"/>
      <c r="K254" s="410"/>
      <c r="L254" s="410"/>
      <c r="M254" s="410"/>
      <c r="N254" s="419"/>
      <c r="O254" s="427" t="s">
        <v>70</v>
      </c>
      <c r="P254" s="428"/>
      <c r="Q254" s="428"/>
      <c r="R254" s="428"/>
      <c r="S254" s="428"/>
      <c r="T254" s="428"/>
      <c r="U254" s="429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157.2962962962963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159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2.7030699999999999</v>
      </c>
      <c r="Z254" s="408"/>
      <c r="AA254" s="408"/>
    </row>
    <row r="255" spans="1:67" x14ac:dyDescent="0.2">
      <c r="A255" s="410"/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0"/>
      <c r="M255" s="410"/>
      <c r="N255" s="419"/>
      <c r="O255" s="427" t="s">
        <v>70</v>
      </c>
      <c r="P255" s="428"/>
      <c r="Q255" s="428"/>
      <c r="R255" s="428"/>
      <c r="S255" s="428"/>
      <c r="T255" s="428"/>
      <c r="U255" s="429"/>
      <c r="V255" s="37" t="s">
        <v>66</v>
      </c>
      <c r="W255" s="407">
        <f>IFERROR(SUM(W244:W253),"0")</f>
        <v>1345</v>
      </c>
      <c r="X255" s="407">
        <f>IFERROR(SUM(X244:X253),"0")</f>
        <v>1363.4</v>
      </c>
      <c r="Y255" s="37"/>
      <c r="Z255" s="408"/>
      <c r="AA255" s="408"/>
    </row>
    <row r="256" spans="1:67" ht="14.25" hidden="1" customHeight="1" x14ac:dyDescent="0.25">
      <c r="A256" s="414" t="s">
        <v>61</v>
      </c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0"/>
      <c r="M256" s="410"/>
      <c r="N256" s="410"/>
      <c r="O256" s="410"/>
      <c r="P256" s="410"/>
      <c r="Q256" s="410"/>
      <c r="R256" s="410"/>
      <c r="S256" s="410"/>
      <c r="T256" s="410"/>
      <c r="U256" s="410"/>
      <c r="V256" s="410"/>
      <c r="W256" s="410"/>
      <c r="X256" s="410"/>
      <c r="Y256" s="410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11">
        <v>4607091387193</v>
      </c>
      <c r="E257" s="412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6"/>
      <c r="Q257" s="416"/>
      <c r="R257" s="416"/>
      <c r="S257" s="412"/>
      <c r="T257" s="34"/>
      <c r="U257" s="34"/>
      <c r="V257" s="35" t="s">
        <v>66</v>
      </c>
      <c r="W257" s="405">
        <v>150</v>
      </c>
      <c r="X257" s="406">
        <f>IFERROR(IF(W257="",0,CEILING((W257/$H257),1)*$H257),"")</f>
        <v>151.20000000000002</v>
      </c>
      <c r="Y257" s="36">
        <f>IFERROR(IF(X257=0,"",ROUNDUP(X257/H257,0)*0.00753),"")</f>
        <v>0.27107999999999999</v>
      </c>
      <c r="Z257" s="56"/>
      <c r="AA257" s="57"/>
      <c r="AE257" s="64"/>
      <c r="BB257" s="216" t="s">
        <v>1</v>
      </c>
      <c r="BL257" s="64">
        <f>IFERROR(W257*I257/H257,"0")</f>
        <v>159.28571428571428</v>
      </c>
      <c r="BM257" s="64">
        <f>IFERROR(X257*I257/H257,"0")</f>
        <v>160.56</v>
      </c>
      <c r="BN257" s="64">
        <f>IFERROR(1/J257*(W257/H257),"0")</f>
        <v>0.22893772893772893</v>
      </c>
      <c r="BO257" s="64">
        <f>IFERROR(1/J257*(X257/H257),"0")</f>
        <v>0.23076923076923075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11">
        <v>4607091387230</v>
      </c>
      <c r="E258" s="412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6"/>
      <c r="Q258" s="416"/>
      <c r="R258" s="416"/>
      <c r="S258" s="412"/>
      <c r="T258" s="34"/>
      <c r="U258" s="34"/>
      <c r="V258" s="35" t="s">
        <v>66</v>
      </c>
      <c r="W258" s="405">
        <v>370</v>
      </c>
      <c r="X258" s="406">
        <f>IFERROR(IF(W258="",0,CEILING((W258/$H258),1)*$H258),"")</f>
        <v>373.8</v>
      </c>
      <c r="Y258" s="36">
        <f>IFERROR(IF(X258=0,"",ROUNDUP(X258/H258,0)*0.00753),"")</f>
        <v>0.67017000000000004</v>
      </c>
      <c r="Z258" s="56"/>
      <c r="AA258" s="57"/>
      <c r="AE258" s="64"/>
      <c r="BB258" s="217" t="s">
        <v>1</v>
      </c>
      <c r="BL258" s="64">
        <f>IFERROR(W258*I258/H258,"0")</f>
        <v>392.90476190476193</v>
      </c>
      <c r="BM258" s="64">
        <f>IFERROR(X258*I258/H258,"0")</f>
        <v>396.94</v>
      </c>
      <c r="BN258" s="64">
        <f>IFERROR(1/J258*(W258/H258),"0")</f>
        <v>0.56471306471306459</v>
      </c>
      <c r="BO258" s="64">
        <f>IFERROR(1/J258*(X258/H258),"0")</f>
        <v>0.57051282051282048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11">
        <v>4607091387285</v>
      </c>
      <c r="E259" s="412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6"/>
      <c r="Q259" s="416"/>
      <c r="R259" s="416"/>
      <c r="S259" s="412"/>
      <c r="T259" s="34"/>
      <c r="U259" s="34"/>
      <c r="V259" s="35" t="s">
        <v>66</v>
      </c>
      <c r="W259" s="405">
        <v>69.3</v>
      </c>
      <c r="X259" s="406">
        <f>IFERROR(IF(W259="",0,CEILING((W259/$H259),1)*$H259),"")</f>
        <v>69.3</v>
      </c>
      <c r="Y259" s="36">
        <f>IFERROR(IF(X259=0,"",ROUNDUP(X259/H259,0)*0.00502),"")</f>
        <v>0.16566</v>
      </c>
      <c r="Z259" s="56"/>
      <c r="AA259" s="57"/>
      <c r="AE259" s="64"/>
      <c r="BB259" s="218" t="s">
        <v>1</v>
      </c>
      <c r="BL259" s="64">
        <f>IFERROR(W259*I259/H259,"0")</f>
        <v>73.589999999999989</v>
      </c>
      <c r="BM259" s="64">
        <f>IFERROR(X259*I259/H259,"0")</f>
        <v>73.589999999999989</v>
      </c>
      <c r="BN259" s="64">
        <f>IFERROR(1/J259*(W259/H259),"0")</f>
        <v>0.14102564102564105</v>
      </c>
      <c r="BO259" s="64">
        <f>IFERROR(1/J259*(X259/H259),"0")</f>
        <v>0.14102564102564105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1">
        <v>4680115880481</v>
      </c>
      <c r="E260" s="412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6"/>
      <c r="Q260" s="416"/>
      <c r="R260" s="416"/>
      <c r="S260" s="412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8"/>
      <c r="B261" s="410"/>
      <c r="C261" s="410"/>
      <c r="D261" s="410"/>
      <c r="E261" s="410"/>
      <c r="F261" s="410"/>
      <c r="G261" s="410"/>
      <c r="H261" s="410"/>
      <c r="I261" s="410"/>
      <c r="J261" s="410"/>
      <c r="K261" s="410"/>
      <c r="L261" s="410"/>
      <c r="M261" s="410"/>
      <c r="N261" s="419"/>
      <c r="O261" s="427" t="s">
        <v>70</v>
      </c>
      <c r="P261" s="428"/>
      <c r="Q261" s="428"/>
      <c r="R261" s="428"/>
      <c r="S261" s="428"/>
      <c r="T261" s="428"/>
      <c r="U261" s="429"/>
      <c r="V261" s="37" t="s">
        <v>71</v>
      </c>
      <c r="W261" s="407">
        <f>IFERROR(W257/H257,"0")+IFERROR(W258/H258,"0")+IFERROR(W259/H259,"0")+IFERROR(W260/H260,"0")</f>
        <v>156.8095238095238</v>
      </c>
      <c r="X261" s="407">
        <f>IFERROR(X257/H257,"0")+IFERROR(X258/H258,"0")+IFERROR(X259/H259,"0")+IFERROR(X260/H260,"0")</f>
        <v>158</v>
      </c>
      <c r="Y261" s="407">
        <f>IFERROR(IF(Y257="",0,Y257),"0")+IFERROR(IF(Y258="",0,Y258),"0")+IFERROR(IF(Y259="",0,Y259),"0")+IFERROR(IF(Y260="",0,Y260),"0")</f>
        <v>1.1069100000000001</v>
      </c>
      <c r="Z261" s="408"/>
      <c r="AA261" s="408"/>
    </row>
    <row r="262" spans="1:67" x14ac:dyDescent="0.2">
      <c r="A262" s="410"/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9"/>
      <c r="O262" s="427" t="s">
        <v>70</v>
      </c>
      <c r="P262" s="428"/>
      <c r="Q262" s="428"/>
      <c r="R262" s="428"/>
      <c r="S262" s="428"/>
      <c r="T262" s="428"/>
      <c r="U262" s="429"/>
      <c r="V262" s="37" t="s">
        <v>66</v>
      </c>
      <c r="W262" s="407">
        <f>IFERROR(SUM(W257:W260),"0")</f>
        <v>589.29999999999995</v>
      </c>
      <c r="X262" s="407">
        <f>IFERROR(SUM(X257:X260),"0")</f>
        <v>594.29999999999995</v>
      </c>
      <c r="Y262" s="37"/>
      <c r="Z262" s="408"/>
      <c r="AA262" s="408"/>
    </row>
    <row r="263" spans="1:67" ht="14.25" hidden="1" customHeight="1" x14ac:dyDescent="0.25">
      <c r="A263" s="414" t="s">
        <v>72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410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1">
        <v>4607091387766</v>
      </c>
      <c r="E264" s="412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4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6"/>
      <c r="Q264" s="416"/>
      <c r="R264" s="416"/>
      <c r="S264" s="412"/>
      <c r="T264" s="34"/>
      <c r="U264" s="34"/>
      <c r="V264" s="35" t="s">
        <v>66</v>
      </c>
      <c r="W264" s="405">
        <v>4850</v>
      </c>
      <c r="X264" s="406">
        <f t="shared" ref="X264:X273" si="60">IFERROR(IF(W264="",0,CEILING((W264/$H264),1)*$H264),"")</f>
        <v>4851.5999999999995</v>
      </c>
      <c r="Y264" s="36">
        <f>IFERROR(IF(X264=0,"",ROUNDUP(X264/H264,0)*0.02175),"")</f>
        <v>13.528499999999999</v>
      </c>
      <c r="Z264" s="56"/>
      <c r="AA264" s="57"/>
      <c r="AE264" s="64"/>
      <c r="BB264" s="220" t="s">
        <v>1</v>
      </c>
      <c r="BL264" s="64">
        <f t="shared" ref="BL264:BL273" si="61">IFERROR(W264*I264/H264,"0")</f>
        <v>5196.961538461539</v>
      </c>
      <c r="BM264" s="64">
        <f t="shared" ref="BM264:BM273" si="62">IFERROR(X264*I264/H264,"0")</f>
        <v>5198.6760000000004</v>
      </c>
      <c r="BN264" s="64">
        <f t="shared" ref="BN264:BN273" si="63">IFERROR(1/J264*(W264/H264),"0")</f>
        <v>11.103479853479854</v>
      </c>
      <c r="BO264" s="64">
        <f t="shared" ref="BO264:BO273" si="64">IFERROR(1/J264*(X264/H264),"0")</f>
        <v>11.107142857142856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1">
        <v>4607091387957</v>
      </c>
      <c r="E265" s="412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7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6"/>
      <c r="Q265" s="416"/>
      <c r="R265" s="416"/>
      <c r="S265" s="412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1">
        <v>4607091387964</v>
      </c>
      <c r="E266" s="412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6"/>
      <c r="Q266" s="416"/>
      <c r="R266" s="416"/>
      <c r="S266" s="412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1">
        <v>4680115884618</v>
      </c>
      <c r="E267" s="412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59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6"/>
      <c r="Q267" s="416"/>
      <c r="R267" s="416"/>
      <c r="S267" s="412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1">
        <v>4680115884588</v>
      </c>
      <c r="E268" s="412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5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6"/>
      <c r="Q268" s="416"/>
      <c r="R268" s="416"/>
      <c r="S268" s="412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11">
        <v>4607091381672</v>
      </c>
      <c r="E269" s="412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6"/>
      <c r="Q269" s="416"/>
      <c r="R269" s="416"/>
      <c r="S269" s="412"/>
      <c r="T269" s="34"/>
      <c r="U269" s="34"/>
      <c r="V269" s="35" t="s">
        <v>66</v>
      </c>
      <c r="W269" s="405">
        <v>25.2</v>
      </c>
      <c r="X269" s="406">
        <f t="shared" si="60"/>
        <v>25.2</v>
      </c>
      <c r="Y269" s="36">
        <f>IFERROR(IF(X269=0,"",ROUNDUP(X269/H269,0)*0.00937),"")</f>
        <v>6.5589999999999996E-2</v>
      </c>
      <c r="Z269" s="56"/>
      <c r="AA269" s="57"/>
      <c r="AE269" s="64"/>
      <c r="BB269" s="225" t="s">
        <v>1</v>
      </c>
      <c r="BL269" s="64">
        <f t="shared" si="61"/>
        <v>27.131999999999998</v>
      </c>
      <c r="BM269" s="64">
        <f t="shared" si="62"/>
        <v>27.131999999999998</v>
      </c>
      <c r="BN269" s="64">
        <f t="shared" si="63"/>
        <v>5.8333333333333334E-2</v>
      </c>
      <c r="BO269" s="64">
        <f t="shared" si="64"/>
        <v>5.8333333333333334E-2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1">
        <v>4607091387537</v>
      </c>
      <c r="E270" s="412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7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6"/>
      <c r="Q270" s="416"/>
      <c r="R270" s="416"/>
      <c r="S270" s="412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1">
        <v>4607091387513</v>
      </c>
      <c r="E271" s="412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6"/>
      <c r="Q271" s="416"/>
      <c r="R271" s="416"/>
      <c r="S271" s="412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1">
        <v>4680115880511</v>
      </c>
      <c r="E272" s="412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6"/>
      <c r="Q272" s="416"/>
      <c r="R272" s="416"/>
      <c r="S272" s="412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1">
        <v>4680115880412</v>
      </c>
      <c r="E273" s="412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7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6"/>
      <c r="Q273" s="416"/>
      <c r="R273" s="416"/>
      <c r="S273" s="412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8"/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9"/>
      <c r="O274" s="427" t="s">
        <v>70</v>
      </c>
      <c r="P274" s="428"/>
      <c r="Q274" s="428"/>
      <c r="R274" s="428"/>
      <c r="S274" s="428"/>
      <c r="T274" s="428"/>
      <c r="U274" s="429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628.79487179487182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629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13.59409</v>
      </c>
      <c r="Z274" s="408"/>
      <c r="AA274" s="408"/>
    </row>
    <row r="275" spans="1:67" x14ac:dyDescent="0.2">
      <c r="A275" s="410"/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9"/>
      <c r="O275" s="427" t="s">
        <v>70</v>
      </c>
      <c r="P275" s="428"/>
      <c r="Q275" s="428"/>
      <c r="R275" s="428"/>
      <c r="S275" s="428"/>
      <c r="T275" s="428"/>
      <c r="U275" s="429"/>
      <c r="V275" s="37" t="s">
        <v>66</v>
      </c>
      <c r="W275" s="407">
        <f>IFERROR(SUM(W264:W273),"0")</f>
        <v>4875.2</v>
      </c>
      <c r="X275" s="407">
        <f>IFERROR(SUM(X264:X273),"0")</f>
        <v>4876.7999999999993</v>
      </c>
      <c r="Y275" s="37"/>
      <c r="Z275" s="408"/>
      <c r="AA275" s="408"/>
    </row>
    <row r="276" spans="1:67" ht="14.25" hidden="1" customHeight="1" x14ac:dyDescent="0.25">
      <c r="A276" s="414" t="s">
        <v>217</v>
      </c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0"/>
      <c r="N276" s="410"/>
      <c r="O276" s="410"/>
      <c r="P276" s="410"/>
      <c r="Q276" s="410"/>
      <c r="R276" s="410"/>
      <c r="S276" s="410"/>
      <c r="T276" s="410"/>
      <c r="U276" s="410"/>
      <c r="V276" s="410"/>
      <c r="W276" s="410"/>
      <c r="X276" s="410"/>
      <c r="Y276" s="410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11">
        <v>4607091380880</v>
      </c>
      <c r="E277" s="412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482" t="s">
        <v>437</v>
      </c>
      <c r="P277" s="416"/>
      <c r="Q277" s="416"/>
      <c r="R277" s="416"/>
      <c r="S277" s="412"/>
      <c r="T277" s="34"/>
      <c r="U277" s="34"/>
      <c r="V277" s="35" t="s">
        <v>66</v>
      </c>
      <c r="W277" s="405">
        <v>8</v>
      </c>
      <c r="X277" s="406">
        <f>IFERROR(IF(W277="",0,CEILING((W277/$H277),1)*$H277),"")</f>
        <v>8.4</v>
      </c>
      <c r="Y277" s="36">
        <f>IFERROR(IF(X277=0,"",ROUNDUP(X277/H277,0)*0.02175),"")</f>
        <v>2.1749999999999999E-2</v>
      </c>
      <c r="Z277" s="56"/>
      <c r="AA277" s="57"/>
      <c r="AE277" s="64"/>
      <c r="BB277" s="230" t="s">
        <v>1</v>
      </c>
      <c r="BL277" s="64">
        <f>IFERROR(W277*I277/H277,"0")</f>
        <v>8.5371428571428574</v>
      </c>
      <c r="BM277" s="64">
        <f>IFERROR(X277*I277/H277,"0")</f>
        <v>8.9640000000000004</v>
      </c>
      <c r="BN277" s="64">
        <f>IFERROR(1/J277*(W277/H277),"0")</f>
        <v>1.7006802721088433E-2</v>
      </c>
      <c r="BO277" s="64">
        <f>IFERROR(1/J277*(X277/H277),"0")</f>
        <v>1.7857142857142856E-2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1">
        <v>4607091384482</v>
      </c>
      <c r="E278" s="412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5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6"/>
      <c r="Q278" s="416"/>
      <c r="R278" s="416"/>
      <c r="S278" s="412"/>
      <c r="T278" s="34"/>
      <c r="U278" s="34"/>
      <c r="V278" s="35" t="s">
        <v>66</v>
      </c>
      <c r="W278" s="405">
        <v>246</v>
      </c>
      <c r="X278" s="406">
        <f>IFERROR(IF(W278="",0,CEILING((W278/$H278),1)*$H278),"")</f>
        <v>249.6</v>
      </c>
      <c r="Y278" s="36">
        <f>IFERROR(IF(X278=0,"",ROUNDUP(X278/H278,0)*0.02175),"")</f>
        <v>0.69599999999999995</v>
      </c>
      <c r="Z278" s="56"/>
      <c r="AA278" s="57"/>
      <c r="AE278" s="64"/>
      <c r="BB278" s="231" t="s">
        <v>1</v>
      </c>
      <c r="BL278" s="64">
        <f>IFERROR(W278*I278/H278,"0")</f>
        <v>263.78769230769234</v>
      </c>
      <c r="BM278" s="64">
        <f>IFERROR(X278*I278/H278,"0")</f>
        <v>267.64800000000002</v>
      </c>
      <c r="BN278" s="64">
        <f>IFERROR(1/J278*(W278/H278),"0")</f>
        <v>0.56318681318681318</v>
      </c>
      <c r="BO278" s="64">
        <f>IFERROR(1/J278*(X278/H278),"0")</f>
        <v>0.5714285714285714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11">
        <v>4607091380897</v>
      </c>
      <c r="E279" s="412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6"/>
      <c r="Q279" s="416"/>
      <c r="R279" s="416"/>
      <c r="S279" s="412"/>
      <c r="T279" s="34"/>
      <c r="U279" s="34"/>
      <c r="V279" s="35" t="s">
        <v>66</v>
      </c>
      <c r="W279" s="405">
        <v>116</v>
      </c>
      <c r="X279" s="406">
        <f>IFERROR(IF(W279="",0,CEILING((W279/$H279),1)*$H279),"")</f>
        <v>117.60000000000001</v>
      </c>
      <c r="Y279" s="36">
        <f>IFERROR(IF(X279=0,"",ROUNDUP(X279/H279,0)*0.02175),"")</f>
        <v>0.30449999999999999</v>
      </c>
      <c r="Z279" s="56"/>
      <c r="AA279" s="57"/>
      <c r="AE279" s="64"/>
      <c r="BB279" s="232" t="s">
        <v>1</v>
      </c>
      <c r="BL279" s="64">
        <f>IFERROR(W279*I279/H279,"0")</f>
        <v>123.78857142857143</v>
      </c>
      <c r="BM279" s="64">
        <f>IFERROR(X279*I279/H279,"0")</f>
        <v>125.49600000000001</v>
      </c>
      <c r="BN279" s="64">
        <f>IFERROR(1/J279*(W279/H279),"0")</f>
        <v>0.24659863945578228</v>
      </c>
      <c r="BO279" s="64">
        <f>IFERROR(1/J279*(X279/H279),"0")</f>
        <v>0.25</v>
      </c>
    </row>
    <row r="280" spans="1:67" x14ac:dyDescent="0.2">
      <c r="A280" s="418"/>
      <c r="B280" s="410"/>
      <c r="C280" s="410"/>
      <c r="D280" s="410"/>
      <c r="E280" s="410"/>
      <c r="F280" s="410"/>
      <c r="G280" s="410"/>
      <c r="H280" s="410"/>
      <c r="I280" s="410"/>
      <c r="J280" s="410"/>
      <c r="K280" s="410"/>
      <c r="L280" s="410"/>
      <c r="M280" s="410"/>
      <c r="N280" s="419"/>
      <c r="O280" s="427" t="s">
        <v>70</v>
      </c>
      <c r="P280" s="428"/>
      <c r="Q280" s="428"/>
      <c r="R280" s="428"/>
      <c r="S280" s="428"/>
      <c r="T280" s="428"/>
      <c r="U280" s="429"/>
      <c r="V280" s="37" t="s">
        <v>71</v>
      </c>
      <c r="W280" s="407">
        <f>IFERROR(W277/H277,"0")+IFERROR(W278/H278,"0")+IFERROR(W279/H279,"0")</f>
        <v>46.300366300366299</v>
      </c>
      <c r="X280" s="407">
        <f>IFERROR(X277/H277,"0")+IFERROR(X278/H278,"0")+IFERROR(X279/H279,"0")</f>
        <v>47</v>
      </c>
      <c r="Y280" s="407">
        <f>IFERROR(IF(Y277="",0,Y277),"0")+IFERROR(IF(Y278="",0,Y278),"0")+IFERROR(IF(Y279="",0,Y279),"0")</f>
        <v>1.0222500000000001</v>
      </c>
      <c r="Z280" s="408"/>
      <c r="AA280" s="408"/>
    </row>
    <row r="281" spans="1:67" x14ac:dyDescent="0.2">
      <c r="A281" s="410"/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9"/>
      <c r="O281" s="427" t="s">
        <v>70</v>
      </c>
      <c r="P281" s="428"/>
      <c r="Q281" s="428"/>
      <c r="R281" s="428"/>
      <c r="S281" s="428"/>
      <c r="T281" s="428"/>
      <c r="U281" s="429"/>
      <c r="V281" s="37" t="s">
        <v>66</v>
      </c>
      <c r="W281" s="407">
        <f>IFERROR(SUM(W277:W279),"0")</f>
        <v>370</v>
      </c>
      <c r="X281" s="407">
        <f>IFERROR(SUM(X277:X279),"0")</f>
        <v>375.6</v>
      </c>
      <c r="Y281" s="37"/>
      <c r="Z281" s="408"/>
      <c r="AA281" s="408"/>
    </row>
    <row r="282" spans="1:67" ht="14.25" hidden="1" customHeight="1" x14ac:dyDescent="0.25">
      <c r="A282" s="414" t="s">
        <v>91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410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1">
        <v>4607091388374</v>
      </c>
      <c r="E283" s="412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550" t="s">
        <v>444</v>
      </c>
      <c r="P283" s="416"/>
      <c r="Q283" s="416"/>
      <c r="R283" s="416"/>
      <c r="S283" s="412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1">
        <v>4607091388381</v>
      </c>
      <c r="E284" s="412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760" t="s">
        <v>447</v>
      </c>
      <c r="P284" s="416"/>
      <c r="Q284" s="416"/>
      <c r="R284" s="416"/>
      <c r="S284" s="412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11">
        <v>4607091388404</v>
      </c>
      <c r="E285" s="412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6"/>
      <c r="Q285" s="416"/>
      <c r="R285" s="416"/>
      <c r="S285" s="412"/>
      <c r="T285" s="34"/>
      <c r="U285" s="34"/>
      <c r="V285" s="35" t="s">
        <v>66</v>
      </c>
      <c r="W285" s="405">
        <v>7.65</v>
      </c>
      <c r="X285" s="406">
        <f>IFERROR(IF(W285="",0,CEILING((W285/$H285),1)*$H285),"")</f>
        <v>7.6499999999999995</v>
      </c>
      <c r="Y285" s="36">
        <f>IFERROR(IF(X285=0,"",ROUNDUP(X285/H285,0)*0.00753),"")</f>
        <v>2.2589999999999999E-2</v>
      </c>
      <c r="Z285" s="56"/>
      <c r="AA285" s="57"/>
      <c r="AE285" s="64"/>
      <c r="BB285" s="235" t="s">
        <v>1</v>
      </c>
      <c r="BL285" s="64">
        <f>IFERROR(W285*I285/H285,"0")</f>
        <v>8.6999999999999993</v>
      </c>
      <c r="BM285" s="64">
        <f>IFERROR(X285*I285/H285,"0")</f>
        <v>8.6999999999999993</v>
      </c>
      <c r="BN285" s="64">
        <f>IFERROR(1/J285*(W285/H285),"0")</f>
        <v>1.9230769230769232E-2</v>
      </c>
      <c r="BO285" s="64">
        <f>IFERROR(1/J285*(X285/H285),"0")</f>
        <v>1.9230769230769232E-2</v>
      </c>
    </row>
    <row r="286" spans="1:67" x14ac:dyDescent="0.2">
      <c r="A286" s="418"/>
      <c r="B286" s="410"/>
      <c r="C286" s="410"/>
      <c r="D286" s="410"/>
      <c r="E286" s="410"/>
      <c r="F286" s="410"/>
      <c r="G286" s="410"/>
      <c r="H286" s="410"/>
      <c r="I286" s="410"/>
      <c r="J286" s="410"/>
      <c r="K286" s="410"/>
      <c r="L286" s="410"/>
      <c r="M286" s="410"/>
      <c r="N286" s="419"/>
      <c r="O286" s="427" t="s">
        <v>70</v>
      </c>
      <c r="P286" s="428"/>
      <c r="Q286" s="428"/>
      <c r="R286" s="428"/>
      <c r="S286" s="428"/>
      <c r="T286" s="428"/>
      <c r="U286" s="429"/>
      <c r="V286" s="37" t="s">
        <v>71</v>
      </c>
      <c r="W286" s="407">
        <f>IFERROR(W283/H283,"0")+IFERROR(W284/H284,"0")+IFERROR(W285/H285,"0")</f>
        <v>3.0000000000000004</v>
      </c>
      <c r="X286" s="407">
        <f>IFERROR(X283/H283,"0")+IFERROR(X284/H284,"0")+IFERROR(X285/H285,"0")</f>
        <v>3</v>
      </c>
      <c r="Y286" s="407">
        <f>IFERROR(IF(Y283="",0,Y283),"0")+IFERROR(IF(Y284="",0,Y284),"0")+IFERROR(IF(Y285="",0,Y285),"0")</f>
        <v>2.2589999999999999E-2</v>
      </c>
      <c r="Z286" s="408"/>
      <c r="AA286" s="408"/>
    </row>
    <row r="287" spans="1:67" x14ac:dyDescent="0.2">
      <c r="A287" s="410"/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9"/>
      <c r="O287" s="427" t="s">
        <v>70</v>
      </c>
      <c r="P287" s="428"/>
      <c r="Q287" s="428"/>
      <c r="R287" s="428"/>
      <c r="S287" s="428"/>
      <c r="T287" s="428"/>
      <c r="U287" s="429"/>
      <c r="V287" s="37" t="s">
        <v>66</v>
      </c>
      <c r="W287" s="407">
        <f>IFERROR(SUM(W283:W285),"0")</f>
        <v>7.65</v>
      </c>
      <c r="X287" s="407">
        <f>IFERROR(SUM(X283:X285),"0")</f>
        <v>7.6499999999999995</v>
      </c>
      <c r="Y287" s="37"/>
      <c r="Z287" s="408"/>
      <c r="AA287" s="408"/>
    </row>
    <row r="288" spans="1:67" ht="14.25" hidden="1" customHeight="1" x14ac:dyDescent="0.25">
      <c r="A288" s="414" t="s">
        <v>450</v>
      </c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0"/>
      <c r="N288" s="410"/>
      <c r="O288" s="410"/>
      <c r="P288" s="410"/>
      <c r="Q288" s="410"/>
      <c r="R288" s="410"/>
      <c r="S288" s="410"/>
      <c r="T288" s="410"/>
      <c r="U288" s="410"/>
      <c r="V288" s="410"/>
      <c r="W288" s="410"/>
      <c r="X288" s="410"/>
      <c r="Y288" s="410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1">
        <v>4680115881808</v>
      </c>
      <c r="E289" s="412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7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6"/>
      <c r="Q289" s="416"/>
      <c r="R289" s="416"/>
      <c r="S289" s="412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1">
        <v>4680115881822</v>
      </c>
      <c r="E290" s="412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6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6"/>
      <c r="Q290" s="416"/>
      <c r="R290" s="416"/>
      <c r="S290" s="412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1">
        <v>4680115880016</v>
      </c>
      <c r="E291" s="412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6"/>
      <c r="Q291" s="416"/>
      <c r="R291" s="416"/>
      <c r="S291" s="412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18"/>
      <c r="B292" s="410"/>
      <c r="C292" s="410"/>
      <c r="D292" s="410"/>
      <c r="E292" s="410"/>
      <c r="F292" s="410"/>
      <c r="G292" s="410"/>
      <c r="H292" s="410"/>
      <c r="I292" s="410"/>
      <c r="J292" s="410"/>
      <c r="K292" s="410"/>
      <c r="L292" s="410"/>
      <c r="M292" s="410"/>
      <c r="N292" s="419"/>
      <c r="O292" s="427" t="s">
        <v>70</v>
      </c>
      <c r="P292" s="428"/>
      <c r="Q292" s="428"/>
      <c r="R292" s="428"/>
      <c r="S292" s="428"/>
      <c r="T292" s="428"/>
      <c r="U292" s="429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9"/>
      <c r="O293" s="427" t="s">
        <v>70</v>
      </c>
      <c r="P293" s="428"/>
      <c r="Q293" s="428"/>
      <c r="R293" s="428"/>
      <c r="S293" s="428"/>
      <c r="T293" s="428"/>
      <c r="U293" s="429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3" t="s">
        <v>459</v>
      </c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0"/>
      <c r="N294" s="410"/>
      <c r="O294" s="410"/>
      <c r="P294" s="410"/>
      <c r="Q294" s="410"/>
      <c r="R294" s="410"/>
      <c r="S294" s="410"/>
      <c r="T294" s="410"/>
      <c r="U294" s="410"/>
      <c r="V294" s="410"/>
      <c r="W294" s="410"/>
      <c r="X294" s="410"/>
      <c r="Y294" s="410"/>
      <c r="Z294" s="399"/>
      <c r="AA294" s="399"/>
    </row>
    <row r="295" spans="1:67" ht="14.25" hidden="1" customHeight="1" x14ac:dyDescent="0.25">
      <c r="A295" s="414" t="s">
        <v>113</v>
      </c>
      <c r="B295" s="410"/>
      <c r="C295" s="410"/>
      <c r="D295" s="410"/>
      <c r="E295" s="410"/>
      <c r="F295" s="410"/>
      <c r="G295" s="410"/>
      <c r="H295" s="410"/>
      <c r="I295" s="410"/>
      <c r="J295" s="410"/>
      <c r="K295" s="410"/>
      <c r="L295" s="410"/>
      <c r="M295" s="410"/>
      <c r="N295" s="410"/>
      <c r="O295" s="410"/>
      <c r="P295" s="410"/>
      <c r="Q295" s="410"/>
      <c r="R295" s="410"/>
      <c r="S295" s="410"/>
      <c r="T295" s="410"/>
      <c r="U295" s="410"/>
      <c r="V295" s="410"/>
      <c r="W295" s="410"/>
      <c r="X295" s="410"/>
      <c r="Y295" s="410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11">
        <v>4607091387421</v>
      </c>
      <c r="E296" s="412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6"/>
      <c r="Q296" s="416"/>
      <c r="R296" s="416"/>
      <c r="S296" s="412"/>
      <c r="T296" s="34"/>
      <c r="U296" s="34"/>
      <c r="V296" s="35" t="s">
        <v>66</v>
      </c>
      <c r="W296" s="405">
        <v>270</v>
      </c>
      <c r="X296" s="406">
        <f t="shared" ref="X296:X302" si="65">IFERROR(IF(W296="",0,CEILING((W296/$H296),1)*$H296),"")</f>
        <v>270</v>
      </c>
      <c r="Y296" s="36">
        <f>IFERROR(IF(X296=0,"",ROUNDUP(X296/H296,0)*0.02175),"")</f>
        <v>0.54374999999999996</v>
      </c>
      <c r="Z296" s="56"/>
      <c r="AA296" s="57"/>
      <c r="AE296" s="64"/>
      <c r="BB296" s="239" t="s">
        <v>1</v>
      </c>
      <c r="BL296" s="64">
        <f t="shared" ref="BL296:BL302" si="66">IFERROR(W296*I296/H296,"0")</f>
        <v>282</v>
      </c>
      <c r="BM296" s="64">
        <f t="shared" ref="BM296:BM302" si="67">IFERROR(X296*I296/H296,"0")</f>
        <v>282</v>
      </c>
      <c r="BN296" s="64">
        <f t="shared" ref="BN296:BN302" si="68">IFERROR(1/J296*(W296/H296),"0")</f>
        <v>0.4464285714285714</v>
      </c>
      <c r="BO296" s="64">
        <f t="shared" ref="BO296:BO302" si="69">IFERROR(1/J296*(X296/H296),"0")</f>
        <v>0.4464285714285714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1">
        <v>4607091387421</v>
      </c>
      <c r="E297" s="412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6"/>
      <c r="Q297" s="416"/>
      <c r="R297" s="416"/>
      <c r="S297" s="412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11">
        <v>4607091387452</v>
      </c>
      <c r="E298" s="412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5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6"/>
      <c r="Q298" s="416"/>
      <c r="R298" s="416"/>
      <c r="S298" s="412"/>
      <c r="T298" s="34"/>
      <c r="U298" s="34"/>
      <c r="V298" s="35" t="s">
        <v>66</v>
      </c>
      <c r="W298" s="405">
        <v>90</v>
      </c>
      <c r="X298" s="406">
        <f t="shared" si="65"/>
        <v>92.8</v>
      </c>
      <c r="Y298" s="36">
        <f>IFERROR(IF(X298=0,"",ROUNDUP(X298/H298,0)*0.02175),"")</f>
        <v>0.17399999999999999</v>
      </c>
      <c r="Z298" s="56"/>
      <c r="AA298" s="57"/>
      <c r="AE298" s="64"/>
      <c r="BB298" s="241" t="s">
        <v>1</v>
      </c>
      <c r="BL298" s="64">
        <f t="shared" si="66"/>
        <v>93.724137931034491</v>
      </c>
      <c r="BM298" s="64">
        <f t="shared" si="67"/>
        <v>96.639999999999986</v>
      </c>
      <c r="BN298" s="64">
        <f t="shared" si="68"/>
        <v>0.13854679802955663</v>
      </c>
      <c r="BO298" s="64">
        <f t="shared" si="69"/>
        <v>0.14285714285714285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1">
        <v>4607091387452</v>
      </c>
      <c r="E299" s="412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4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6"/>
      <c r="Q299" s="416"/>
      <c r="R299" s="416"/>
      <c r="S299" s="412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11">
        <v>4607091385984</v>
      </c>
      <c r="E300" s="412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6"/>
      <c r="Q300" s="416"/>
      <c r="R300" s="416"/>
      <c r="S300" s="412"/>
      <c r="T300" s="34"/>
      <c r="U300" s="34"/>
      <c r="V300" s="35" t="s">
        <v>66</v>
      </c>
      <c r="W300" s="405">
        <v>40</v>
      </c>
      <c r="X300" s="406">
        <f t="shared" si="65"/>
        <v>43.2</v>
      </c>
      <c r="Y300" s="36">
        <f>IFERROR(IF(X300=0,"",ROUNDUP(X300/H300,0)*0.02175),"")</f>
        <v>8.6999999999999994E-2</v>
      </c>
      <c r="Z300" s="56"/>
      <c r="AA300" s="57"/>
      <c r="AE300" s="64"/>
      <c r="BB300" s="243" t="s">
        <v>1</v>
      </c>
      <c r="BL300" s="64">
        <f t="shared" si="66"/>
        <v>41.777777777777771</v>
      </c>
      <c r="BM300" s="64">
        <f t="shared" si="67"/>
        <v>45.12</v>
      </c>
      <c r="BN300" s="64">
        <f t="shared" si="68"/>
        <v>6.613756613756612E-2</v>
      </c>
      <c r="BO300" s="64">
        <f t="shared" si="69"/>
        <v>7.1428571428571425E-2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11">
        <v>4607091387438</v>
      </c>
      <c r="E301" s="412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6"/>
      <c r="Q301" s="416"/>
      <c r="R301" s="416"/>
      <c r="S301" s="412"/>
      <c r="T301" s="34"/>
      <c r="U301" s="34"/>
      <c r="V301" s="35" t="s">
        <v>66</v>
      </c>
      <c r="W301" s="405">
        <v>40</v>
      </c>
      <c r="X301" s="406">
        <f t="shared" si="65"/>
        <v>40</v>
      </c>
      <c r="Y301" s="36">
        <f>IFERROR(IF(X301=0,"",ROUNDUP(X301/H301,0)*0.00937),"")</f>
        <v>7.4959999999999999E-2</v>
      </c>
      <c r="Z301" s="56"/>
      <c r="AA301" s="57"/>
      <c r="AE301" s="64"/>
      <c r="BB301" s="244" t="s">
        <v>1</v>
      </c>
      <c r="BL301" s="64">
        <f t="shared" si="66"/>
        <v>41.92</v>
      </c>
      <c r="BM301" s="64">
        <f t="shared" si="67"/>
        <v>41.92</v>
      </c>
      <c r="BN301" s="64">
        <f t="shared" si="68"/>
        <v>6.6666666666666666E-2</v>
      </c>
      <c r="BO301" s="64">
        <f t="shared" si="69"/>
        <v>6.6666666666666666E-2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1">
        <v>4607091387469</v>
      </c>
      <c r="E302" s="412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7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6"/>
      <c r="Q302" s="416"/>
      <c r="R302" s="416"/>
      <c r="S302" s="412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8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9"/>
      <c r="O303" s="427" t="s">
        <v>70</v>
      </c>
      <c r="P303" s="428"/>
      <c r="Q303" s="428"/>
      <c r="R303" s="428"/>
      <c r="S303" s="428"/>
      <c r="T303" s="428"/>
      <c r="U303" s="429"/>
      <c r="V303" s="37" t="s">
        <v>71</v>
      </c>
      <c r="W303" s="407">
        <f>IFERROR(W296/H296,"0")+IFERROR(W297/H297,"0")+IFERROR(W298/H298,"0")+IFERROR(W299/H299,"0")+IFERROR(W300/H300,"0")+IFERROR(W301/H301,"0")+IFERROR(W302/H302,"0")</f>
        <v>44.462324393358877</v>
      </c>
      <c r="X303" s="407">
        <f>IFERROR(X296/H296,"0")+IFERROR(X297/H297,"0")+IFERROR(X298/H298,"0")+IFERROR(X299/H299,"0")+IFERROR(X300/H300,"0")+IFERROR(X301/H301,"0")+IFERROR(X302/H302,"0")</f>
        <v>45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0.87970999999999988</v>
      </c>
      <c r="Z303" s="408"/>
      <c r="AA303" s="408"/>
    </row>
    <row r="304" spans="1:67" x14ac:dyDescent="0.2">
      <c r="A304" s="410"/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9"/>
      <c r="O304" s="427" t="s">
        <v>70</v>
      </c>
      <c r="P304" s="428"/>
      <c r="Q304" s="428"/>
      <c r="R304" s="428"/>
      <c r="S304" s="428"/>
      <c r="T304" s="428"/>
      <c r="U304" s="429"/>
      <c r="V304" s="37" t="s">
        <v>66</v>
      </c>
      <c r="W304" s="407">
        <f>IFERROR(SUM(W296:W302),"0")</f>
        <v>440</v>
      </c>
      <c r="X304" s="407">
        <f>IFERROR(SUM(X296:X302),"0")</f>
        <v>446</v>
      </c>
      <c r="Y304" s="37"/>
      <c r="Z304" s="408"/>
      <c r="AA304" s="408"/>
    </row>
    <row r="305" spans="1:67" ht="14.25" hidden="1" customHeight="1" x14ac:dyDescent="0.25">
      <c r="A305" s="414" t="s">
        <v>61</v>
      </c>
      <c r="B305" s="410"/>
      <c r="C305" s="410"/>
      <c r="D305" s="410"/>
      <c r="E305" s="410"/>
      <c r="F305" s="410"/>
      <c r="G305" s="410"/>
      <c r="H305" s="410"/>
      <c r="I305" s="410"/>
      <c r="J305" s="410"/>
      <c r="K305" s="410"/>
      <c r="L305" s="410"/>
      <c r="M305" s="410"/>
      <c r="N305" s="410"/>
      <c r="O305" s="410"/>
      <c r="P305" s="410"/>
      <c r="Q305" s="410"/>
      <c r="R305" s="410"/>
      <c r="S305" s="410"/>
      <c r="T305" s="410"/>
      <c r="U305" s="410"/>
      <c r="V305" s="410"/>
      <c r="W305" s="410"/>
      <c r="X305" s="410"/>
      <c r="Y305" s="410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1">
        <v>4607091387292</v>
      </c>
      <c r="E306" s="412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6"/>
      <c r="Q306" s="416"/>
      <c r="R306" s="416"/>
      <c r="S306" s="412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1">
        <v>4607091387315</v>
      </c>
      <c r="E307" s="412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7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6"/>
      <c r="Q307" s="416"/>
      <c r="R307" s="416"/>
      <c r="S307" s="412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18"/>
      <c r="B308" s="410"/>
      <c r="C308" s="410"/>
      <c r="D308" s="410"/>
      <c r="E308" s="410"/>
      <c r="F308" s="410"/>
      <c r="G308" s="410"/>
      <c r="H308" s="410"/>
      <c r="I308" s="410"/>
      <c r="J308" s="410"/>
      <c r="K308" s="410"/>
      <c r="L308" s="410"/>
      <c r="M308" s="410"/>
      <c r="N308" s="419"/>
      <c r="O308" s="427" t="s">
        <v>70</v>
      </c>
      <c r="P308" s="428"/>
      <c r="Q308" s="428"/>
      <c r="R308" s="428"/>
      <c r="S308" s="428"/>
      <c r="T308" s="428"/>
      <c r="U308" s="429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0"/>
      <c r="B309" s="410"/>
      <c r="C309" s="410"/>
      <c r="D309" s="410"/>
      <c r="E309" s="410"/>
      <c r="F309" s="410"/>
      <c r="G309" s="410"/>
      <c r="H309" s="410"/>
      <c r="I309" s="410"/>
      <c r="J309" s="410"/>
      <c r="K309" s="410"/>
      <c r="L309" s="410"/>
      <c r="M309" s="410"/>
      <c r="N309" s="419"/>
      <c r="O309" s="427" t="s">
        <v>70</v>
      </c>
      <c r="P309" s="428"/>
      <c r="Q309" s="428"/>
      <c r="R309" s="428"/>
      <c r="S309" s="428"/>
      <c r="T309" s="428"/>
      <c r="U309" s="429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3" t="s">
        <v>476</v>
      </c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0"/>
      <c r="N310" s="410"/>
      <c r="O310" s="410"/>
      <c r="P310" s="410"/>
      <c r="Q310" s="410"/>
      <c r="R310" s="410"/>
      <c r="S310" s="410"/>
      <c r="T310" s="410"/>
      <c r="U310" s="410"/>
      <c r="V310" s="410"/>
      <c r="W310" s="410"/>
      <c r="X310" s="410"/>
      <c r="Y310" s="410"/>
      <c r="Z310" s="399"/>
      <c r="AA310" s="399"/>
    </row>
    <row r="311" spans="1:67" ht="14.25" hidden="1" customHeight="1" x14ac:dyDescent="0.25">
      <c r="A311" s="414" t="s">
        <v>61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410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1">
        <v>4607091383836</v>
      </c>
      <c r="E312" s="412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7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6"/>
      <c r="Q312" s="416"/>
      <c r="R312" s="416"/>
      <c r="S312" s="412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18"/>
      <c r="B313" s="410"/>
      <c r="C313" s="410"/>
      <c r="D313" s="410"/>
      <c r="E313" s="410"/>
      <c r="F313" s="410"/>
      <c r="G313" s="410"/>
      <c r="H313" s="410"/>
      <c r="I313" s="410"/>
      <c r="J313" s="410"/>
      <c r="K313" s="410"/>
      <c r="L313" s="410"/>
      <c r="M313" s="410"/>
      <c r="N313" s="419"/>
      <c r="O313" s="427" t="s">
        <v>70</v>
      </c>
      <c r="P313" s="428"/>
      <c r="Q313" s="428"/>
      <c r="R313" s="428"/>
      <c r="S313" s="428"/>
      <c r="T313" s="428"/>
      <c r="U313" s="429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0"/>
      <c r="B314" s="410"/>
      <c r="C314" s="410"/>
      <c r="D314" s="410"/>
      <c r="E314" s="410"/>
      <c r="F314" s="410"/>
      <c r="G314" s="410"/>
      <c r="H314" s="410"/>
      <c r="I314" s="410"/>
      <c r="J314" s="410"/>
      <c r="K314" s="410"/>
      <c r="L314" s="410"/>
      <c r="M314" s="410"/>
      <c r="N314" s="419"/>
      <c r="O314" s="427" t="s">
        <v>70</v>
      </c>
      <c r="P314" s="428"/>
      <c r="Q314" s="428"/>
      <c r="R314" s="428"/>
      <c r="S314" s="428"/>
      <c r="T314" s="428"/>
      <c r="U314" s="429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14" t="s">
        <v>72</v>
      </c>
      <c r="B315" s="410"/>
      <c r="C315" s="410"/>
      <c r="D315" s="410"/>
      <c r="E315" s="410"/>
      <c r="F315" s="410"/>
      <c r="G315" s="410"/>
      <c r="H315" s="410"/>
      <c r="I315" s="410"/>
      <c r="J315" s="410"/>
      <c r="K315" s="410"/>
      <c r="L315" s="410"/>
      <c r="M315" s="410"/>
      <c r="N315" s="410"/>
      <c r="O315" s="410"/>
      <c r="P315" s="410"/>
      <c r="Q315" s="410"/>
      <c r="R315" s="410"/>
      <c r="S315" s="410"/>
      <c r="T315" s="410"/>
      <c r="U315" s="410"/>
      <c r="V315" s="410"/>
      <c r="W315" s="410"/>
      <c r="X315" s="410"/>
      <c r="Y315" s="410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11">
        <v>4607091387919</v>
      </c>
      <c r="E316" s="412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6"/>
      <c r="Q316" s="416"/>
      <c r="R316" s="416"/>
      <c r="S316" s="412"/>
      <c r="T316" s="34"/>
      <c r="U316" s="34"/>
      <c r="V316" s="35" t="s">
        <v>66</v>
      </c>
      <c r="W316" s="405">
        <v>104</v>
      </c>
      <c r="X316" s="406">
        <f>IFERROR(IF(W316="",0,CEILING((W316/$H316),1)*$H316),"")</f>
        <v>105.3</v>
      </c>
      <c r="Y316" s="36">
        <f>IFERROR(IF(X316=0,"",ROUNDUP(X316/H316,0)*0.02175),"")</f>
        <v>0.28275</v>
      </c>
      <c r="Z316" s="56"/>
      <c r="AA316" s="57"/>
      <c r="AE316" s="64"/>
      <c r="BB316" s="249" t="s">
        <v>1</v>
      </c>
      <c r="BL316" s="64">
        <f>IFERROR(W316*I316/H316,"0")</f>
        <v>111.24148148148147</v>
      </c>
      <c r="BM316" s="64">
        <f>IFERROR(X316*I316/H316,"0")</f>
        <v>112.63199999999999</v>
      </c>
      <c r="BN316" s="64">
        <f>IFERROR(1/J316*(W316/H316),"0")</f>
        <v>0.2292768959435626</v>
      </c>
      <c r="BO316" s="64">
        <f>IFERROR(1/J316*(X316/H316),"0")</f>
        <v>0.23214285714285712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11">
        <v>4680115883604</v>
      </c>
      <c r="E317" s="412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6"/>
      <c r="Q317" s="416"/>
      <c r="R317" s="416"/>
      <c r="S317" s="412"/>
      <c r="T317" s="34"/>
      <c r="U317" s="34"/>
      <c r="V317" s="35" t="s">
        <v>66</v>
      </c>
      <c r="W317" s="405">
        <v>95.199999999999989</v>
      </c>
      <c r="X317" s="406">
        <f>IFERROR(IF(W317="",0,CEILING((W317/$H317),1)*$H317),"")</f>
        <v>96.600000000000009</v>
      </c>
      <c r="Y317" s="36">
        <f>IFERROR(IF(X317=0,"",ROUNDUP(X317/H317,0)*0.00753),"")</f>
        <v>0.34638000000000002</v>
      </c>
      <c r="Z317" s="56"/>
      <c r="AA317" s="57"/>
      <c r="AE317" s="64"/>
      <c r="BB317" s="250" t="s">
        <v>1</v>
      </c>
      <c r="BL317" s="64">
        <f>IFERROR(W317*I317/H317,"0")</f>
        <v>107.53066666666663</v>
      </c>
      <c r="BM317" s="64">
        <f>IFERROR(X317*I317/H317,"0")</f>
        <v>109.11199999999999</v>
      </c>
      <c r="BN317" s="64">
        <f>IFERROR(1/J317*(W317/H317),"0")</f>
        <v>0.29059829059829057</v>
      </c>
      <c r="BO317" s="64">
        <f>IFERROR(1/J317*(X317/H317),"0")</f>
        <v>0.29487179487179488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1">
        <v>4680115883567</v>
      </c>
      <c r="E318" s="412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6"/>
      <c r="Q318" s="416"/>
      <c r="R318" s="416"/>
      <c r="S318" s="412"/>
      <c r="T318" s="34"/>
      <c r="U318" s="34"/>
      <c r="V318" s="35" t="s">
        <v>66</v>
      </c>
      <c r="W318" s="405">
        <v>81.899999999999991</v>
      </c>
      <c r="X318" s="406">
        <f>IFERROR(IF(W318="",0,CEILING((W318/$H318),1)*$H318),"")</f>
        <v>81.900000000000006</v>
      </c>
      <c r="Y318" s="36">
        <f>IFERROR(IF(X318=0,"",ROUNDUP(X318/H318,0)*0.00753),"")</f>
        <v>0.29366999999999999</v>
      </c>
      <c r="Z318" s="56"/>
      <c r="AA318" s="57"/>
      <c r="AE318" s="64"/>
      <c r="BB318" s="251" t="s">
        <v>1</v>
      </c>
      <c r="BL318" s="64">
        <f>IFERROR(W318*I318/H318,"0")</f>
        <v>92.039999999999978</v>
      </c>
      <c r="BM318" s="64">
        <f>IFERROR(X318*I318/H318,"0")</f>
        <v>92.039999999999992</v>
      </c>
      <c r="BN318" s="64">
        <f>IFERROR(1/J318*(W318/H318),"0")</f>
        <v>0.24999999999999994</v>
      </c>
      <c r="BO318" s="64">
        <f>IFERROR(1/J318*(X318/H318),"0")</f>
        <v>0.25</v>
      </c>
    </row>
    <row r="319" spans="1:67" x14ac:dyDescent="0.2">
      <c r="A319" s="418"/>
      <c r="B319" s="410"/>
      <c r="C319" s="410"/>
      <c r="D319" s="410"/>
      <c r="E319" s="410"/>
      <c r="F319" s="410"/>
      <c r="G319" s="410"/>
      <c r="H319" s="410"/>
      <c r="I319" s="410"/>
      <c r="J319" s="410"/>
      <c r="K319" s="410"/>
      <c r="L319" s="410"/>
      <c r="M319" s="410"/>
      <c r="N319" s="419"/>
      <c r="O319" s="427" t="s">
        <v>70</v>
      </c>
      <c r="P319" s="428"/>
      <c r="Q319" s="428"/>
      <c r="R319" s="428"/>
      <c r="S319" s="428"/>
      <c r="T319" s="428"/>
      <c r="U319" s="429"/>
      <c r="V319" s="37" t="s">
        <v>71</v>
      </c>
      <c r="W319" s="407">
        <f>IFERROR(W316/H316,"0")+IFERROR(W317/H317,"0")+IFERROR(W318/H318,"0")</f>
        <v>97.172839506172835</v>
      </c>
      <c r="X319" s="407">
        <f>IFERROR(X316/H316,"0")+IFERROR(X317/H317,"0")+IFERROR(X318/H318,"0")</f>
        <v>98</v>
      </c>
      <c r="Y319" s="407">
        <f>IFERROR(IF(Y316="",0,Y316),"0")+IFERROR(IF(Y317="",0,Y317),"0")+IFERROR(IF(Y318="",0,Y318),"0")</f>
        <v>0.92279999999999995</v>
      </c>
      <c r="Z319" s="408"/>
      <c r="AA319" s="408"/>
    </row>
    <row r="320" spans="1:67" x14ac:dyDescent="0.2">
      <c r="A320" s="410"/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9"/>
      <c r="O320" s="427" t="s">
        <v>70</v>
      </c>
      <c r="P320" s="428"/>
      <c r="Q320" s="428"/>
      <c r="R320" s="428"/>
      <c r="S320" s="428"/>
      <c r="T320" s="428"/>
      <c r="U320" s="429"/>
      <c r="V320" s="37" t="s">
        <v>66</v>
      </c>
      <c r="W320" s="407">
        <f>IFERROR(SUM(W316:W318),"0")</f>
        <v>281.09999999999997</v>
      </c>
      <c r="X320" s="407">
        <f>IFERROR(SUM(X316:X318),"0")</f>
        <v>283.8</v>
      </c>
      <c r="Y320" s="37"/>
      <c r="Z320" s="408"/>
      <c r="AA320" s="408"/>
    </row>
    <row r="321" spans="1:67" ht="14.25" hidden="1" customHeight="1" x14ac:dyDescent="0.25">
      <c r="A321" s="414" t="s">
        <v>217</v>
      </c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  <c r="L321" s="410"/>
      <c r="M321" s="410"/>
      <c r="N321" s="410"/>
      <c r="O321" s="410"/>
      <c r="P321" s="410"/>
      <c r="Q321" s="410"/>
      <c r="R321" s="410"/>
      <c r="S321" s="410"/>
      <c r="T321" s="410"/>
      <c r="U321" s="410"/>
      <c r="V321" s="410"/>
      <c r="W321" s="410"/>
      <c r="X321" s="410"/>
      <c r="Y321" s="410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1">
        <v>4607091388831</v>
      </c>
      <c r="E322" s="412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6"/>
      <c r="Q322" s="416"/>
      <c r="R322" s="416"/>
      <c r="S322" s="412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18"/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9"/>
      <c r="O323" s="427" t="s">
        <v>70</v>
      </c>
      <c r="P323" s="428"/>
      <c r="Q323" s="428"/>
      <c r="R323" s="428"/>
      <c r="S323" s="428"/>
      <c r="T323" s="428"/>
      <c r="U323" s="429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0"/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9"/>
      <c r="O324" s="427" t="s">
        <v>70</v>
      </c>
      <c r="P324" s="428"/>
      <c r="Q324" s="428"/>
      <c r="R324" s="428"/>
      <c r="S324" s="428"/>
      <c r="T324" s="428"/>
      <c r="U324" s="429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14" t="s">
        <v>91</v>
      </c>
      <c r="B325" s="410"/>
      <c r="C325" s="410"/>
      <c r="D325" s="410"/>
      <c r="E325" s="410"/>
      <c r="F325" s="410"/>
      <c r="G325" s="410"/>
      <c r="H325" s="410"/>
      <c r="I325" s="410"/>
      <c r="J325" s="410"/>
      <c r="K325" s="410"/>
      <c r="L325" s="410"/>
      <c r="M325" s="410"/>
      <c r="N325" s="410"/>
      <c r="O325" s="410"/>
      <c r="P325" s="410"/>
      <c r="Q325" s="410"/>
      <c r="R325" s="410"/>
      <c r="S325" s="410"/>
      <c r="T325" s="410"/>
      <c r="U325" s="410"/>
      <c r="V325" s="410"/>
      <c r="W325" s="410"/>
      <c r="X325" s="410"/>
      <c r="Y325" s="410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1">
        <v>4607091383102</v>
      </c>
      <c r="E326" s="412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7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6"/>
      <c r="Q326" s="416"/>
      <c r="R326" s="416"/>
      <c r="S326" s="412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18"/>
      <c r="B327" s="410"/>
      <c r="C327" s="410"/>
      <c r="D327" s="410"/>
      <c r="E327" s="410"/>
      <c r="F327" s="410"/>
      <c r="G327" s="410"/>
      <c r="H327" s="410"/>
      <c r="I327" s="410"/>
      <c r="J327" s="410"/>
      <c r="K327" s="410"/>
      <c r="L327" s="410"/>
      <c r="M327" s="410"/>
      <c r="N327" s="419"/>
      <c r="O327" s="427" t="s">
        <v>70</v>
      </c>
      <c r="P327" s="428"/>
      <c r="Q327" s="428"/>
      <c r="R327" s="428"/>
      <c r="S327" s="428"/>
      <c r="T327" s="428"/>
      <c r="U327" s="429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0"/>
      <c r="B328" s="410"/>
      <c r="C328" s="410"/>
      <c r="D328" s="410"/>
      <c r="E328" s="410"/>
      <c r="F328" s="410"/>
      <c r="G328" s="410"/>
      <c r="H328" s="410"/>
      <c r="I328" s="410"/>
      <c r="J328" s="410"/>
      <c r="K328" s="410"/>
      <c r="L328" s="410"/>
      <c r="M328" s="410"/>
      <c r="N328" s="419"/>
      <c r="O328" s="427" t="s">
        <v>70</v>
      </c>
      <c r="P328" s="428"/>
      <c r="Q328" s="428"/>
      <c r="R328" s="428"/>
      <c r="S328" s="428"/>
      <c r="T328" s="428"/>
      <c r="U328" s="429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86" t="s">
        <v>489</v>
      </c>
      <c r="B329" s="487"/>
      <c r="C329" s="487"/>
      <c r="D329" s="487"/>
      <c r="E329" s="487"/>
      <c r="F329" s="487"/>
      <c r="G329" s="487"/>
      <c r="H329" s="487"/>
      <c r="I329" s="487"/>
      <c r="J329" s="487"/>
      <c r="K329" s="487"/>
      <c r="L329" s="487"/>
      <c r="M329" s="487"/>
      <c r="N329" s="487"/>
      <c r="O329" s="487"/>
      <c r="P329" s="487"/>
      <c r="Q329" s="487"/>
      <c r="R329" s="487"/>
      <c r="S329" s="487"/>
      <c r="T329" s="487"/>
      <c r="U329" s="487"/>
      <c r="V329" s="487"/>
      <c r="W329" s="487"/>
      <c r="X329" s="487"/>
      <c r="Y329" s="487"/>
      <c r="Z329" s="48"/>
      <c r="AA329" s="48"/>
    </row>
    <row r="330" spans="1:67" ht="16.5" hidden="1" customHeight="1" x14ac:dyDescent="0.25">
      <c r="A330" s="413" t="s">
        <v>490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410"/>
      <c r="Z330" s="399"/>
      <c r="AA330" s="399"/>
    </row>
    <row r="331" spans="1:67" ht="14.25" hidden="1" customHeight="1" x14ac:dyDescent="0.25">
      <c r="A331" s="414" t="s">
        <v>113</v>
      </c>
      <c r="B331" s="410"/>
      <c r="C331" s="410"/>
      <c r="D331" s="410"/>
      <c r="E331" s="410"/>
      <c r="F331" s="410"/>
      <c r="G331" s="410"/>
      <c r="H331" s="410"/>
      <c r="I331" s="410"/>
      <c r="J331" s="410"/>
      <c r="K331" s="410"/>
      <c r="L331" s="410"/>
      <c r="M331" s="410"/>
      <c r="N331" s="410"/>
      <c r="O331" s="410"/>
      <c r="P331" s="410"/>
      <c r="Q331" s="410"/>
      <c r="R331" s="410"/>
      <c r="S331" s="410"/>
      <c r="T331" s="410"/>
      <c r="U331" s="410"/>
      <c r="V331" s="410"/>
      <c r="W331" s="410"/>
      <c r="X331" s="410"/>
      <c r="Y331" s="410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1">
        <v>4680115884885</v>
      </c>
      <c r="E332" s="412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6"/>
      <c r="Q332" s="416"/>
      <c r="R332" s="416"/>
      <c r="S332" s="412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1">
        <v>4680115884892</v>
      </c>
      <c r="E333" s="412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68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6"/>
      <c r="Q333" s="416"/>
      <c r="R333" s="416"/>
      <c r="S333" s="412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1">
        <v>4680115884830</v>
      </c>
      <c r="E334" s="412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6"/>
      <c r="Q334" s="416"/>
      <c r="R334" s="416"/>
      <c r="S334" s="412"/>
      <c r="T334" s="34"/>
      <c r="U334" s="34"/>
      <c r="V334" s="35" t="s">
        <v>66</v>
      </c>
      <c r="W334" s="405">
        <v>2335</v>
      </c>
      <c r="X334" s="406">
        <f t="shared" si="70"/>
        <v>2340</v>
      </c>
      <c r="Y334" s="36">
        <f>IFERROR(IF(X334=0,"",ROUNDUP(X334/H334,0)*0.02175),"")</f>
        <v>3.3929999999999998</v>
      </c>
      <c r="Z334" s="56"/>
      <c r="AA334" s="57"/>
      <c r="AE334" s="64"/>
      <c r="BB334" s="256" t="s">
        <v>1</v>
      </c>
      <c r="BL334" s="64">
        <f t="shared" si="71"/>
        <v>2409.7200000000003</v>
      </c>
      <c r="BM334" s="64">
        <f t="shared" si="72"/>
        <v>2414.88</v>
      </c>
      <c r="BN334" s="64">
        <f t="shared" si="73"/>
        <v>3.2430555555555554</v>
      </c>
      <c r="BO334" s="64">
        <f t="shared" si="74"/>
        <v>3.25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1">
        <v>4680115884830</v>
      </c>
      <c r="E335" s="412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5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6"/>
      <c r="Q335" s="416"/>
      <c r="R335" s="416"/>
      <c r="S335" s="412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11">
        <v>4680115884847</v>
      </c>
      <c r="E336" s="412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6"/>
      <c r="Q336" s="416"/>
      <c r="R336" s="416"/>
      <c r="S336" s="412"/>
      <c r="T336" s="34"/>
      <c r="U336" s="34"/>
      <c r="V336" s="35" t="s">
        <v>66</v>
      </c>
      <c r="W336" s="405">
        <v>95</v>
      </c>
      <c r="X336" s="406">
        <f t="shared" si="70"/>
        <v>105</v>
      </c>
      <c r="Y336" s="36">
        <f>IFERROR(IF(X336=0,"",ROUNDUP(X336/H336,0)*0.02175),"")</f>
        <v>0.15225</v>
      </c>
      <c r="Z336" s="56"/>
      <c r="AA336" s="57"/>
      <c r="AE336" s="64"/>
      <c r="BB336" s="258" t="s">
        <v>1</v>
      </c>
      <c r="BL336" s="64">
        <f t="shared" si="71"/>
        <v>98.04</v>
      </c>
      <c r="BM336" s="64">
        <f t="shared" si="72"/>
        <v>108.36</v>
      </c>
      <c r="BN336" s="64">
        <f t="shared" si="73"/>
        <v>0.13194444444444442</v>
      </c>
      <c r="BO336" s="64">
        <f t="shared" si="74"/>
        <v>0.14583333333333331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1">
        <v>4680115884847</v>
      </c>
      <c r="E337" s="412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7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6"/>
      <c r="Q337" s="416"/>
      <c r="R337" s="416"/>
      <c r="S337" s="412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11">
        <v>4680115884854</v>
      </c>
      <c r="E338" s="412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4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6"/>
      <c r="Q338" s="416"/>
      <c r="R338" s="416"/>
      <c r="S338" s="412"/>
      <c r="T338" s="34"/>
      <c r="U338" s="34"/>
      <c r="V338" s="35" t="s">
        <v>66</v>
      </c>
      <c r="W338" s="405">
        <v>1070</v>
      </c>
      <c r="X338" s="406">
        <f t="shared" si="70"/>
        <v>1080</v>
      </c>
      <c r="Y338" s="36">
        <f>IFERROR(IF(X338=0,"",ROUNDUP(X338/H338,0)*0.02175),"")</f>
        <v>1.5659999999999998</v>
      </c>
      <c r="Z338" s="56"/>
      <c r="AA338" s="57"/>
      <c r="AE338" s="64"/>
      <c r="BB338" s="260" t="s">
        <v>1</v>
      </c>
      <c r="BL338" s="64">
        <f t="shared" si="71"/>
        <v>1104.2400000000002</v>
      </c>
      <c r="BM338" s="64">
        <f t="shared" si="72"/>
        <v>1114.5600000000002</v>
      </c>
      <c r="BN338" s="64">
        <f t="shared" si="73"/>
        <v>1.4861111111111109</v>
      </c>
      <c r="BO338" s="64">
        <f t="shared" si="74"/>
        <v>1.5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1">
        <v>4680115884854</v>
      </c>
      <c r="E339" s="412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6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6"/>
      <c r="Q339" s="416"/>
      <c r="R339" s="416"/>
      <c r="S339" s="412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1">
        <v>4680115884908</v>
      </c>
      <c r="E340" s="412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6"/>
      <c r="Q340" s="416"/>
      <c r="R340" s="416"/>
      <c r="S340" s="412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1">
        <v>4680115884878</v>
      </c>
      <c r="E341" s="412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4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6"/>
      <c r="Q341" s="416"/>
      <c r="R341" s="416"/>
      <c r="S341" s="412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1">
        <v>4680115884861</v>
      </c>
      <c r="E342" s="412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54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6"/>
      <c r="Q342" s="416"/>
      <c r="R342" s="416"/>
      <c r="S342" s="412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1">
        <v>4680115884922</v>
      </c>
      <c r="E343" s="412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6"/>
      <c r="Q343" s="416"/>
      <c r="R343" s="416"/>
      <c r="S343" s="412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1">
        <v>4680115882638</v>
      </c>
      <c r="E344" s="412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4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6"/>
      <c r="Q344" s="416"/>
      <c r="R344" s="416"/>
      <c r="S344" s="412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8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9"/>
      <c r="O345" s="427" t="s">
        <v>70</v>
      </c>
      <c r="P345" s="428"/>
      <c r="Q345" s="428"/>
      <c r="R345" s="428"/>
      <c r="S345" s="428"/>
      <c r="T345" s="428"/>
      <c r="U345" s="429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233.33333333333331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235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5.1112500000000001</v>
      </c>
      <c r="Z345" s="408"/>
      <c r="AA345" s="408"/>
    </row>
    <row r="346" spans="1:67" x14ac:dyDescent="0.2">
      <c r="A346" s="410"/>
      <c r="B346" s="410"/>
      <c r="C346" s="410"/>
      <c r="D346" s="410"/>
      <c r="E346" s="410"/>
      <c r="F346" s="410"/>
      <c r="G346" s="410"/>
      <c r="H346" s="410"/>
      <c r="I346" s="410"/>
      <c r="J346" s="410"/>
      <c r="K346" s="410"/>
      <c r="L346" s="410"/>
      <c r="M346" s="410"/>
      <c r="N346" s="419"/>
      <c r="O346" s="427" t="s">
        <v>70</v>
      </c>
      <c r="P346" s="428"/>
      <c r="Q346" s="428"/>
      <c r="R346" s="428"/>
      <c r="S346" s="428"/>
      <c r="T346" s="428"/>
      <c r="U346" s="429"/>
      <c r="V346" s="37" t="s">
        <v>66</v>
      </c>
      <c r="W346" s="407">
        <f>IFERROR(SUM(W332:W344),"0")</f>
        <v>3500</v>
      </c>
      <c r="X346" s="407">
        <f>IFERROR(SUM(X332:X344),"0")</f>
        <v>3525</v>
      </c>
      <c r="Y346" s="37"/>
      <c r="Z346" s="408"/>
      <c r="AA346" s="408"/>
    </row>
    <row r="347" spans="1:67" ht="14.25" hidden="1" customHeight="1" x14ac:dyDescent="0.25">
      <c r="A347" s="414" t="s">
        <v>105</v>
      </c>
      <c r="B347" s="410"/>
      <c r="C347" s="410"/>
      <c r="D347" s="410"/>
      <c r="E347" s="410"/>
      <c r="F347" s="410"/>
      <c r="G347" s="410"/>
      <c r="H347" s="410"/>
      <c r="I347" s="410"/>
      <c r="J347" s="410"/>
      <c r="K347" s="410"/>
      <c r="L347" s="410"/>
      <c r="M347" s="410"/>
      <c r="N347" s="410"/>
      <c r="O347" s="410"/>
      <c r="P347" s="410"/>
      <c r="Q347" s="410"/>
      <c r="R347" s="410"/>
      <c r="S347" s="410"/>
      <c r="T347" s="410"/>
      <c r="U347" s="410"/>
      <c r="V347" s="410"/>
      <c r="W347" s="410"/>
      <c r="X347" s="410"/>
      <c r="Y347" s="410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1">
        <v>4607091383980</v>
      </c>
      <c r="E348" s="412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6"/>
      <c r="Q348" s="416"/>
      <c r="R348" s="416"/>
      <c r="S348" s="412"/>
      <c r="T348" s="34"/>
      <c r="U348" s="34"/>
      <c r="V348" s="35" t="s">
        <v>66</v>
      </c>
      <c r="W348" s="405">
        <v>2115</v>
      </c>
      <c r="X348" s="406">
        <f>IFERROR(IF(W348="",0,CEILING((W348/$H348),1)*$H348),"")</f>
        <v>2115</v>
      </c>
      <c r="Y348" s="36">
        <f>IFERROR(IF(X348=0,"",ROUNDUP(X348/H348,0)*0.02175),"")</f>
        <v>3.0667499999999999</v>
      </c>
      <c r="Z348" s="56"/>
      <c r="AA348" s="57"/>
      <c r="AE348" s="64"/>
      <c r="BB348" s="267" t="s">
        <v>1</v>
      </c>
      <c r="BL348" s="64">
        <f>IFERROR(W348*I348/H348,"0")</f>
        <v>2182.6799999999998</v>
      </c>
      <c r="BM348" s="64">
        <f>IFERROR(X348*I348/H348,"0")</f>
        <v>2182.6799999999998</v>
      </c>
      <c r="BN348" s="64">
        <f>IFERROR(1/J348*(W348/H348),"0")</f>
        <v>2.9375</v>
      </c>
      <c r="BO348" s="64">
        <f>IFERROR(1/J348*(X348/H348),"0")</f>
        <v>2.9375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1">
        <v>4680115883314</v>
      </c>
      <c r="E349" s="412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70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6"/>
      <c r="Q349" s="416"/>
      <c r="R349" s="416"/>
      <c r="S349" s="412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1">
        <v>4607091384178</v>
      </c>
      <c r="E350" s="412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6"/>
      <c r="Q350" s="416"/>
      <c r="R350" s="416"/>
      <c r="S350" s="412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1">
        <v>4680115881914</v>
      </c>
      <c r="E351" s="412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58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6"/>
      <c r="Q351" s="416"/>
      <c r="R351" s="416"/>
      <c r="S351" s="412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8"/>
      <c r="B352" s="410"/>
      <c r="C352" s="410"/>
      <c r="D352" s="410"/>
      <c r="E352" s="410"/>
      <c r="F352" s="410"/>
      <c r="G352" s="410"/>
      <c r="H352" s="410"/>
      <c r="I352" s="410"/>
      <c r="J352" s="410"/>
      <c r="K352" s="410"/>
      <c r="L352" s="410"/>
      <c r="M352" s="410"/>
      <c r="N352" s="419"/>
      <c r="O352" s="427" t="s">
        <v>70</v>
      </c>
      <c r="P352" s="428"/>
      <c r="Q352" s="428"/>
      <c r="R352" s="428"/>
      <c r="S352" s="428"/>
      <c r="T352" s="428"/>
      <c r="U352" s="429"/>
      <c r="V352" s="37" t="s">
        <v>71</v>
      </c>
      <c r="W352" s="407">
        <f>IFERROR(W348/H348,"0")+IFERROR(W349/H349,"0")+IFERROR(W350/H350,"0")+IFERROR(W351/H351,"0")</f>
        <v>141</v>
      </c>
      <c r="X352" s="407">
        <f>IFERROR(X348/H348,"0")+IFERROR(X349/H349,"0")+IFERROR(X350/H350,"0")+IFERROR(X351/H351,"0")</f>
        <v>141</v>
      </c>
      <c r="Y352" s="407">
        <f>IFERROR(IF(Y348="",0,Y348),"0")+IFERROR(IF(Y349="",0,Y349),"0")+IFERROR(IF(Y350="",0,Y350),"0")+IFERROR(IF(Y351="",0,Y351),"0")</f>
        <v>3.0667499999999999</v>
      </c>
      <c r="Z352" s="408"/>
      <c r="AA352" s="408"/>
    </row>
    <row r="353" spans="1:67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0"/>
      <c r="N353" s="419"/>
      <c r="O353" s="427" t="s">
        <v>70</v>
      </c>
      <c r="P353" s="428"/>
      <c r="Q353" s="428"/>
      <c r="R353" s="428"/>
      <c r="S353" s="428"/>
      <c r="T353" s="428"/>
      <c r="U353" s="429"/>
      <c r="V353" s="37" t="s">
        <v>66</v>
      </c>
      <c r="W353" s="407">
        <f>IFERROR(SUM(W348:W351),"0")</f>
        <v>2115</v>
      </c>
      <c r="X353" s="407">
        <f>IFERROR(SUM(X348:X351),"0")</f>
        <v>2115</v>
      </c>
      <c r="Y353" s="37"/>
      <c r="Z353" s="408"/>
      <c r="AA353" s="408"/>
    </row>
    <row r="354" spans="1:67" ht="14.25" hidden="1" customHeight="1" x14ac:dyDescent="0.25">
      <c r="A354" s="414" t="s">
        <v>72</v>
      </c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0"/>
      <c r="N354" s="410"/>
      <c r="O354" s="410"/>
      <c r="P354" s="410"/>
      <c r="Q354" s="410"/>
      <c r="R354" s="410"/>
      <c r="S354" s="410"/>
      <c r="T354" s="410"/>
      <c r="U354" s="410"/>
      <c r="V354" s="410"/>
      <c r="W354" s="410"/>
      <c r="X354" s="410"/>
      <c r="Y354" s="410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1">
        <v>4607091383928</v>
      </c>
      <c r="E355" s="412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82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6"/>
      <c r="Q355" s="416"/>
      <c r="R355" s="416"/>
      <c r="S355" s="412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1">
        <v>4607091383928</v>
      </c>
      <c r="E356" s="412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4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6"/>
      <c r="Q356" s="416"/>
      <c r="R356" s="416"/>
      <c r="S356" s="412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1">
        <v>4607091384260</v>
      </c>
      <c r="E357" s="412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80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6"/>
      <c r="Q357" s="416"/>
      <c r="R357" s="416"/>
      <c r="S357" s="412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8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9"/>
      <c r="O358" s="427" t="s">
        <v>70</v>
      </c>
      <c r="P358" s="428"/>
      <c r="Q358" s="428"/>
      <c r="R358" s="428"/>
      <c r="S358" s="428"/>
      <c r="T358" s="428"/>
      <c r="U358" s="429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0"/>
      <c r="N359" s="419"/>
      <c r="O359" s="427" t="s">
        <v>70</v>
      </c>
      <c r="P359" s="428"/>
      <c r="Q359" s="428"/>
      <c r="R359" s="428"/>
      <c r="S359" s="428"/>
      <c r="T359" s="428"/>
      <c r="U359" s="429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14" t="s">
        <v>217</v>
      </c>
      <c r="B360" s="410"/>
      <c r="C360" s="410"/>
      <c r="D360" s="410"/>
      <c r="E360" s="410"/>
      <c r="F360" s="410"/>
      <c r="G360" s="410"/>
      <c r="H360" s="410"/>
      <c r="I360" s="410"/>
      <c r="J360" s="410"/>
      <c r="K360" s="410"/>
      <c r="L360" s="410"/>
      <c r="M360" s="410"/>
      <c r="N360" s="410"/>
      <c r="O360" s="410"/>
      <c r="P360" s="410"/>
      <c r="Q360" s="410"/>
      <c r="R360" s="410"/>
      <c r="S360" s="410"/>
      <c r="T360" s="410"/>
      <c r="U360" s="410"/>
      <c r="V360" s="410"/>
      <c r="W360" s="410"/>
      <c r="X360" s="410"/>
      <c r="Y360" s="410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1">
        <v>4607091384673</v>
      </c>
      <c r="E361" s="412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6"/>
      <c r="Q361" s="416"/>
      <c r="R361" s="416"/>
      <c r="S361" s="412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1">
        <v>4607091384673</v>
      </c>
      <c r="E362" s="412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8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6"/>
      <c r="Q362" s="416"/>
      <c r="R362" s="416"/>
      <c r="S362" s="412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18"/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9"/>
      <c r="O363" s="427" t="s">
        <v>70</v>
      </c>
      <c r="P363" s="428"/>
      <c r="Q363" s="428"/>
      <c r="R363" s="428"/>
      <c r="S363" s="428"/>
      <c r="T363" s="428"/>
      <c r="U363" s="429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0"/>
      <c r="B364" s="410"/>
      <c r="C364" s="410"/>
      <c r="D364" s="410"/>
      <c r="E364" s="410"/>
      <c r="F364" s="410"/>
      <c r="G364" s="410"/>
      <c r="H364" s="410"/>
      <c r="I364" s="410"/>
      <c r="J364" s="410"/>
      <c r="K364" s="410"/>
      <c r="L364" s="410"/>
      <c r="M364" s="410"/>
      <c r="N364" s="419"/>
      <c r="O364" s="427" t="s">
        <v>70</v>
      </c>
      <c r="P364" s="428"/>
      <c r="Q364" s="428"/>
      <c r="R364" s="428"/>
      <c r="S364" s="428"/>
      <c r="T364" s="428"/>
      <c r="U364" s="429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3" t="s">
        <v>532</v>
      </c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0"/>
      <c r="N365" s="410"/>
      <c r="O365" s="410"/>
      <c r="P365" s="410"/>
      <c r="Q365" s="410"/>
      <c r="R365" s="410"/>
      <c r="S365" s="410"/>
      <c r="T365" s="410"/>
      <c r="U365" s="410"/>
      <c r="V365" s="410"/>
      <c r="W365" s="410"/>
      <c r="X365" s="410"/>
      <c r="Y365" s="410"/>
      <c r="Z365" s="399"/>
      <c r="AA365" s="399"/>
    </row>
    <row r="366" spans="1:67" ht="14.25" hidden="1" customHeight="1" x14ac:dyDescent="0.25">
      <c r="A366" s="414" t="s">
        <v>113</v>
      </c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0"/>
      <c r="N366" s="410"/>
      <c r="O366" s="410"/>
      <c r="P366" s="410"/>
      <c r="Q366" s="410"/>
      <c r="R366" s="410"/>
      <c r="S366" s="410"/>
      <c r="T366" s="410"/>
      <c r="U366" s="410"/>
      <c r="V366" s="410"/>
      <c r="W366" s="410"/>
      <c r="X366" s="410"/>
      <c r="Y366" s="410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1">
        <v>4607091384185</v>
      </c>
      <c r="E367" s="412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5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6"/>
      <c r="Q367" s="416"/>
      <c r="R367" s="416"/>
      <c r="S367" s="412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1">
        <v>4607091384192</v>
      </c>
      <c r="E368" s="412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5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6"/>
      <c r="Q368" s="416"/>
      <c r="R368" s="416"/>
      <c r="S368" s="412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1">
        <v>4680115881907</v>
      </c>
      <c r="E369" s="412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4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6"/>
      <c r="Q369" s="416"/>
      <c r="R369" s="416"/>
      <c r="S369" s="412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1">
        <v>4680115883925</v>
      </c>
      <c r="E370" s="412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4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6"/>
      <c r="Q370" s="416"/>
      <c r="R370" s="416"/>
      <c r="S370" s="412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18"/>
      <c r="B371" s="410"/>
      <c r="C371" s="410"/>
      <c r="D371" s="410"/>
      <c r="E371" s="410"/>
      <c r="F371" s="410"/>
      <c r="G371" s="410"/>
      <c r="H371" s="410"/>
      <c r="I371" s="410"/>
      <c r="J371" s="410"/>
      <c r="K371" s="410"/>
      <c r="L371" s="410"/>
      <c r="M371" s="410"/>
      <c r="N371" s="419"/>
      <c r="O371" s="427" t="s">
        <v>70</v>
      </c>
      <c r="P371" s="428"/>
      <c r="Q371" s="428"/>
      <c r="R371" s="428"/>
      <c r="S371" s="428"/>
      <c r="T371" s="428"/>
      <c r="U371" s="429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0"/>
      <c r="B372" s="410"/>
      <c r="C372" s="410"/>
      <c r="D372" s="410"/>
      <c r="E372" s="410"/>
      <c r="F372" s="410"/>
      <c r="G372" s="410"/>
      <c r="H372" s="410"/>
      <c r="I372" s="410"/>
      <c r="J372" s="410"/>
      <c r="K372" s="410"/>
      <c r="L372" s="410"/>
      <c r="M372" s="410"/>
      <c r="N372" s="419"/>
      <c r="O372" s="427" t="s">
        <v>70</v>
      </c>
      <c r="P372" s="428"/>
      <c r="Q372" s="428"/>
      <c r="R372" s="428"/>
      <c r="S372" s="428"/>
      <c r="T372" s="428"/>
      <c r="U372" s="429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14" t="s">
        <v>61</v>
      </c>
      <c r="B373" s="410"/>
      <c r="C373" s="410"/>
      <c r="D373" s="410"/>
      <c r="E373" s="410"/>
      <c r="F373" s="410"/>
      <c r="G373" s="410"/>
      <c r="H373" s="410"/>
      <c r="I373" s="410"/>
      <c r="J373" s="410"/>
      <c r="K373" s="410"/>
      <c r="L373" s="410"/>
      <c r="M373" s="410"/>
      <c r="N373" s="410"/>
      <c r="O373" s="410"/>
      <c r="P373" s="410"/>
      <c r="Q373" s="410"/>
      <c r="R373" s="410"/>
      <c r="S373" s="410"/>
      <c r="T373" s="410"/>
      <c r="U373" s="410"/>
      <c r="V373" s="410"/>
      <c r="W373" s="410"/>
      <c r="X373" s="410"/>
      <c r="Y373" s="410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1">
        <v>4607091384802</v>
      </c>
      <c r="E374" s="412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6"/>
      <c r="Q374" s="416"/>
      <c r="R374" s="416"/>
      <c r="S374" s="412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1">
        <v>4607091384802</v>
      </c>
      <c r="E375" s="412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6"/>
      <c r="Q375" s="416"/>
      <c r="R375" s="416"/>
      <c r="S375" s="412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1">
        <v>4607091384826</v>
      </c>
      <c r="E376" s="412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7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6"/>
      <c r="Q376" s="416"/>
      <c r="R376" s="416"/>
      <c r="S376" s="412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18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0"/>
      <c r="N377" s="419"/>
      <c r="O377" s="427" t="s">
        <v>70</v>
      </c>
      <c r="P377" s="428"/>
      <c r="Q377" s="428"/>
      <c r="R377" s="428"/>
      <c r="S377" s="428"/>
      <c r="T377" s="428"/>
      <c r="U377" s="429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0"/>
      <c r="B378" s="410"/>
      <c r="C378" s="410"/>
      <c r="D378" s="410"/>
      <c r="E378" s="410"/>
      <c r="F378" s="410"/>
      <c r="G378" s="410"/>
      <c r="H378" s="410"/>
      <c r="I378" s="410"/>
      <c r="J378" s="410"/>
      <c r="K378" s="410"/>
      <c r="L378" s="410"/>
      <c r="M378" s="410"/>
      <c r="N378" s="419"/>
      <c r="O378" s="427" t="s">
        <v>70</v>
      </c>
      <c r="P378" s="428"/>
      <c r="Q378" s="428"/>
      <c r="R378" s="428"/>
      <c r="S378" s="428"/>
      <c r="T378" s="428"/>
      <c r="U378" s="429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14" t="s">
        <v>72</v>
      </c>
      <c r="B379" s="410"/>
      <c r="C379" s="410"/>
      <c r="D379" s="410"/>
      <c r="E379" s="410"/>
      <c r="F379" s="410"/>
      <c r="G379" s="410"/>
      <c r="H379" s="410"/>
      <c r="I379" s="410"/>
      <c r="J379" s="410"/>
      <c r="K379" s="410"/>
      <c r="L379" s="410"/>
      <c r="M379" s="410"/>
      <c r="N379" s="410"/>
      <c r="O379" s="410"/>
      <c r="P379" s="410"/>
      <c r="Q379" s="410"/>
      <c r="R379" s="410"/>
      <c r="S379" s="410"/>
      <c r="T379" s="410"/>
      <c r="U379" s="410"/>
      <c r="V379" s="410"/>
      <c r="W379" s="410"/>
      <c r="X379" s="410"/>
      <c r="Y379" s="410"/>
      <c r="Z379" s="398"/>
      <c r="AA379" s="398"/>
    </row>
    <row r="380" spans="1:67" ht="27" hidden="1" customHeight="1" x14ac:dyDescent="0.25">
      <c r="A380" s="54" t="s">
        <v>546</v>
      </c>
      <c r="B380" s="54" t="s">
        <v>547</v>
      </c>
      <c r="C380" s="31">
        <v>4301051635</v>
      </c>
      <c r="D380" s="411">
        <v>4607091384246</v>
      </c>
      <c r="E380" s="412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57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6"/>
      <c r="Q380" s="416"/>
      <c r="R380" s="416"/>
      <c r="S380" s="412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1">
        <v>4680115881976</v>
      </c>
      <c r="E381" s="412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7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6"/>
      <c r="Q381" s="416"/>
      <c r="R381" s="416"/>
      <c r="S381" s="412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1">
        <v>4607091384253</v>
      </c>
      <c r="E382" s="412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6"/>
      <c r="Q382" s="416"/>
      <c r="R382" s="416"/>
      <c r="S382" s="412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1">
        <v>4607091384253</v>
      </c>
      <c r="E383" s="412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6"/>
      <c r="Q383" s="416"/>
      <c r="R383" s="416"/>
      <c r="S383" s="412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1">
        <v>4680115881969</v>
      </c>
      <c r="E384" s="412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7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6"/>
      <c r="Q384" s="416"/>
      <c r="R384" s="416"/>
      <c r="S384" s="412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18"/>
      <c r="B385" s="410"/>
      <c r="C385" s="410"/>
      <c r="D385" s="410"/>
      <c r="E385" s="410"/>
      <c r="F385" s="410"/>
      <c r="G385" s="410"/>
      <c r="H385" s="410"/>
      <c r="I385" s="410"/>
      <c r="J385" s="410"/>
      <c r="K385" s="410"/>
      <c r="L385" s="410"/>
      <c r="M385" s="410"/>
      <c r="N385" s="419"/>
      <c r="O385" s="427" t="s">
        <v>70</v>
      </c>
      <c r="P385" s="428"/>
      <c r="Q385" s="428"/>
      <c r="R385" s="428"/>
      <c r="S385" s="428"/>
      <c r="T385" s="428"/>
      <c r="U385" s="429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hidden="1" x14ac:dyDescent="0.2">
      <c r="A386" s="410"/>
      <c r="B386" s="410"/>
      <c r="C386" s="410"/>
      <c r="D386" s="410"/>
      <c r="E386" s="410"/>
      <c r="F386" s="410"/>
      <c r="G386" s="410"/>
      <c r="H386" s="410"/>
      <c r="I386" s="410"/>
      <c r="J386" s="410"/>
      <c r="K386" s="410"/>
      <c r="L386" s="410"/>
      <c r="M386" s="410"/>
      <c r="N386" s="419"/>
      <c r="O386" s="427" t="s">
        <v>70</v>
      </c>
      <c r="P386" s="428"/>
      <c r="Q386" s="428"/>
      <c r="R386" s="428"/>
      <c r="S386" s="428"/>
      <c r="T386" s="428"/>
      <c r="U386" s="429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hidden="1" customHeight="1" x14ac:dyDescent="0.25">
      <c r="A387" s="414" t="s">
        <v>217</v>
      </c>
      <c r="B387" s="410"/>
      <c r="C387" s="410"/>
      <c r="D387" s="410"/>
      <c r="E387" s="410"/>
      <c r="F387" s="410"/>
      <c r="G387" s="410"/>
      <c r="H387" s="410"/>
      <c r="I387" s="410"/>
      <c r="J387" s="410"/>
      <c r="K387" s="410"/>
      <c r="L387" s="410"/>
      <c r="M387" s="410"/>
      <c r="N387" s="410"/>
      <c r="O387" s="410"/>
      <c r="P387" s="410"/>
      <c r="Q387" s="410"/>
      <c r="R387" s="410"/>
      <c r="S387" s="410"/>
      <c r="T387" s="410"/>
      <c r="U387" s="410"/>
      <c r="V387" s="410"/>
      <c r="W387" s="410"/>
      <c r="X387" s="410"/>
      <c r="Y387" s="410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1">
        <v>4607091389357</v>
      </c>
      <c r="E388" s="412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5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6"/>
      <c r="Q388" s="416"/>
      <c r="R388" s="416"/>
      <c r="S388" s="412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1">
        <v>4607091389357</v>
      </c>
      <c r="E389" s="412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8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6"/>
      <c r="Q389" s="416"/>
      <c r="R389" s="416"/>
      <c r="S389" s="412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18"/>
      <c r="B390" s="410"/>
      <c r="C390" s="410"/>
      <c r="D390" s="410"/>
      <c r="E390" s="410"/>
      <c r="F390" s="410"/>
      <c r="G390" s="410"/>
      <c r="H390" s="410"/>
      <c r="I390" s="410"/>
      <c r="J390" s="410"/>
      <c r="K390" s="410"/>
      <c r="L390" s="410"/>
      <c r="M390" s="410"/>
      <c r="N390" s="419"/>
      <c r="O390" s="427" t="s">
        <v>70</v>
      </c>
      <c r="P390" s="428"/>
      <c r="Q390" s="428"/>
      <c r="R390" s="428"/>
      <c r="S390" s="428"/>
      <c r="T390" s="428"/>
      <c r="U390" s="429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0"/>
      <c r="B391" s="410"/>
      <c r="C391" s="410"/>
      <c r="D391" s="410"/>
      <c r="E391" s="410"/>
      <c r="F391" s="410"/>
      <c r="G391" s="410"/>
      <c r="H391" s="410"/>
      <c r="I391" s="410"/>
      <c r="J391" s="410"/>
      <c r="K391" s="410"/>
      <c r="L391" s="410"/>
      <c r="M391" s="410"/>
      <c r="N391" s="419"/>
      <c r="O391" s="427" t="s">
        <v>70</v>
      </c>
      <c r="P391" s="428"/>
      <c r="Q391" s="428"/>
      <c r="R391" s="428"/>
      <c r="S391" s="428"/>
      <c r="T391" s="428"/>
      <c r="U391" s="429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86" t="s">
        <v>558</v>
      </c>
      <c r="B392" s="487"/>
      <c r="C392" s="487"/>
      <c r="D392" s="487"/>
      <c r="E392" s="487"/>
      <c r="F392" s="487"/>
      <c r="G392" s="487"/>
      <c r="H392" s="487"/>
      <c r="I392" s="487"/>
      <c r="J392" s="487"/>
      <c r="K392" s="487"/>
      <c r="L392" s="487"/>
      <c r="M392" s="487"/>
      <c r="N392" s="487"/>
      <c r="O392" s="487"/>
      <c r="P392" s="487"/>
      <c r="Q392" s="487"/>
      <c r="R392" s="487"/>
      <c r="S392" s="487"/>
      <c r="T392" s="487"/>
      <c r="U392" s="487"/>
      <c r="V392" s="487"/>
      <c r="W392" s="487"/>
      <c r="X392" s="487"/>
      <c r="Y392" s="487"/>
      <c r="Z392" s="48"/>
      <c r="AA392" s="48"/>
    </row>
    <row r="393" spans="1:67" ht="16.5" hidden="1" customHeight="1" x14ac:dyDescent="0.25">
      <c r="A393" s="413" t="s">
        <v>559</v>
      </c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0"/>
      <c r="N393" s="410"/>
      <c r="O393" s="410"/>
      <c r="P393" s="410"/>
      <c r="Q393" s="410"/>
      <c r="R393" s="410"/>
      <c r="S393" s="410"/>
      <c r="T393" s="410"/>
      <c r="U393" s="410"/>
      <c r="V393" s="410"/>
      <c r="W393" s="410"/>
      <c r="X393" s="410"/>
      <c r="Y393" s="410"/>
      <c r="Z393" s="399"/>
      <c r="AA393" s="399"/>
    </row>
    <row r="394" spans="1:67" ht="14.25" hidden="1" customHeight="1" x14ac:dyDescent="0.25">
      <c r="A394" s="414" t="s">
        <v>113</v>
      </c>
      <c r="B394" s="410"/>
      <c r="C394" s="410"/>
      <c r="D394" s="410"/>
      <c r="E394" s="410"/>
      <c r="F394" s="410"/>
      <c r="G394" s="410"/>
      <c r="H394" s="410"/>
      <c r="I394" s="410"/>
      <c r="J394" s="410"/>
      <c r="K394" s="410"/>
      <c r="L394" s="410"/>
      <c r="M394" s="410"/>
      <c r="N394" s="410"/>
      <c r="O394" s="410"/>
      <c r="P394" s="410"/>
      <c r="Q394" s="410"/>
      <c r="R394" s="410"/>
      <c r="S394" s="410"/>
      <c r="T394" s="410"/>
      <c r="U394" s="410"/>
      <c r="V394" s="410"/>
      <c r="W394" s="410"/>
      <c r="X394" s="410"/>
      <c r="Y394" s="410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1">
        <v>4607091389708</v>
      </c>
      <c r="E395" s="412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6"/>
      <c r="Q395" s="416"/>
      <c r="R395" s="416"/>
      <c r="S395" s="412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1">
        <v>4607091389692</v>
      </c>
      <c r="E396" s="412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6"/>
      <c r="Q396" s="416"/>
      <c r="R396" s="416"/>
      <c r="S396" s="412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18"/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9"/>
      <c r="O397" s="427" t="s">
        <v>70</v>
      </c>
      <c r="P397" s="428"/>
      <c r="Q397" s="428"/>
      <c r="R397" s="428"/>
      <c r="S397" s="428"/>
      <c r="T397" s="428"/>
      <c r="U397" s="429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0"/>
      <c r="B398" s="410"/>
      <c r="C398" s="410"/>
      <c r="D398" s="410"/>
      <c r="E398" s="410"/>
      <c r="F398" s="410"/>
      <c r="G398" s="410"/>
      <c r="H398" s="410"/>
      <c r="I398" s="410"/>
      <c r="J398" s="410"/>
      <c r="K398" s="410"/>
      <c r="L398" s="410"/>
      <c r="M398" s="410"/>
      <c r="N398" s="419"/>
      <c r="O398" s="427" t="s">
        <v>70</v>
      </c>
      <c r="P398" s="428"/>
      <c r="Q398" s="428"/>
      <c r="R398" s="428"/>
      <c r="S398" s="428"/>
      <c r="T398" s="428"/>
      <c r="U398" s="429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14" t="s">
        <v>61</v>
      </c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0"/>
      <c r="N399" s="410"/>
      <c r="O399" s="410"/>
      <c r="P399" s="410"/>
      <c r="Q399" s="410"/>
      <c r="R399" s="410"/>
      <c r="S399" s="410"/>
      <c r="T399" s="410"/>
      <c r="U399" s="410"/>
      <c r="V399" s="410"/>
      <c r="W399" s="410"/>
      <c r="X399" s="410"/>
      <c r="Y399" s="410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11">
        <v>4607091389753</v>
      </c>
      <c r="E400" s="412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7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6"/>
      <c r="Q400" s="416"/>
      <c r="R400" s="416"/>
      <c r="S400" s="412"/>
      <c r="T400" s="34"/>
      <c r="U400" s="34"/>
      <c r="V400" s="35" t="s">
        <v>66</v>
      </c>
      <c r="W400" s="405">
        <v>20</v>
      </c>
      <c r="X400" s="406">
        <f t="shared" ref="X400:X424" si="75">IFERROR(IF(W400="",0,CEILING((W400/$H400),1)*$H400),"")</f>
        <v>21</v>
      </c>
      <c r="Y400" s="36">
        <f t="shared" ref="Y400:Y406" si="76">IFERROR(IF(X400=0,"",ROUNDUP(X400/H400,0)*0.00753),"")</f>
        <v>3.7650000000000003E-2</v>
      </c>
      <c r="Z400" s="56"/>
      <c r="AA400" s="57"/>
      <c r="AE400" s="64"/>
      <c r="BB400" s="292" t="s">
        <v>1</v>
      </c>
      <c r="BL400" s="64">
        <f t="shared" ref="BL400:BL424" si="77">IFERROR(W400*I400/H400,"0")</f>
        <v>21.095238095238091</v>
      </c>
      <c r="BM400" s="64">
        <f t="shared" ref="BM400:BM424" si="78">IFERROR(X400*I400/H400,"0")</f>
        <v>22.15</v>
      </c>
      <c r="BN400" s="64">
        <f t="shared" ref="BN400:BN424" si="79">IFERROR(1/J400*(W400/H400),"0")</f>
        <v>3.0525030525030524E-2</v>
      </c>
      <c r="BO400" s="64">
        <f t="shared" ref="BO400:BO424" si="80">IFERROR(1/J400*(X400/H400),"0")</f>
        <v>3.2051282051282048E-2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1">
        <v>4607091389753</v>
      </c>
      <c r="E401" s="412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677" t="s">
        <v>567</v>
      </c>
      <c r="P401" s="416"/>
      <c r="Q401" s="416"/>
      <c r="R401" s="416"/>
      <c r="S401" s="412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11">
        <v>4607091389760</v>
      </c>
      <c r="E402" s="412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6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6"/>
      <c r="Q402" s="416"/>
      <c r="R402" s="416"/>
      <c r="S402" s="412"/>
      <c r="T402" s="34"/>
      <c r="U402" s="34"/>
      <c r="V402" s="35" t="s">
        <v>66</v>
      </c>
      <c r="W402" s="405">
        <v>10</v>
      </c>
      <c r="X402" s="406">
        <f t="shared" si="75"/>
        <v>12.600000000000001</v>
      </c>
      <c r="Y402" s="36">
        <f t="shared" si="76"/>
        <v>2.2589999999999999E-2</v>
      </c>
      <c r="Z402" s="56"/>
      <c r="AA402" s="57"/>
      <c r="AE402" s="64"/>
      <c r="BB402" s="294" t="s">
        <v>1</v>
      </c>
      <c r="BL402" s="64">
        <f t="shared" si="77"/>
        <v>10.547619047619046</v>
      </c>
      <c r="BM402" s="64">
        <f t="shared" si="78"/>
        <v>13.290000000000001</v>
      </c>
      <c r="BN402" s="64">
        <f t="shared" si="79"/>
        <v>1.5262515262515262E-2</v>
      </c>
      <c r="BO402" s="64">
        <f t="shared" si="80"/>
        <v>1.9230769230769232E-2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1">
        <v>4607091389760</v>
      </c>
      <c r="E403" s="412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685" t="s">
        <v>571</v>
      </c>
      <c r="P403" s="416"/>
      <c r="Q403" s="416"/>
      <c r="R403" s="416"/>
      <c r="S403" s="412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11">
        <v>4607091389746</v>
      </c>
      <c r="E404" s="412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791" t="s">
        <v>574</v>
      </c>
      <c r="P404" s="416"/>
      <c r="Q404" s="416"/>
      <c r="R404" s="416"/>
      <c r="S404" s="412"/>
      <c r="T404" s="34"/>
      <c r="U404" s="34"/>
      <c r="V404" s="35" t="s">
        <v>66</v>
      </c>
      <c r="W404" s="405">
        <v>15</v>
      </c>
      <c r="X404" s="406">
        <f t="shared" si="75"/>
        <v>16.8</v>
      </c>
      <c r="Y404" s="36">
        <f t="shared" si="76"/>
        <v>3.0120000000000001E-2</v>
      </c>
      <c r="Z404" s="56"/>
      <c r="AA404" s="57"/>
      <c r="AE404" s="64"/>
      <c r="BB404" s="296" t="s">
        <v>1</v>
      </c>
      <c r="BL404" s="64">
        <f t="shared" si="77"/>
        <v>15.821428571428568</v>
      </c>
      <c r="BM404" s="64">
        <f t="shared" si="78"/>
        <v>17.72</v>
      </c>
      <c r="BN404" s="64">
        <f t="shared" si="79"/>
        <v>2.2893772893772892E-2</v>
      </c>
      <c r="BO404" s="64">
        <f t="shared" si="80"/>
        <v>2.564102564102564E-2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1">
        <v>4607091389746</v>
      </c>
      <c r="E405" s="412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495" t="s">
        <v>574</v>
      </c>
      <c r="P405" s="416"/>
      <c r="Q405" s="416"/>
      <c r="R405" s="416"/>
      <c r="S405" s="412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1">
        <v>4680115882928</v>
      </c>
      <c r="E406" s="412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6"/>
      <c r="Q406" s="416"/>
      <c r="R406" s="416"/>
      <c r="S406" s="412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1">
        <v>4680115883147</v>
      </c>
      <c r="E407" s="412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6"/>
      <c r="Q407" s="416"/>
      <c r="R407" s="416"/>
      <c r="S407" s="412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1">
        <v>4680115883147</v>
      </c>
      <c r="E408" s="412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90" t="s">
        <v>581</v>
      </c>
      <c r="P408" s="416"/>
      <c r="Q408" s="416"/>
      <c r="R408" s="416"/>
      <c r="S408" s="412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11">
        <v>4607091384338</v>
      </c>
      <c r="E409" s="412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6"/>
      <c r="Q409" s="416"/>
      <c r="R409" s="416"/>
      <c r="S409" s="412"/>
      <c r="T409" s="34"/>
      <c r="U409" s="34"/>
      <c r="V409" s="35" t="s">
        <v>66</v>
      </c>
      <c r="W409" s="405">
        <v>5.25</v>
      </c>
      <c r="X409" s="406">
        <f t="shared" si="75"/>
        <v>6.3000000000000007</v>
      </c>
      <c r="Y409" s="36">
        <f t="shared" si="81"/>
        <v>1.506E-2</v>
      </c>
      <c r="Z409" s="56"/>
      <c r="AA409" s="57"/>
      <c r="AE409" s="64"/>
      <c r="BB409" s="301" t="s">
        <v>1</v>
      </c>
      <c r="BL409" s="64">
        <f t="shared" si="77"/>
        <v>5.5749999999999993</v>
      </c>
      <c r="BM409" s="64">
        <f t="shared" si="78"/>
        <v>6.69</v>
      </c>
      <c r="BN409" s="64">
        <f t="shared" si="79"/>
        <v>1.0683760683760684E-2</v>
      </c>
      <c r="BO409" s="64">
        <f t="shared" si="80"/>
        <v>1.2820512820512822E-2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1">
        <v>4607091384338</v>
      </c>
      <c r="E410" s="412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83" t="s">
        <v>585</v>
      </c>
      <c r="P410" s="416"/>
      <c r="Q410" s="416"/>
      <c r="R410" s="416"/>
      <c r="S410" s="412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1">
        <v>4680115883154</v>
      </c>
      <c r="E411" s="412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6"/>
      <c r="Q411" s="416"/>
      <c r="R411" s="416"/>
      <c r="S411" s="412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1">
        <v>4680115883154</v>
      </c>
      <c r="E412" s="412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505" t="s">
        <v>589</v>
      </c>
      <c r="P412" s="416"/>
      <c r="Q412" s="416"/>
      <c r="R412" s="416"/>
      <c r="S412" s="412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11">
        <v>4607091389524</v>
      </c>
      <c r="E413" s="412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6"/>
      <c r="Q413" s="416"/>
      <c r="R413" s="416"/>
      <c r="S413" s="412"/>
      <c r="T413" s="34"/>
      <c r="U413" s="34"/>
      <c r="V413" s="35" t="s">
        <v>66</v>
      </c>
      <c r="W413" s="405">
        <v>4.1999999999999993</v>
      </c>
      <c r="X413" s="406">
        <f t="shared" si="75"/>
        <v>4.2</v>
      </c>
      <c r="Y413" s="36">
        <f t="shared" si="81"/>
        <v>1.004E-2</v>
      </c>
      <c r="Z413" s="56"/>
      <c r="AA413" s="57"/>
      <c r="AE413" s="64"/>
      <c r="BB413" s="305" t="s">
        <v>1</v>
      </c>
      <c r="BL413" s="64">
        <f t="shared" si="77"/>
        <v>4.4599999999999991</v>
      </c>
      <c r="BM413" s="64">
        <f t="shared" si="78"/>
        <v>4.46</v>
      </c>
      <c r="BN413" s="64">
        <f t="shared" si="79"/>
        <v>8.5470085470085461E-3</v>
      </c>
      <c r="BO413" s="64">
        <f t="shared" si="80"/>
        <v>8.5470085470085479E-3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1">
        <v>4607091389524</v>
      </c>
      <c r="E414" s="412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534" t="s">
        <v>593</v>
      </c>
      <c r="P414" s="416"/>
      <c r="Q414" s="416"/>
      <c r="R414" s="416"/>
      <c r="S414" s="412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1">
        <v>4680115883161</v>
      </c>
      <c r="E415" s="412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4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6"/>
      <c r="Q415" s="416"/>
      <c r="R415" s="416"/>
      <c r="S415" s="412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1">
        <v>4680115883161</v>
      </c>
      <c r="E416" s="412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683" t="s">
        <v>597</v>
      </c>
      <c r="P416" s="416"/>
      <c r="Q416" s="416"/>
      <c r="R416" s="416"/>
      <c r="S416" s="412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11">
        <v>4607091384345</v>
      </c>
      <c r="E417" s="412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6"/>
      <c r="Q417" s="416"/>
      <c r="R417" s="416"/>
      <c r="S417" s="412"/>
      <c r="T417" s="34"/>
      <c r="U417" s="34"/>
      <c r="V417" s="35" t="s">
        <v>66</v>
      </c>
      <c r="W417" s="405">
        <v>5.25</v>
      </c>
      <c r="X417" s="406">
        <f t="shared" si="75"/>
        <v>6.3000000000000007</v>
      </c>
      <c r="Y417" s="36">
        <f t="shared" si="81"/>
        <v>1.506E-2</v>
      </c>
      <c r="Z417" s="56"/>
      <c r="AA417" s="57"/>
      <c r="AE417" s="64"/>
      <c r="BB417" s="309" t="s">
        <v>1</v>
      </c>
      <c r="BL417" s="64">
        <f t="shared" si="77"/>
        <v>5.5749999999999993</v>
      </c>
      <c r="BM417" s="64">
        <f t="shared" si="78"/>
        <v>6.69</v>
      </c>
      <c r="BN417" s="64">
        <f t="shared" si="79"/>
        <v>1.0683760683760684E-2</v>
      </c>
      <c r="BO417" s="64">
        <f t="shared" si="80"/>
        <v>1.2820512820512822E-2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1">
        <v>4607091384345</v>
      </c>
      <c r="E418" s="412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464" t="s">
        <v>601</v>
      </c>
      <c r="P418" s="416"/>
      <c r="Q418" s="416"/>
      <c r="R418" s="416"/>
      <c r="S418" s="412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1">
        <v>4680115883178</v>
      </c>
      <c r="E419" s="412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6"/>
      <c r="Q419" s="416"/>
      <c r="R419" s="416"/>
      <c r="S419" s="412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1">
        <v>4680115883178</v>
      </c>
      <c r="E420" s="412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469" t="s">
        <v>605</v>
      </c>
      <c r="P420" s="416"/>
      <c r="Q420" s="416"/>
      <c r="R420" s="416"/>
      <c r="S420" s="412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11">
        <v>4607091389531</v>
      </c>
      <c r="E421" s="412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6"/>
      <c r="Q421" s="416"/>
      <c r="R421" s="416"/>
      <c r="S421" s="412"/>
      <c r="T421" s="34"/>
      <c r="U421" s="34"/>
      <c r="V421" s="35" t="s">
        <v>66</v>
      </c>
      <c r="W421" s="405">
        <v>9.4499999999999993</v>
      </c>
      <c r="X421" s="406">
        <f t="shared" si="75"/>
        <v>10.5</v>
      </c>
      <c r="Y421" s="36">
        <f t="shared" si="81"/>
        <v>2.5100000000000001E-2</v>
      </c>
      <c r="Z421" s="56"/>
      <c r="AA421" s="57"/>
      <c r="AE421" s="64"/>
      <c r="BB421" s="313" t="s">
        <v>1</v>
      </c>
      <c r="BL421" s="64">
        <f t="shared" si="77"/>
        <v>10.034999999999998</v>
      </c>
      <c r="BM421" s="64">
        <f t="shared" si="78"/>
        <v>11.149999999999999</v>
      </c>
      <c r="BN421" s="64">
        <f t="shared" si="79"/>
        <v>1.9230769230769228E-2</v>
      </c>
      <c r="BO421" s="64">
        <f t="shared" si="80"/>
        <v>2.1367521367521368E-2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1">
        <v>4607091389531</v>
      </c>
      <c r="E422" s="412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6"/>
      <c r="Q422" s="416"/>
      <c r="R422" s="416"/>
      <c r="S422" s="412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1">
        <v>4680115883185</v>
      </c>
      <c r="E423" s="412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6"/>
      <c r="Q423" s="416"/>
      <c r="R423" s="416"/>
      <c r="S423" s="412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1">
        <v>4680115883185</v>
      </c>
      <c r="E424" s="412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6"/>
      <c r="Q424" s="416"/>
      <c r="R424" s="416"/>
      <c r="S424" s="412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8"/>
      <c r="B425" s="410"/>
      <c r="C425" s="410"/>
      <c r="D425" s="410"/>
      <c r="E425" s="410"/>
      <c r="F425" s="410"/>
      <c r="G425" s="410"/>
      <c r="H425" s="410"/>
      <c r="I425" s="410"/>
      <c r="J425" s="410"/>
      <c r="K425" s="410"/>
      <c r="L425" s="410"/>
      <c r="M425" s="410"/>
      <c r="N425" s="419"/>
      <c r="O425" s="427" t="s">
        <v>70</v>
      </c>
      <c r="P425" s="428"/>
      <c r="Q425" s="428"/>
      <c r="R425" s="428"/>
      <c r="S425" s="428"/>
      <c r="T425" s="428"/>
      <c r="U425" s="429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22.214285714285715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0.15562000000000001</v>
      </c>
      <c r="Z425" s="408"/>
      <c r="AA425" s="408"/>
    </row>
    <row r="426" spans="1:67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0"/>
      <c r="N426" s="419"/>
      <c r="O426" s="427" t="s">
        <v>70</v>
      </c>
      <c r="P426" s="428"/>
      <c r="Q426" s="428"/>
      <c r="R426" s="428"/>
      <c r="S426" s="428"/>
      <c r="T426" s="428"/>
      <c r="U426" s="429"/>
      <c r="V426" s="37" t="s">
        <v>66</v>
      </c>
      <c r="W426" s="407">
        <f>IFERROR(SUM(W400:W424),"0")</f>
        <v>69.150000000000006</v>
      </c>
      <c r="X426" s="407">
        <f>IFERROR(SUM(X400:X424),"0")</f>
        <v>77.7</v>
      </c>
      <c r="Y426" s="37"/>
      <c r="Z426" s="408"/>
      <c r="AA426" s="408"/>
    </row>
    <row r="427" spans="1:67" ht="14.25" hidden="1" customHeight="1" x14ac:dyDescent="0.25">
      <c r="A427" s="414" t="s">
        <v>72</v>
      </c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0"/>
      <c r="N427" s="410"/>
      <c r="O427" s="410"/>
      <c r="P427" s="410"/>
      <c r="Q427" s="410"/>
      <c r="R427" s="410"/>
      <c r="S427" s="410"/>
      <c r="T427" s="410"/>
      <c r="U427" s="410"/>
      <c r="V427" s="410"/>
      <c r="W427" s="410"/>
      <c r="X427" s="410"/>
      <c r="Y427" s="410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1">
        <v>4607091389654</v>
      </c>
      <c r="E428" s="412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6"/>
      <c r="Q428" s="416"/>
      <c r="R428" s="416"/>
      <c r="S428" s="412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1">
        <v>4607091384352</v>
      </c>
      <c r="E429" s="412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6"/>
      <c r="Q429" s="416"/>
      <c r="R429" s="416"/>
      <c r="S429" s="412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18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0"/>
      <c r="N430" s="419"/>
      <c r="O430" s="427" t="s">
        <v>70</v>
      </c>
      <c r="P430" s="428"/>
      <c r="Q430" s="428"/>
      <c r="R430" s="428"/>
      <c r="S430" s="428"/>
      <c r="T430" s="428"/>
      <c r="U430" s="429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9"/>
      <c r="O431" s="427" t="s">
        <v>70</v>
      </c>
      <c r="P431" s="428"/>
      <c r="Q431" s="428"/>
      <c r="R431" s="428"/>
      <c r="S431" s="428"/>
      <c r="T431" s="428"/>
      <c r="U431" s="429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14" t="s">
        <v>217</v>
      </c>
      <c r="B432" s="410"/>
      <c r="C432" s="410"/>
      <c r="D432" s="410"/>
      <c r="E432" s="410"/>
      <c r="F432" s="410"/>
      <c r="G432" s="410"/>
      <c r="H432" s="410"/>
      <c r="I432" s="410"/>
      <c r="J432" s="410"/>
      <c r="K432" s="410"/>
      <c r="L432" s="410"/>
      <c r="M432" s="410"/>
      <c r="N432" s="410"/>
      <c r="O432" s="410"/>
      <c r="P432" s="410"/>
      <c r="Q432" s="410"/>
      <c r="R432" s="410"/>
      <c r="S432" s="410"/>
      <c r="T432" s="410"/>
      <c r="U432" s="410"/>
      <c r="V432" s="410"/>
      <c r="W432" s="410"/>
      <c r="X432" s="410"/>
      <c r="Y432" s="410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1">
        <v>4680115881648</v>
      </c>
      <c r="E433" s="412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6"/>
      <c r="Q433" s="416"/>
      <c r="R433" s="416"/>
      <c r="S433" s="412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18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0"/>
      <c r="N434" s="419"/>
      <c r="O434" s="427" t="s">
        <v>70</v>
      </c>
      <c r="P434" s="428"/>
      <c r="Q434" s="428"/>
      <c r="R434" s="428"/>
      <c r="S434" s="428"/>
      <c r="T434" s="428"/>
      <c r="U434" s="429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9"/>
      <c r="O435" s="427" t="s">
        <v>70</v>
      </c>
      <c r="P435" s="428"/>
      <c r="Q435" s="428"/>
      <c r="R435" s="428"/>
      <c r="S435" s="428"/>
      <c r="T435" s="428"/>
      <c r="U435" s="429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14" t="s">
        <v>91</v>
      </c>
      <c r="B436" s="410"/>
      <c r="C436" s="410"/>
      <c r="D436" s="410"/>
      <c r="E436" s="410"/>
      <c r="F436" s="410"/>
      <c r="G436" s="410"/>
      <c r="H436" s="410"/>
      <c r="I436" s="410"/>
      <c r="J436" s="410"/>
      <c r="K436" s="410"/>
      <c r="L436" s="410"/>
      <c r="M436" s="410"/>
      <c r="N436" s="410"/>
      <c r="O436" s="410"/>
      <c r="P436" s="410"/>
      <c r="Q436" s="410"/>
      <c r="R436" s="410"/>
      <c r="S436" s="410"/>
      <c r="T436" s="410"/>
      <c r="U436" s="410"/>
      <c r="V436" s="410"/>
      <c r="W436" s="410"/>
      <c r="X436" s="410"/>
      <c r="Y436" s="410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1">
        <v>4680115884335</v>
      </c>
      <c r="E437" s="412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74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6"/>
      <c r="Q437" s="416"/>
      <c r="R437" s="416"/>
      <c r="S437" s="412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1">
        <v>4680115884342</v>
      </c>
      <c r="E438" s="412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5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6"/>
      <c r="Q438" s="416"/>
      <c r="R438" s="416"/>
      <c r="S438" s="412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1">
        <v>4680115884113</v>
      </c>
      <c r="E439" s="412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8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6"/>
      <c r="Q439" s="416"/>
      <c r="R439" s="416"/>
      <c r="S439" s="412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410"/>
      <c r="C440" s="410"/>
      <c r="D440" s="410"/>
      <c r="E440" s="410"/>
      <c r="F440" s="410"/>
      <c r="G440" s="410"/>
      <c r="H440" s="410"/>
      <c r="I440" s="410"/>
      <c r="J440" s="410"/>
      <c r="K440" s="410"/>
      <c r="L440" s="410"/>
      <c r="M440" s="410"/>
      <c r="N440" s="419"/>
      <c r="O440" s="427" t="s">
        <v>70</v>
      </c>
      <c r="P440" s="428"/>
      <c r="Q440" s="428"/>
      <c r="R440" s="428"/>
      <c r="S440" s="428"/>
      <c r="T440" s="428"/>
      <c r="U440" s="429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0"/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9"/>
      <c r="O441" s="427" t="s">
        <v>70</v>
      </c>
      <c r="P441" s="428"/>
      <c r="Q441" s="428"/>
      <c r="R441" s="428"/>
      <c r="S441" s="428"/>
      <c r="T441" s="428"/>
      <c r="U441" s="429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3" t="s">
        <v>628</v>
      </c>
      <c r="B442" s="410"/>
      <c r="C442" s="410"/>
      <c r="D442" s="410"/>
      <c r="E442" s="410"/>
      <c r="F442" s="410"/>
      <c r="G442" s="410"/>
      <c r="H442" s="410"/>
      <c r="I442" s="410"/>
      <c r="J442" s="410"/>
      <c r="K442" s="410"/>
      <c r="L442" s="410"/>
      <c r="M442" s="410"/>
      <c r="N442" s="410"/>
      <c r="O442" s="410"/>
      <c r="P442" s="410"/>
      <c r="Q442" s="410"/>
      <c r="R442" s="410"/>
      <c r="S442" s="410"/>
      <c r="T442" s="410"/>
      <c r="U442" s="410"/>
      <c r="V442" s="410"/>
      <c r="W442" s="410"/>
      <c r="X442" s="410"/>
      <c r="Y442" s="410"/>
      <c r="Z442" s="399"/>
      <c r="AA442" s="399"/>
    </row>
    <row r="443" spans="1:67" ht="14.25" hidden="1" customHeight="1" x14ac:dyDescent="0.25">
      <c r="A443" s="414" t="s">
        <v>105</v>
      </c>
      <c r="B443" s="410"/>
      <c r="C443" s="410"/>
      <c r="D443" s="410"/>
      <c r="E443" s="410"/>
      <c r="F443" s="410"/>
      <c r="G443" s="410"/>
      <c r="H443" s="410"/>
      <c r="I443" s="410"/>
      <c r="J443" s="410"/>
      <c r="K443" s="410"/>
      <c r="L443" s="410"/>
      <c r="M443" s="410"/>
      <c r="N443" s="410"/>
      <c r="O443" s="410"/>
      <c r="P443" s="410"/>
      <c r="Q443" s="410"/>
      <c r="R443" s="410"/>
      <c r="S443" s="410"/>
      <c r="T443" s="410"/>
      <c r="U443" s="410"/>
      <c r="V443" s="410"/>
      <c r="W443" s="410"/>
      <c r="X443" s="410"/>
      <c r="Y443" s="410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1">
        <v>4607091389388</v>
      </c>
      <c r="E444" s="412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7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6"/>
      <c r="Q444" s="416"/>
      <c r="R444" s="416"/>
      <c r="S444" s="412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1">
        <v>4607091389364</v>
      </c>
      <c r="E445" s="412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6"/>
      <c r="Q445" s="416"/>
      <c r="R445" s="416"/>
      <c r="S445" s="412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18"/>
      <c r="B446" s="410"/>
      <c r="C446" s="410"/>
      <c r="D446" s="410"/>
      <c r="E446" s="410"/>
      <c r="F446" s="410"/>
      <c r="G446" s="410"/>
      <c r="H446" s="410"/>
      <c r="I446" s="410"/>
      <c r="J446" s="410"/>
      <c r="K446" s="410"/>
      <c r="L446" s="410"/>
      <c r="M446" s="410"/>
      <c r="N446" s="419"/>
      <c r="O446" s="427" t="s">
        <v>70</v>
      </c>
      <c r="P446" s="428"/>
      <c r="Q446" s="428"/>
      <c r="R446" s="428"/>
      <c r="S446" s="428"/>
      <c r="T446" s="428"/>
      <c r="U446" s="429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0"/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9"/>
      <c r="O447" s="427" t="s">
        <v>70</v>
      </c>
      <c r="P447" s="428"/>
      <c r="Q447" s="428"/>
      <c r="R447" s="428"/>
      <c r="S447" s="428"/>
      <c r="T447" s="428"/>
      <c r="U447" s="429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14" t="s">
        <v>61</v>
      </c>
      <c r="B448" s="410"/>
      <c r="C448" s="410"/>
      <c r="D448" s="410"/>
      <c r="E448" s="410"/>
      <c r="F448" s="410"/>
      <c r="G448" s="410"/>
      <c r="H448" s="410"/>
      <c r="I448" s="410"/>
      <c r="J448" s="410"/>
      <c r="K448" s="410"/>
      <c r="L448" s="410"/>
      <c r="M448" s="410"/>
      <c r="N448" s="410"/>
      <c r="O448" s="410"/>
      <c r="P448" s="410"/>
      <c r="Q448" s="410"/>
      <c r="R448" s="410"/>
      <c r="S448" s="410"/>
      <c r="T448" s="410"/>
      <c r="U448" s="410"/>
      <c r="V448" s="410"/>
      <c r="W448" s="410"/>
      <c r="X448" s="410"/>
      <c r="Y448" s="410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1">
        <v>4607091389739</v>
      </c>
      <c r="E449" s="412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8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6"/>
      <c r="Q449" s="416"/>
      <c r="R449" s="416"/>
      <c r="S449" s="412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11">
        <v>4607091389739</v>
      </c>
      <c r="E450" s="412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17" t="s">
        <v>637</v>
      </c>
      <c r="P450" s="416"/>
      <c r="Q450" s="416"/>
      <c r="R450" s="416"/>
      <c r="S450" s="412"/>
      <c r="T450" s="34"/>
      <c r="U450" s="34"/>
      <c r="V450" s="35" t="s">
        <v>66</v>
      </c>
      <c r="W450" s="405">
        <v>4</v>
      </c>
      <c r="X450" s="406">
        <f t="shared" si="82"/>
        <v>4.2</v>
      </c>
      <c r="Y450" s="36">
        <f>IFERROR(IF(X450=0,"",ROUNDUP(X450/H450,0)*0.00753),"")</f>
        <v>7.5300000000000002E-3</v>
      </c>
      <c r="Z450" s="56"/>
      <c r="AA450" s="57"/>
      <c r="AE450" s="64"/>
      <c r="BB450" s="326" t="s">
        <v>1</v>
      </c>
      <c r="BL450" s="64">
        <f t="shared" si="83"/>
        <v>4.2190476190476183</v>
      </c>
      <c r="BM450" s="64">
        <f t="shared" si="84"/>
        <v>4.43</v>
      </c>
      <c r="BN450" s="64">
        <f t="shared" si="85"/>
        <v>6.1050061050061041E-3</v>
      </c>
      <c r="BO450" s="64">
        <f t="shared" si="86"/>
        <v>6.41025641025641E-3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1">
        <v>4607091389425</v>
      </c>
      <c r="E451" s="412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7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6"/>
      <c r="Q451" s="416"/>
      <c r="R451" s="416"/>
      <c r="S451" s="412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1">
        <v>4680115882911</v>
      </c>
      <c r="E452" s="412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6"/>
      <c r="Q452" s="416"/>
      <c r="R452" s="416"/>
      <c r="S452" s="412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1">
        <v>4680115880771</v>
      </c>
      <c r="E453" s="412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6"/>
      <c r="Q453" s="416"/>
      <c r="R453" s="416"/>
      <c r="S453" s="412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1">
        <v>4680115880771</v>
      </c>
      <c r="E454" s="412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761" t="s">
        <v>645</v>
      </c>
      <c r="P454" s="416"/>
      <c r="Q454" s="416"/>
      <c r="R454" s="416"/>
      <c r="S454" s="412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11">
        <v>4607091389500</v>
      </c>
      <c r="E455" s="412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8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6"/>
      <c r="Q455" s="416"/>
      <c r="R455" s="416"/>
      <c r="S455" s="412"/>
      <c r="T455" s="34"/>
      <c r="U455" s="34"/>
      <c r="V455" s="35" t="s">
        <v>66</v>
      </c>
      <c r="W455" s="405">
        <v>2.1</v>
      </c>
      <c r="X455" s="406">
        <f t="shared" si="82"/>
        <v>2.1</v>
      </c>
      <c r="Y455" s="36">
        <f t="shared" si="87"/>
        <v>5.0200000000000002E-3</v>
      </c>
      <c r="Z455" s="56"/>
      <c r="AA455" s="57"/>
      <c r="AE455" s="64"/>
      <c r="BB455" s="331" t="s">
        <v>1</v>
      </c>
      <c r="BL455" s="64">
        <f t="shared" si="83"/>
        <v>2.23</v>
      </c>
      <c r="BM455" s="64">
        <f t="shared" si="84"/>
        <v>2.23</v>
      </c>
      <c r="BN455" s="64">
        <f t="shared" si="85"/>
        <v>4.2735042735042739E-3</v>
      </c>
      <c r="BO455" s="64">
        <f t="shared" si="86"/>
        <v>4.2735042735042739E-3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1">
        <v>4607091389500</v>
      </c>
      <c r="E456" s="412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69" t="s">
        <v>649</v>
      </c>
      <c r="P456" s="416"/>
      <c r="Q456" s="416"/>
      <c r="R456" s="416"/>
      <c r="S456" s="412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1">
        <v>4680115881983</v>
      </c>
      <c r="E457" s="412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6"/>
      <c r="Q457" s="416"/>
      <c r="R457" s="416"/>
      <c r="S457" s="412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8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0"/>
      <c r="N458" s="419"/>
      <c r="O458" s="427" t="s">
        <v>70</v>
      </c>
      <c r="P458" s="428"/>
      <c r="Q458" s="428"/>
      <c r="R458" s="428"/>
      <c r="S458" s="428"/>
      <c r="T458" s="428"/>
      <c r="U458" s="429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1.9523809523809523</v>
      </c>
      <c r="X458" s="407">
        <f>IFERROR(X449/H449,"0")+IFERROR(X450/H450,"0")+IFERROR(X451/H451,"0")+IFERROR(X452/H452,"0")+IFERROR(X453/H453,"0")+IFERROR(X454/H454,"0")+IFERROR(X455/H455,"0")+IFERROR(X456/H456,"0")+IFERROR(X457/H457,"0")</f>
        <v>2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1.255E-2</v>
      </c>
      <c r="Z458" s="408"/>
      <c r="AA458" s="408"/>
    </row>
    <row r="459" spans="1:67" x14ac:dyDescent="0.2">
      <c r="A459" s="410"/>
      <c r="B459" s="410"/>
      <c r="C459" s="410"/>
      <c r="D459" s="410"/>
      <c r="E459" s="410"/>
      <c r="F459" s="410"/>
      <c r="G459" s="410"/>
      <c r="H459" s="410"/>
      <c r="I459" s="410"/>
      <c r="J459" s="410"/>
      <c r="K459" s="410"/>
      <c r="L459" s="410"/>
      <c r="M459" s="410"/>
      <c r="N459" s="419"/>
      <c r="O459" s="427" t="s">
        <v>70</v>
      </c>
      <c r="P459" s="428"/>
      <c r="Q459" s="428"/>
      <c r="R459" s="428"/>
      <c r="S459" s="428"/>
      <c r="T459" s="428"/>
      <c r="U459" s="429"/>
      <c r="V459" s="37" t="s">
        <v>66</v>
      </c>
      <c r="W459" s="407">
        <f>IFERROR(SUM(W449:W457),"0")</f>
        <v>6.1</v>
      </c>
      <c r="X459" s="407">
        <f>IFERROR(SUM(X449:X457),"0")</f>
        <v>6.3000000000000007</v>
      </c>
      <c r="Y459" s="37"/>
      <c r="Z459" s="408"/>
      <c r="AA459" s="408"/>
    </row>
    <row r="460" spans="1:67" ht="14.25" hidden="1" customHeight="1" x14ac:dyDescent="0.25">
      <c r="A460" s="414" t="s">
        <v>91</v>
      </c>
      <c r="B460" s="410"/>
      <c r="C460" s="410"/>
      <c r="D460" s="410"/>
      <c r="E460" s="410"/>
      <c r="F460" s="410"/>
      <c r="G460" s="410"/>
      <c r="H460" s="410"/>
      <c r="I460" s="410"/>
      <c r="J460" s="410"/>
      <c r="K460" s="410"/>
      <c r="L460" s="410"/>
      <c r="M460" s="410"/>
      <c r="N460" s="410"/>
      <c r="O460" s="410"/>
      <c r="P460" s="410"/>
      <c r="Q460" s="410"/>
      <c r="R460" s="410"/>
      <c r="S460" s="410"/>
      <c r="T460" s="410"/>
      <c r="U460" s="410"/>
      <c r="V460" s="410"/>
      <c r="W460" s="410"/>
      <c r="X460" s="410"/>
      <c r="Y460" s="410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1">
        <v>4680115884359</v>
      </c>
      <c r="E461" s="412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5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6"/>
      <c r="Q461" s="416"/>
      <c r="R461" s="416"/>
      <c r="S461" s="412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1">
        <v>4680115884571</v>
      </c>
      <c r="E462" s="412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58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6"/>
      <c r="Q462" s="416"/>
      <c r="R462" s="416"/>
      <c r="S462" s="412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410"/>
      <c r="C463" s="410"/>
      <c r="D463" s="410"/>
      <c r="E463" s="410"/>
      <c r="F463" s="410"/>
      <c r="G463" s="410"/>
      <c r="H463" s="410"/>
      <c r="I463" s="410"/>
      <c r="J463" s="410"/>
      <c r="K463" s="410"/>
      <c r="L463" s="410"/>
      <c r="M463" s="410"/>
      <c r="N463" s="419"/>
      <c r="O463" s="427" t="s">
        <v>70</v>
      </c>
      <c r="P463" s="428"/>
      <c r="Q463" s="428"/>
      <c r="R463" s="428"/>
      <c r="S463" s="428"/>
      <c r="T463" s="428"/>
      <c r="U463" s="429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0"/>
      <c r="B464" s="410"/>
      <c r="C464" s="410"/>
      <c r="D464" s="410"/>
      <c r="E464" s="410"/>
      <c r="F464" s="410"/>
      <c r="G464" s="410"/>
      <c r="H464" s="410"/>
      <c r="I464" s="410"/>
      <c r="J464" s="410"/>
      <c r="K464" s="410"/>
      <c r="L464" s="410"/>
      <c r="M464" s="410"/>
      <c r="N464" s="419"/>
      <c r="O464" s="427" t="s">
        <v>70</v>
      </c>
      <c r="P464" s="428"/>
      <c r="Q464" s="428"/>
      <c r="R464" s="428"/>
      <c r="S464" s="428"/>
      <c r="T464" s="428"/>
      <c r="U464" s="429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14" t="s">
        <v>100</v>
      </c>
      <c r="B465" s="410"/>
      <c r="C465" s="410"/>
      <c r="D465" s="410"/>
      <c r="E465" s="410"/>
      <c r="F465" s="410"/>
      <c r="G465" s="410"/>
      <c r="H465" s="410"/>
      <c r="I465" s="410"/>
      <c r="J465" s="410"/>
      <c r="K465" s="410"/>
      <c r="L465" s="410"/>
      <c r="M465" s="410"/>
      <c r="N465" s="410"/>
      <c r="O465" s="410"/>
      <c r="P465" s="410"/>
      <c r="Q465" s="410"/>
      <c r="R465" s="410"/>
      <c r="S465" s="410"/>
      <c r="T465" s="410"/>
      <c r="U465" s="410"/>
      <c r="V465" s="410"/>
      <c r="W465" s="410"/>
      <c r="X465" s="410"/>
      <c r="Y465" s="410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1">
        <v>4680115884090</v>
      </c>
      <c r="E466" s="412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68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6"/>
      <c r="Q466" s="416"/>
      <c r="R466" s="416"/>
      <c r="S466" s="412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0"/>
      <c r="N467" s="419"/>
      <c r="O467" s="427" t="s">
        <v>70</v>
      </c>
      <c r="P467" s="428"/>
      <c r="Q467" s="428"/>
      <c r="R467" s="428"/>
      <c r="S467" s="428"/>
      <c r="T467" s="428"/>
      <c r="U467" s="429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0"/>
      <c r="B468" s="410"/>
      <c r="C468" s="410"/>
      <c r="D468" s="410"/>
      <c r="E468" s="410"/>
      <c r="F468" s="410"/>
      <c r="G468" s="410"/>
      <c r="H468" s="410"/>
      <c r="I468" s="410"/>
      <c r="J468" s="410"/>
      <c r="K468" s="410"/>
      <c r="L468" s="410"/>
      <c r="M468" s="410"/>
      <c r="N468" s="419"/>
      <c r="O468" s="427" t="s">
        <v>70</v>
      </c>
      <c r="P468" s="428"/>
      <c r="Q468" s="428"/>
      <c r="R468" s="428"/>
      <c r="S468" s="428"/>
      <c r="T468" s="428"/>
      <c r="U468" s="429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14" t="s">
        <v>658</v>
      </c>
      <c r="B469" s="410"/>
      <c r="C469" s="410"/>
      <c r="D469" s="410"/>
      <c r="E469" s="410"/>
      <c r="F469" s="410"/>
      <c r="G469" s="410"/>
      <c r="H469" s="410"/>
      <c r="I469" s="410"/>
      <c r="J469" s="410"/>
      <c r="K469" s="410"/>
      <c r="L469" s="410"/>
      <c r="M469" s="410"/>
      <c r="N469" s="410"/>
      <c r="O469" s="410"/>
      <c r="P469" s="410"/>
      <c r="Q469" s="410"/>
      <c r="R469" s="410"/>
      <c r="S469" s="410"/>
      <c r="T469" s="410"/>
      <c r="U469" s="410"/>
      <c r="V469" s="410"/>
      <c r="W469" s="410"/>
      <c r="X469" s="410"/>
      <c r="Y469" s="410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1">
        <v>4680115884564</v>
      </c>
      <c r="E470" s="412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4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6"/>
      <c r="Q470" s="416"/>
      <c r="R470" s="416"/>
      <c r="S470" s="412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18"/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9"/>
      <c r="O471" s="427" t="s">
        <v>70</v>
      </c>
      <c r="P471" s="428"/>
      <c r="Q471" s="428"/>
      <c r="R471" s="428"/>
      <c r="S471" s="428"/>
      <c r="T471" s="428"/>
      <c r="U471" s="429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0"/>
      <c r="N472" s="419"/>
      <c r="O472" s="427" t="s">
        <v>70</v>
      </c>
      <c r="P472" s="428"/>
      <c r="Q472" s="428"/>
      <c r="R472" s="428"/>
      <c r="S472" s="428"/>
      <c r="T472" s="428"/>
      <c r="U472" s="429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3" t="s">
        <v>661</v>
      </c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0"/>
      <c r="N473" s="410"/>
      <c r="O473" s="410"/>
      <c r="P473" s="410"/>
      <c r="Q473" s="410"/>
      <c r="R473" s="410"/>
      <c r="S473" s="410"/>
      <c r="T473" s="410"/>
      <c r="U473" s="410"/>
      <c r="V473" s="410"/>
      <c r="W473" s="410"/>
      <c r="X473" s="410"/>
      <c r="Y473" s="410"/>
      <c r="Z473" s="399"/>
      <c r="AA473" s="399"/>
    </row>
    <row r="474" spans="1:67" ht="14.25" hidden="1" customHeight="1" x14ac:dyDescent="0.25">
      <c r="A474" s="414" t="s">
        <v>61</v>
      </c>
      <c r="B474" s="410"/>
      <c r="C474" s="410"/>
      <c r="D474" s="410"/>
      <c r="E474" s="410"/>
      <c r="F474" s="410"/>
      <c r="G474" s="410"/>
      <c r="H474" s="410"/>
      <c r="I474" s="410"/>
      <c r="J474" s="410"/>
      <c r="K474" s="410"/>
      <c r="L474" s="410"/>
      <c r="M474" s="410"/>
      <c r="N474" s="410"/>
      <c r="O474" s="410"/>
      <c r="P474" s="410"/>
      <c r="Q474" s="410"/>
      <c r="R474" s="410"/>
      <c r="S474" s="410"/>
      <c r="T474" s="410"/>
      <c r="U474" s="410"/>
      <c r="V474" s="410"/>
      <c r="W474" s="410"/>
      <c r="X474" s="410"/>
      <c r="Y474" s="410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1">
        <v>4680115885189</v>
      </c>
      <c r="E475" s="412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5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6"/>
      <c r="Q475" s="416"/>
      <c r="R475" s="416"/>
      <c r="S475" s="412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1">
        <v>4680115885172</v>
      </c>
      <c r="E476" s="412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6"/>
      <c r="Q476" s="416"/>
      <c r="R476" s="416"/>
      <c r="S476" s="412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1">
        <v>4680115885110</v>
      </c>
      <c r="E477" s="412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6"/>
      <c r="Q477" s="416"/>
      <c r="R477" s="416"/>
      <c r="S477" s="412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18"/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9"/>
      <c r="O478" s="427" t="s">
        <v>70</v>
      </c>
      <c r="P478" s="428"/>
      <c r="Q478" s="428"/>
      <c r="R478" s="428"/>
      <c r="S478" s="428"/>
      <c r="T478" s="428"/>
      <c r="U478" s="429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0"/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9"/>
      <c r="O479" s="427" t="s">
        <v>70</v>
      </c>
      <c r="P479" s="428"/>
      <c r="Q479" s="428"/>
      <c r="R479" s="428"/>
      <c r="S479" s="428"/>
      <c r="T479" s="428"/>
      <c r="U479" s="429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3" t="s">
        <v>668</v>
      </c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0"/>
      <c r="N480" s="410"/>
      <c r="O480" s="410"/>
      <c r="P480" s="410"/>
      <c r="Q480" s="410"/>
      <c r="R480" s="410"/>
      <c r="S480" s="410"/>
      <c r="T480" s="410"/>
      <c r="U480" s="410"/>
      <c r="V480" s="410"/>
      <c r="W480" s="410"/>
      <c r="X480" s="410"/>
      <c r="Y480" s="410"/>
      <c r="Z480" s="399"/>
      <c r="AA480" s="399"/>
    </row>
    <row r="481" spans="1:67" ht="14.25" hidden="1" customHeight="1" x14ac:dyDescent="0.25">
      <c r="A481" s="414" t="s">
        <v>61</v>
      </c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0"/>
      <c r="N481" s="410"/>
      <c r="O481" s="410"/>
      <c r="P481" s="410"/>
      <c r="Q481" s="410"/>
      <c r="R481" s="410"/>
      <c r="S481" s="410"/>
      <c r="T481" s="410"/>
      <c r="U481" s="410"/>
      <c r="V481" s="410"/>
      <c r="W481" s="410"/>
      <c r="X481" s="410"/>
      <c r="Y481" s="410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1">
        <v>4680115885738</v>
      </c>
      <c r="E482" s="412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781" t="s">
        <v>671</v>
      </c>
      <c r="P482" s="416"/>
      <c r="Q482" s="416"/>
      <c r="R482" s="416"/>
      <c r="S482" s="412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1">
        <v>4680115885103</v>
      </c>
      <c r="E483" s="412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6"/>
      <c r="Q483" s="416"/>
      <c r="R483" s="416"/>
      <c r="S483" s="412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18"/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9"/>
      <c r="O484" s="427" t="s">
        <v>70</v>
      </c>
      <c r="P484" s="428"/>
      <c r="Q484" s="428"/>
      <c r="R484" s="428"/>
      <c r="S484" s="428"/>
      <c r="T484" s="428"/>
      <c r="U484" s="429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9"/>
      <c r="O485" s="427" t="s">
        <v>70</v>
      </c>
      <c r="P485" s="428"/>
      <c r="Q485" s="428"/>
      <c r="R485" s="428"/>
      <c r="S485" s="428"/>
      <c r="T485" s="428"/>
      <c r="U485" s="429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14" t="s">
        <v>217</v>
      </c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1">
        <v>4680115885509</v>
      </c>
      <c r="E487" s="412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532" t="s">
        <v>677</v>
      </c>
      <c r="P487" s="416"/>
      <c r="Q487" s="416"/>
      <c r="R487" s="416"/>
      <c r="S487" s="412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18"/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0"/>
      <c r="M488" s="410"/>
      <c r="N488" s="419"/>
      <c r="O488" s="427" t="s">
        <v>70</v>
      </c>
      <c r="P488" s="428"/>
      <c r="Q488" s="428"/>
      <c r="R488" s="428"/>
      <c r="S488" s="428"/>
      <c r="T488" s="428"/>
      <c r="U488" s="429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0"/>
      <c r="B489" s="410"/>
      <c r="C489" s="410"/>
      <c r="D489" s="410"/>
      <c r="E489" s="410"/>
      <c r="F489" s="410"/>
      <c r="G489" s="410"/>
      <c r="H489" s="410"/>
      <c r="I489" s="410"/>
      <c r="J489" s="410"/>
      <c r="K489" s="410"/>
      <c r="L489" s="410"/>
      <c r="M489" s="410"/>
      <c r="N489" s="419"/>
      <c r="O489" s="427" t="s">
        <v>70</v>
      </c>
      <c r="P489" s="428"/>
      <c r="Q489" s="428"/>
      <c r="R489" s="428"/>
      <c r="S489" s="428"/>
      <c r="T489" s="428"/>
      <c r="U489" s="429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86" t="s">
        <v>678</v>
      </c>
      <c r="B490" s="487"/>
      <c r="C490" s="487"/>
      <c r="D490" s="487"/>
      <c r="E490" s="487"/>
      <c r="F490" s="487"/>
      <c r="G490" s="487"/>
      <c r="H490" s="487"/>
      <c r="I490" s="487"/>
      <c r="J490" s="487"/>
      <c r="K490" s="487"/>
      <c r="L490" s="487"/>
      <c r="M490" s="487"/>
      <c r="N490" s="487"/>
      <c r="O490" s="487"/>
      <c r="P490" s="487"/>
      <c r="Q490" s="487"/>
      <c r="R490" s="487"/>
      <c r="S490" s="487"/>
      <c r="T490" s="487"/>
      <c r="U490" s="487"/>
      <c r="V490" s="487"/>
      <c r="W490" s="487"/>
      <c r="X490" s="487"/>
      <c r="Y490" s="487"/>
      <c r="Z490" s="48"/>
      <c r="AA490" s="48"/>
    </row>
    <row r="491" spans="1:67" ht="16.5" hidden="1" customHeight="1" x14ac:dyDescent="0.25">
      <c r="A491" s="413" t="s">
        <v>678</v>
      </c>
      <c r="B491" s="410"/>
      <c r="C491" s="410"/>
      <c r="D491" s="410"/>
      <c r="E491" s="410"/>
      <c r="F491" s="410"/>
      <c r="G491" s="410"/>
      <c r="H491" s="410"/>
      <c r="I491" s="410"/>
      <c r="J491" s="410"/>
      <c r="K491" s="410"/>
      <c r="L491" s="410"/>
      <c r="M491" s="410"/>
      <c r="N491" s="410"/>
      <c r="O491" s="410"/>
      <c r="P491" s="410"/>
      <c r="Q491" s="410"/>
      <c r="R491" s="410"/>
      <c r="S491" s="410"/>
      <c r="T491" s="410"/>
      <c r="U491" s="410"/>
      <c r="V491" s="410"/>
      <c r="W491" s="410"/>
      <c r="X491" s="410"/>
      <c r="Y491" s="410"/>
      <c r="Z491" s="399"/>
      <c r="AA491" s="399"/>
    </row>
    <row r="492" spans="1:67" ht="14.25" hidden="1" customHeight="1" x14ac:dyDescent="0.25">
      <c r="A492" s="414" t="s">
        <v>113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410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11">
        <v>4607091389067</v>
      </c>
      <c r="E493" s="412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5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6"/>
      <c r="Q493" s="416"/>
      <c r="R493" s="416"/>
      <c r="S493" s="412"/>
      <c r="T493" s="34"/>
      <c r="U493" s="34"/>
      <c r="V493" s="35" t="s">
        <v>66</v>
      </c>
      <c r="W493" s="405">
        <v>100</v>
      </c>
      <c r="X493" s="406">
        <f t="shared" ref="X493:X504" si="88">IFERROR(IF(W493="",0,CEILING((W493/$H493),1)*$H493),"")</f>
        <v>100.32000000000001</v>
      </c>
      <c r="Y493" s="36">
        <f t="shared" ref="Y493:Y499" si="89">IFERROR(IF(X493=0,"",ROUNDUP(X493/H493,0)*0.01196),"")</f>
        <v>0.22724</v>
      </c>
      <c r="Z493" s="56"/>
      <c r="AA493" s="57"/>
      <c r="AE493" s="64"/>
      <c r="BB493" s="344" t="s">
        <v>1</v>
      </c>
      <c r="BL493" s="64">
        <f t="shared" ref="BL493:BL504" si="90">IFERROR(W493*I493/H493,"0")</f>
        <v>106.81818181818181</v>
      </c>
      <c r="BM493" s="64">
        <f t="shared" ref="BM493:BM504" si="91">IFERROR(X493*I493/H493,"0")</f>
        <v>107.16</v>
      </c>
      <c r="BN493" s="64">
        <f t="shared" ref="BN493:BN504" si="92">IFERROR(1/J493*(W493/H493),"0")</f>
        <v>0.18210955710955709</v>
      </c>
      <c r="BO493" s="64">
        <f t="shared" ref="BO493:BO504" si="93">IFERROR(1/J493*(X493/H493),"0")</f>
        <v>0.18269230769230771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11">
        <v>4607091383522</v>
      </c>
      <c r="E494" s="412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6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6"/>
      <c r="Q494" s="416"/>
      <c r="R494" s="416"/>
      <c r="S494" s="412"/>
      <c r="T494" s="34"/>
      <c r="U494" s="34"/>
      <c r="V494" s="35" t="s">
        <v>66</v>
      </c>
      <c r="W494" s="405">
        <v>5</v>
      </c>
      <c r="X494" s="406">
        <f t="shared" si="88"/>
        <v>5.28</v>
      </c>
      <c r="Y494" s="36">
        <f t="shared" si="89"/>
        <v>1.196E-2</v>
      </c>
      <c r="Z494" s="56"/>
      <c r="AA494" s="57"/>
      <c r="AE494" s="64"/>
      <c r="BB494" s="345" t="s">
        <v>1</v>
      </c>
      <c r="BL494" s="64">
        <f t="shared" si="90"/>
        <v>5.3409090909090908</v>
      </c>
      <c r="BM494" s="64">
        <f t="shared" si="91"/>
        <v>5.64</v>
      </c>
      <c r="BN494" s="64">
        <f t="shared" si="92"/>
        <v>9.1054778554778559E-3</v>
      </c>
      <c r="BO494" s="64">
        <f t="shared" si="93"/>
        <v>9.6153846153846159E-3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1">
        <v>4680115885226</v>
      </c>
      <c r="E495" s="412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6"/>
      <c r="Q495" s="416"/>
      <c r="R495" s="416"/>
      <c r="S495" s="412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11">
        <v>4680115885271</v>
      </c>
      <c r="E496" s="412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592" t="s">
        <v>687</v>
      </c>
      <c r="P496" s="416"/>
      <c r="Q496" s="416"/>
      <c r="R496" s="416"/>
      <c r="S496" s="412"/>
      <c r="T496" s="34"/>
      <c r="U496" s="34"/>
      <c r="V496" s="35" t="s">
        <v>66</v>
      </c>
      <c r="W496" s="405">
        <v>10</v>
      </c>
      <c r="X496" s="406">
        <f t="shared" si="88"/>
        <v>10.56</v>
      </c>
      <c r="Y496" s="36">
        <f t="shared" si="89"/>
        <v>2.392E-2</v>
      </c>
      <c r="Z496" s="56"/>
      <c r="AA496" s="57"/>
      <c r="AE496" s="64"/>
      <c r="BB496" s="347" t="s">
        <v>1</v>
      </c>
      <c r="BL496" s="64">
        <f t="shared" si="90"/>
        <v>10.681818181818182</v>
      </c>
      <c r="BM496" s="64">
        <f t="shared" si="91"/>
        <v>11.28</v>
      </c>
      <c r="BN496" s="64">
        <f t="shared" si="92"/>
        <v>1.8210955710955712E-2</v>
      </c>
      <c r="BO496" s="64">
        <f t="shared" si="93"/>
        <v>1.9230769230769232E-2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1">
        <v>4680115884502</v>
      </c>
      <c r="E497" s="412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7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6"/>
      <c r="Q497" s="416"/>
      <c r="R497" s="416"/>
      <c r="S497" s="412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1">
        <v>4607091389104</v>
      </c>
      <c r="E498" s="412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4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6"/>
      <c r="Q498" s="416"/>
      <c r="R498" s="416"/>
      <c r="S498" s="412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1">
        <v>4680115884519</v>
      </c>
      <c r="E499" s="412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8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6"/>
      <c r="Q499" s="416"/>
      <c r="R499" s="416"/>
      <c r="S499" s="412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1">
        <v>4680115880603</v>
      </c>
      <c r="E500" s="412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6"/>
      <c r="Q500" s="416"/>
      <c r="R500" s="416"/>
      <c r="S500" s="412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1">
        <v>4607091389999</v>
      </c>
      <c r="E501" s="412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6"/>
      <c r="Q501" s="416"/>
      <c r="R501" s="416"/>
      <c r="S501" s="412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1">
        <v>4680115882782</v>
      </c>
      <c r="E502" s="412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784" t="s">
        <v>700</v>
      </c>
      <c r="P502" s="416"/>
      <c r="Q502" s="416"/>
      <c r="R502" s="416"/>
      <c r="S502" s="412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1">
        <v>4607091389098</v>
      </c>
      <c r="E503" s="412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6"/>
      <c r="Q503" s="416"/>
      <c r="R503" s="416"/>
      <c r="S503" s="412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1">
        <v>4607091389982</v>
      </c>
      <c r="E504" s="412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6"/>
      <c r="Q504" s="416"/>
      <c r="R504" s="416"/>
      <c r="S504" s="412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8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410"/>
      <c r="N505" s="419"/>
      <c r="O505" s="427" t="s">
        <v>70</v>
      </c>
      <c r="P505" s="428"/>
      <c r="Q505" s="428"/>
      <c r="R505" s="428"/>
      <c r="S505" s="428"/>
      <c r="T505" s="428"/>
      <c r="U505" s="429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21.780303030303028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22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0.26312000000000002</v>
      </c>
      <c r="Z505" s="408"/>
      <c r="AA505" s="408"/>
    </row>
    <row r="506" spans="1:67" x14ac:dyDescent="0.2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410"/>
      <c r="N506" s="419"/>
      <c r="O506" s="427" t="s">
        <v>70</v>
      </c>
      <c r="P506" s="428"/>
      <c r="Q506" s="428"/>
      <c r="R506" s="428"/>
      <c r="S506" s="428"/>
      <c r="T506" s="428"/>
      <c r="U506" s="429"/>
      <c r="V506" s="37" t="s">
        <v>66</v>
      </c>
      <c r="W506" s="407">
        <f>IFERROR(SUM(W493:W504),"0")</f>
        <v>115</v>
      </c>
      <c r="X506" s="407">
        <f>IFERROR(SUM(X493:X504),"0")</f>
        <v>116.16000000000001</v>
      </c>
      <c r="Y506" s="37"/>
      <c r="Z506" s="408"/>
      <c r="AA506" s="408"/>
    </row>
    <row r="507" spans="1:67" ht="14.25" hidden="1" customHeight="1" x14ac:dyDescent="0.25">
      <c r="A507" s="414" t="s">
        <v>105</v>
      </c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410"/>
      <c r="N507" s="410"/>
      <c r="O507" s="410"/>
      <c r="P507" s="410"/>
      <c r="Q507" s="410"/>
      <c r="R507" s="410"/>
      <c r="S507" s="410"/>
      <c r="T507" s="410"/>
      <c r="U507" s="410"/>
      <c r="V507" s="410"/>
      <c r="W507" s="410"/>
      <c r="X507" s="410"/>
      <c r="Y507" s="410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1">
        <v>4607091388930</v>
      </c>
      <c r="E508" s="412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7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6"/>
      <c r="Q508" s="416"/>
      <c r="R508" s="416"/>
      <c r="S508" s="412"/>
      <c r="T508" s="34"/>
      <c r="U508" s="34"/>
      <c r="V508" s="35" t="s">
        <v>66</v>
      </c>
      <c r="W508" s="405">
        <v>70</v>
      </c>
      <c r="X508" s="406">
        <f>IFERROR(IF(W508="",0,CEILING((W508/$H508),1)*$H508),"")</f>
        <v>73.92</v>
      </c>
      <c r="Y508" s="36">
        <f>IFERROR(IF(X508=0,"",ROUNDUP(X508/H508,0)*0.01196),"")</f>
        <v>0.16744000000000001</v>
      </c>
      <c r="Z508" s="56"/>
      <c r="AA508" s="57"/>
      <c r="AE508" s="64"/>
      <c r="BB508" s="356" t="s">
        <v>1</v>
      </c>
      <c r="BL508" s="64">
        <f>IFERROR(W508*I508/H508,"0")</f>
        <v>74.772727272727266</v>
      </c>
      <c r="BM508" s="64">
        <f>IFERROR(X508*I508/H508,"0")</f>
        <v>78.959999999999994</v>
      </c>
      <c r="BN508" s="64">
        <f>IFERROR(1/J508*(W508/H508),"0")</f>
        <v>0.12747668997668998</v>
      </c>
      <c r="BO508" s="64">
        <f>IFERROR(1/J508*(X508/H508),"0")</f>
        <v>0.13461538461538464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1">
        <v>4680115880054</v>
      </c>
      <c r="E509" s="412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6"/>
      <c r="Q509" s="416"/>
      <c r="R509" s="416"/>
      <c r="S509" s="412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8"/>
      <c r="B510" s="410"/>
      <c r="C510" s="410"/>
      <c r="D510" s="410"/>
      <c r="E510" s="410"/>
      <c r="F510" s="410"/>
      <c r="G510" s="410"/>
      <c r="H510" s="410"/>
      <c r="I510" s="410"/>
      <c r="J510" s="410"/>
      <c r="K510" s="410"/>
      <c r="L510" s="410"/>
      <c r="M510" s="410"/>
      <c r="N510" s="419"/>
      <c r="O510" s="427" t="s">
        <v>70</v>
      </c>
      <c r="P510" s="428"/>
      <c r="Q510" s="428"/>
      <c r="R510" s="428"/>
      <c r="S510" s="428"/>
      <c r="T510" s="428"/>
      <c r="U510" s="429"/>
      <c r="V510" s="37" t="s">
        <v>71</v>
      </c>
      <c r="W510" s="407">
        <f>IFERROR(W508/H508,"0")+IFERROR(W509/H509,"0")</f>
        <v>13.257575757575758</v>
      </c>
      <c r="X510" s="407">
        <f>IFERROR(X508/H508,"0")+IFERROR(X509/H509,"0")</f>
        <v>14</v>
      </c>
      <c r="Y510" s="407">
        <f>IFERROR(IF(Y508="",0,Y508),"0")+IFERROR(IF(Y509="",0,Y509),"0")</f>
        <v>0.16744000000000001</v>
      </c>
      <c r="Z510" s="408"/>
      <c r="AA510" s="408"/>
    </row>
    <row r="511" spans="1:67" x14ac:dyDescent="0.2">
      <c r="A511" s="410"/>
      <c r="B511" s="410"/>
      <c r="C511" s="410"/>
      <c r="D511" s="410"/>
      <c r="E511" s="410"/>
      <c r="F511" s="410"/>
      <c r="G511" s="410"/>
      <c r="H511" s="410"/>
      <c r="I511" s="410"/>
      <c r="J511" s="410"/>
      <c r="K511" s="410"/>
      <c r="L511" s="410"/>
      <c r="M511" s="410"/>
      <c r="N511" s="419"/>
      <c r="O511" s="427" t="s">
        <v>70</v>
      </c>
      <c r="P511" s="428"/>
      <c r="Q511" s="428"/>
      <c r="R511" s="428"/>
      <c r="S511" s="428"/>
      <c r="T511" s="428"/>
      <c r="U511" s="429"/>
      <c r="V511" s="37" t="s">
        <v>66</v>
      </c>
      <c r="W511" s="407">
        <f>IFERROR(SUM(W508:W509),"0")</f>
        <v>70</v>
      </c>
      <c r="X511" s="407">
        <f>IFERROR(SUM(X508:X509),"0")</f>
        <v>73.92</v>
      </c>
      <c r="Y511" s="37"/>
      <c r="Z511" s="408"/>
      <c r="AA511" s="408"/>
    </row>
    <row r="512" spans="1:67" ht="14.25" hidden="1" customHeight="1" x14ac:dyDescent="0.25">
      <c r="A512" s="414" t="s">
        <v>61</v>
      </c>
      <c r="B512" s="410"/>
      <c r="C512" s="410"/>
      <c r="D512" s="410"/>
      <c r="E512" s="410"/>
      <c r="F512" s="410"/>
      <c r="G512" s="410"/>
      <c r="H512" s="410"/>
      <c r="I512" s="410"/>
      <c r="J512" s="410"/>
      <c r="K512" s="410"/>
      <c r="L512" s="410"/>
      <c r="M512" s="410"/>
      <c r="N512" s="410"/>
      <c r="O512" s="410"/>
      <c r="P512" s="410"/>
      <c r="Q512" s="410"/>
      <c r="R512" s="410"/>
      <c r="S512" s="410"/>
      <c r="T512" s="410"/>
      <c r="U512" s="410"/>
      <c r="V512" s="410"/>
      <c r="W512" s="410"/>
      <c r="X512" s="410"/>
      <c r="Y512" s="410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1">
        <v>4680115883116</v>
      </c>
      <c r="E513" s="412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6"/>
      <c r="Q513" s="416"/>
      <c r="R513" s="416"/>
      <c r="S513" s="412"/>
      <c r="T513" s="34"/>
      <c r="U513" s="34"/>
      <c r="V513" s="35" t="s">
        <v>66</v>
      </c>
      <c r="W513" s="405">
        <v>5</v>
      </c>
      <c r="X513" s="406">
        <f t="shared" ref="X513:X518" si="94">IFERROR(IF(W513="",0,CEILING((W513/$H513),1)*$H513),"")</f>
        <v>5.28</v>
      </c>
      <c r="Y513" s="36">
        <f>IFERROR(IF(X513=0,"",ROUNDUP(X513/H513,0)*0.01196),"")</f>
        <v>1.196E-2</v>
      </c>
      <c r="Z513" s="56"/>
      <c r="AA513" s="57"/>
      <c r="AE513" s="64"/>
      <c r="BB513" s="358" t="s">
        <v>1</v>
      </c>
      <c r="BL513" s="64">
        <f t="shared" ref="BL513:BL518" si="95">IFERROR(W513*I513/H513,"0")</f>
        <v>5.3409090909090908</v>
      </c>
      <c r="BM513" s="64">
        <f t="shared" ref="BM513:BM518" si="96">IFERROR(X513*I513/H513,"0")</f>
        <v>5.64</v>
      </c>
      <c r="BN513" s="64">
        <f t="shared" ref="BN513:BN518" si="97">IFERROR(1/J513*(W513/H513),"0")</f>
        <v>9.1054778554778559E-3</v>
      </c>
      <c r="BO513" s="64">
        <f t="shared" ref="BO513:BO518" si="98">IFERROR(1/J513*(X513/H513),"0")</f>
        <v>9.6153846153846159E-3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1">
        <v>4680115883093</v>
      </c>
      <c r="E514" s="412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6"/>
      <c r="Q514" s="416"/>
      <c r="R514" s="416"/>
      <c r="S514" s="412"/>
      <c r="T514" s="34"/>
      <c r="U514" s="34"/>
      <c r="V514" s="35" t="s">
        <v>66</v>
      </c>
      <c r="W514" s="405">
        <v>20</v>
      </c>
      <c r="X514" s="406">
        <f t="shared" si="94"/>
        <v>21.12</v>
      </c>
      <c r="Y514" s="36">
        <f>IFERROR(IF(X514=0,"",ROUNDUP(X514/H514,0)*0.01196),"")</f>
        <v>4.7840000000000001E-2</v>
      </c>
      <c r="Z514" s="56"/>
      <c r="AA514" s="57"/>
      <c r="AE514" s="64"/>
      <c r="BB514" s="359" t="s">
        <v>1</v>
      </c>
      <c r="BL514" s="64">
        <f t="shared" si="95"/>
        <v>21.363636363636363</v>
      </c>
      <c r="BM514" s="64">
        <f t="shared" si="96"/>
        <v>22.56</v>
      </c>
      <c r="BN514" s="64">
        <f t="shared" si="97"/>
        <v>3.6421911421911424E-2</v>
      </c>
      <c r="BO514" s="64">
        <f t="shared" si="98"/>
        <v>3.8461538461538464E-2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1">
        <v>4680115883109</v>
      </c>
      <c r="E515" s="412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5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6"/>
      <c r="Q515" s="416"/>
      <c r="R515" s="416"/>
      <c r="S515" s="412"/>
      <c r="T515" s="34"/>
      <c r="U515" s="34"/>
      <c r="V515" s="35" t="s">
        <v>66</v>
      </c>
      <c r="W515" s="405">
        <v>65</v>
      </c>
      <c r="X515" s="406">
        <f t="shared" si="94"/>
        <v>68.64</v>
      </c>
      <c r="Y515" s="36">
        <f>IFERROR(IF(X515=0,"",ROUNDUP(X515/H515,0)*0.01196),"")</f>
        <v>0.15548000000000001</v>
      </c>
      <c r="Z515" s="56"/>
      <c r="AA515" s="57"/>
      <c r="AE515" s="64"/>
      <c r="BB515" s="360" t="s">
        <v>1</v>
      </c>
      <c r="BL515" s="64">
        <f t="shared" si="95"/>
        <v>69.431818181818173</v>
      </c>
      <c r="BM515" s="64">
        <f t="shared" si="96"/>
        <v>73.319999999999993</v>
      </c>
      <c r="BN515" s="64">
        <f t="shared" si="97"/>
        <v>0.11837121212121213</v>
      </c>
      <c r="BO515" s="64">
        <f t="shared" si="98"/>
        <v>0.125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1">
        <v>4680115882072</v>
      </c>
      <c r="E516" s="412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5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6"/>
      <c r="Q516" s="416"/>
      <c r="R516" s="416"/>
      <c r="S516" s="412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1">
        <v>4680115882102</v>
      </c>
      <c r="E517" s="412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7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6"/>
      <c r="Q517" s="416"/>
      <c r="R517" s="416"/>
      <c r="S517" s="412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1">
        <v>4680115882096</v>
      </c>
      <c r="E518" s="412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8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6"/>
      <c r="Q518" s="416"/>
      <c r="R518" s="416"/>
      <c r="S518" s="412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8"/>
      <c r="B519" s="410"/>
      <c r="C519" s="410"/>
      <c r="D519" s="410"/>
      <c r="E519" s="410"/>
      <c r="F519" s="410"/>
      <c r="G519" s="410"/>
      <c r="H519" s="410"/>
      <c r="I519" s="410"/>
      <c r="J519" s="410"/>
      <c r="K519" s="410"/>
      <c r="L519" s="410"/>
      <c r="M519" s="410"/>
      <c r="N519" s="419"/>
      <c r="O519" s="427" t="s">
        <v>70</v>
      </c>
      <c r="P519" s="428"/>
      <c r="Q519" s="428"/>
      <c r="R519" s="428"/>
      <c r="S519" s="428"/>
      <c r="T519" s="428"/>
      <c r="U519" s="429"/>
      <c r="V519" s="37" t="s">
        <v>71</v>
      </c>
      <c r="W519" s="407">
        <f>IFERROR(W513/H513,"0")+IFERROR(W514/H514,"0")+IFERROR(W515/H515,"0")+IFERROR(W516/H516,"0")+IFERROR(W517/H517,"0")+IFERROR(W518/H518,"0")</f>
        <v>17.045454545454547</v>
      </c>
      <c r="X519" s="407">
        <f>IFERROR(X513/H513,"0")+IFERROR(X514/H514,"0")+IFERROR(X515/H515,"0")+IFERROR(X516/H516,"0")+IFERROR(X517/H517,"0")+IFERROR(X518/H518,"0")</f>
        <v>18</v>
      </c>
      <c r="Y519" s="407">
        <f>IFERROR(IF(Y513="",0,Y513),"0")+IFERROR(IF(Y514="",0,Y514),"0")+IFERROR(IF(Y515="",0,Y515),"0")+IFERROR(IF(Y516="",0,Y516),"0")+IFERROR(IF(Y517="",0,Y517),"0")+IFERROR(IF(Y518="",0,Y518),"0")</f>
        <v>0.21528</v>
      </c>
      <c r="Z519" s="408"/>
      <c r="AA519" s="408"/>
    </row>
    <row r="520" spans="1:67" x14ac:dyDescent="0.2">
      <c r="A520" s="410"/>
      <c r="B520" s="410"/>
      <c r="C520" s="410"/>
      <c r="D520" s="410"/>
      <c r="E520" s="410"/>
      <c r="F520" s="410"/>
      <c r="G520" s="410"/>
      <c r="H520" s="410"/>
      <c r="I520" s="410"/>
      <c r="J520" s="410"/>
      <c r="K520" s="410"/>
      <c r="L520" s="410"/>
      <c r="M520" s="410"/>
      <c r="N520" s="419"/>
      <c r="O520" s="427" t="s">
        <v>70</v>
      </c>
      <c r="P520" s="428"/>
      <c r="Q520" s="428"/>
      <c r="R520" s="428"/>
      <c r="S520" s="428"/>
      <c r="T520" s="428"/>
      <c r="U520" s="429"/>
      <c r="V520" s="37" t="s">
        <v>66</v>
      </c>
      <c r="W520" s="407">
        <f>IFERROR(SUM(W513:W518),"0")</f>
        <v>90</v>
      </c>
      <c r="X520" s="407">
        <f>IFERROR(SUM(X513:X518),"0")</f>
        <v>95.04</v>
      </c>
      <c r="Y520" s="37"/>
      <c r="Z520" s="408"/>
      <c r="AA520" s="408"/>
    </row>
    <row r="521" spans="1:67" ht="14.25" hidden="1" customHeight="1" x14ac:dyDescent="0.25">
      <c r="A521" s="414" t="s">
        <v>72</v>
      </c>
      <c r="B521" s="410"/>
      <c r="C521" s="410"/>
      <c r="D521" s="410"/>
      <c r="E521" s="410"/>
      <c r="F521" s="410"/>
      <c r="G521" s="410"/>
      <c r="H521" s="410"/>
      <c r="I521" s="410"/>
      <c r="J521" s="410"/>
      <c r="K521" s="410"/>
      <c r="L521" s="410"/>
      <c r="M521" s="410"/>
      <c r="N521" s="410"/>
      <c r="O521" s="410"/>
      <c r="P521" s="410"/>
      <c r="Q521" s="410"/>
      <c r="R521" s="410"/>
      <c r="S521" s="410"/>
      <c r="T521" s="410"/>
      <c r="U521" s="410"/>
      <c r="V521" s="410"/>
      <c r="W521" s="410"/>
      <c r="X521" s="410"/>
      <c r="Y521" s="410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1">
        <v>4607091383409</v>
      </c>
      <c r="E522" s="412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6"/>
      <c r="Q522" s="416"/>
      <c r="R522" s="416"/>
      <c r="S522" s="412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1">
        <v>4607091383416</v>
      </c>
      <c r="E523" s="412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6"/>
      <c r="Q523" s="416"/>
      <c r="R523" s="416"/>
      <c r="S523" s="412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1">
        <v>4680115883536</v>
      </c>
      <c r="E524" s="412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6"/>
      <c r="Q524" s="416"/>
      <c r="R524" s="416"/>
      <c r="S524" s="412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18"/>
      <c r="B525" s="410"/>
      <c r="C525" s="410"/>
      <c r="D525" s="410"/>
      <c r="E525" s="410"/>
      <c r="F525" s="410"/>
      <c r="G525" s="410"/>
      <c r="H525" s="410"/>
      <c r="I525" s="410"/>
      <c r="J525" s="410"/>
      <c r="K525" s="410"/>
      <c r="L525" s="410"/>
      <c r="M525" s="410"/>
      <c r="N525" s="419"/>
      <c r="O525" s="427" t="s">
        <v>70</v>
      </c>
      <c r="P525" s="428"/>
      <c r="Q525" s="428"/>
      <c r="R525" s="428"/>
      <c r="S525" s="428"/>
      <c r="T525" s="428"/>
      <c r="U525" s="429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0"/>
      <c r="B526" s="410"/>
      <c r="C526" s="410"/>
      <c r="D526" s="410"/>
      <c r="E526" s="410"/>
      <c r="F526" s="410"/>
      <c r="G526" s="410"/>
      <c r="H526" s="410"/>
      <c r="I526" s="410"/>
      <c r="J526" s="410"/>
      <c r="K526" s="410"/>
      <c r="L526" s="410"/>
      <c r="M526" s="410"/>
      <c r="N526" s="419"/>
      <c r="O526" s="427" t="s">
        <v>70</v>
      </c>
      <c r="P526" s="428"/>
      <c r="Q526" s="428"/>
      <c r="R526" s="428"/>
      <c r="S526" s="428"/>
      <c r="T526" s="428"/>
      <c r="U526" s="429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14" t="s">
        <v>217</v>
      </c>
      <c r="B527" s="410"/>
      <c r="C527" s="410"/>
      <c r="D527" s="410"/>
      <c r="E527" s="410"/>
      <c r="F527" s="410"/>
      <c r="G527" s="410"/>
      <c r="H527" s="410"/>
      <c r="I527" s="410"/>
      <c r="J527" s="410"/>
      <c r="K527" s="410"/>
      <c r="L527" s="410"/>
      <c r="M527" s="410"/>
      <c r="N527" s="410"/>
      <c r="O527" s="410"/>
      <c r="P527" s="410"/>
      <c r="Q527" s="410"/>
      <c r="R527" s="410"/>
      <c r="S527" s="410"/>
      <c r="T527" s="410"/>
      <c r="U527" s="410"/>
      <c r="V527" s="410"/>
      <c r="W527" s="410"/>
      <c r="X527" s="410"/>
      <c r="Y527" s="410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1">
        <v>4680115885035</v>
      </c>
      <c r="E528" s="412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5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6"/>
      <c r="Q528" s="416"/>
      <c r="R528" s="416"/>
      <c r="S528" s="412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18"/>
      <c r="B529" s="410"/>
      <c r="C529" s="410"/>
      <c r="D529" s="410"/>
      <c r="E529" s="410"/>
      <c r="F529" s="410"/>
      <c r="G529" s="410"/>
      <c r="H529" s="410"/>
      <c r="I529" s="410"/>
      <c r="J529" s="410"/>
      <c r="K529" s="410"/>
      <c r="L529" s="410"/>
      <c r="M529" s="410"/>
      <c r="N529" s="419"/>
      <c r="O529" s="427" t="s">
        <v>70</v>
      </c>
      <c r="P529" s="428"/>
      <c r="Q529" s="428"/>
      <c r="R529" s="428"/>
      <c r="S529" s="428"/>
      <c r="T529" s="428"/>
      <c r="U529" s="429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0"/>
      <c r="B530" s="410"/>
      <c r="C530" s="410"/>
      <c r="D530" s="410"/>
      <c r="E530" s="410"/>
      <c r="F530" s="410"/>
      <c r="G530" s="410"/>
      <c r="H530" s="410"/>
      <c r="I530" s="410"/>
      <c r="J530" s="410"/>
      <c r="K530" s="410"/>
      <c r="L530" s="410"/>
      <c r="M530" s="410"/>
      <c r="N530" s="419"/>
      <c r="O530" s="427" t="s">
        <v>70</v>
      </c>
      <c r="P530" s="428"/>
      <c r="Q530" s="428"/>
      <c r="R530" s="428"/>
      <c r="S530" s="428"/>
      <c r="T530" s="428"/>
      <c r="U530" s="429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86" t="s">
        <v>729</v>
      </c>
      <c r="B531" s="487"/>
      <c r="C531" s="487"/>
      <c r="D531" s="487"/>
      <c r="E531" s="487"/>
      <c r="F531" s="487"/>
      <c r="G531" s="487"/>
      <c r="H531" s="487"/>
      <c r="I531" s="487"/>
      <c r="J531" s="487"/>
      <c r="K531" s="487"/>
      <c r="L531" s="487"/>
      <c r="M531" s="487"/>
      <c r="N531" s="487"/>
      <c r="O531" s="487"/>
      <c r="P531" s="487"/>
      <c r="Q531" s="487"/>
      <c r="R531" s="487"/>
      <c r="S531" s="487"/>
      <c r="T531" s="487"/>
      <c r="U531" s="487"/>
      <c r="V531" s="487"/>
      <c r="W531" s="487"/>
      <c r="X531" s="487"/>
      <c r="Y531" s="487"/>
      <c r="Z531" s="48"/>
      <c r="AA531" s="48"/>
    </row>
    <row r="532" spans="1:67" ht="16.5" hidden="1" customHeight="1" x14ac:dyDescent="0.25">
      <c r="A532" s="413" t="s">
        <v>729</v>
      </c>
      <c r="B532" s="410"/>
      <c r="C532" s="410"/>
      <c r="D532" s="410"/>
      <c r="E532" s="410"/>
      <c r="F532" s="410"/>
      <c r="G532" s="410"/>
      <c r="H532" s="410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  <c r="V532" s="410"/>
      <c r="W532" s="410"/>
      <c r="X532" s="410"/>
      <c r="Y532" s="410"/>
      <c r="Z532" s="399"/>
      <c r="AA532" s="399"/>
    </row>
    <row r="533" spans="1:67" ht="14.25" hidden="1" customHeight="1" x14ac:dyDescent="0.25">
      <c r="A533" s="414" t="s">
        <v>113</v>
      </c>
      <c r="B533" s="410"/>
      <c r="C533" s="410"/>
      <c r="D533" s="410"/>
      <c r="E533" s="410"/>
      <c r="F533" s="410"/>
      <c r="G533" s="410"/>
      <c r="H533" s="410"/>
      <c r="I533" s="410"/>
      <c r="J533" s="410"/>
      <c r="K533" s="410"/>
      <c r="L533" s="410"/>
      <c r="M533" s="410"/>
      <c r="N533" s="410"/>
      <c r="O533" s="410"/>
      <c r="P533" s="410"/>
      <c r="Q533" s="410"/>
      <c r="R533" s="410"/>
      <c r="S533" s="410"/>
      <c r="T533" s="410"/>
      <c r="U533" s="410"/>
      <c r="V533" s="410"/>
      <c r="W533" s="410"/>
      <c r="X533" s="410"/>
      <c r="Y533" s="410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1">
        <v>4640242181011</v>
      </c>
      <c r="E534" s="412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493" t="s">
        <v>732</v>
      </c>
      <c r="P534" s="416"/>
      <c r="Q534" s="416"/>
      <c r="R534" s="416"/>
      <c r="S534" s="412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1">
        <v>4640242180045</v>
      </c>
      <c r="E535" s="412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564" t="s">
        <v>735</v>
      </c>
      <c r="P535" s="416"/>
      <c r="Q535" s="416"/>
      <c r="R535" s="416"/>
      <c r="S535" s="412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1">
        <v>4640242180441</v>
      </c>
      <c r="E536" s="412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496" t="s">
        <v>738</v>
      </c>
      <c r="P536" s="416"/>
      <c r="Q536" s="416"/>
      <c r="R536" s="416"/>
      <c r="S536" s="412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1">
        <v>4640242180601</v>
      </c>
      <c r="E537" s="412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529" t="s">
        <v>741</v>
      </c>
      <c r="P537" s="416"/>
      <c r="Q537" s="416"/>
      <c r="R537" s="416"/>
      <c r="S537" s="412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11">
        <v>4640242180564</v>
      </c>
      <c r="E538" s="412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47" t="s">
        <v>744</v>
      </c>
      <c r="P538" s="416"/>
      <c r="Q538" s="416"/>
      <c r="R538" s="416"/>
      <c r="S538" s="412"/>
      <c r="T538" s="34"/>
      <c r="U538" s="34"/>
      <c r="V538" s="35" t="s">
        <v>66</v>
      </c>
      <c r="W538" s="405">
        <v>240</v>
      </c>
      <c r="X538" s="406">
        <f t="shared" si="99"/>
        <v>240</v>
      </c>
      <c r="Y538" s="36">
        <f t="shared" si="100"/>
        <v>0.43499999999999994</v>
      </c>
      <c r="Z538" s="56"/>
      <c r="AA538" s="57"/>
      <c r="AE538" s="64"/>
      <c r="BB538" s="372" t="s">
        <v>1</v>
      </c>
      <c r="BL538" s="64">
        <f t="shared" si="101"/>
        <v>249.60000000000002</v>
      </c>
      <c r="BM538" s="64">
        <f t="shared" si="102"/>
        <v>249.60000000000002</v>
      </c>
      <c r="BN538" s="64">
        <f t="shared" si="103"/>
        <v>0.3571428571428571</v>
      </c>
      <c r="BO538" s="64">
        <f t="shared" si="104"/>
        <v>0.3571428571428571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1">
        <v>4640242180922</v>
      </c>
      <c r="E539" s="412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73" t="s">
        <v>747</v>
      </c>
      <c r="P539" s="416"/>
      <c r="Q539" s="416"/>
      <c r="R539" s="416"/>
      <c r="S539" s="412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1">
        <v>4640242181189</v>
      </c>
      <c r="E540" s="412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51" t="s">
        <v>750</v>
      </c>
      <c r="P540" s="416"/>
      <c r="Q540" s="416"/>
      <c r="R540" s="416"/>
      <c r="S540" s="412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1">
        <v>4640242180038</v>
      </c>
      <c r="E541" s="412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26" t="s">
        <v>753</v>
      </c>
      <c r="P541" s="416"/>
      <c r="Q541" s="416"/>
      <c r="R541" s="416"/>
      <c r="S541" s="412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1">
        <v>4640242181172</v>
      </c>
      <c r="E542" s="412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698" t="s">
        <v>756</v>
      </c>
      <c r="P542" s="416"/>
      <c r="Q542" s="416"/>
      <c r="R542" s="416"/>
      <c r="S542" s="412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8"/>
      <c r="B543" s="410"/>
      <c r="C543" s="410"/>
      <c r="D543" s="410"/>
      <c r="E543" s="410"/>
      <c r="F543" s="410"/>
      <c r="G543" s="410"/>
      <c r="H543" s="410"/>
      <c r="I543" s="410"/>
      <c r="J543" s="410"/>
      <c r="K543" s="410"/>
      <c r="L543" s="410"/>
      <c r="M543" s="410"/>
      <c r="N543" s="419"/>
      <c r="O543" s="427" t="s">
        <v>70</v>
      </c>
      <c r="P543" s="428"/>
      <c r="Q543" s="428"/>
      <c r="R543" s="428"/>
      <c r="S543" s="428"/>
      <c r="T543" s="428"/>
      <c r="U543" s="429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20</v>
      </c>
      <c r="X543" s="407">
        <f>IFERROR(X534/H534,"0")+IFERROR(X535/H535,"0")+IFERROR(X536/H536,"0")+IFERROR(X537/H537,"0")+IFERROR(X538/H538,"0")+IFERROR(X539/H539,"0")+IFERROR(X540/H540,"0")+IFERROR(X541/H541,"0")+IFERROR(X542/H542,"0")</f>
        <v>20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0.43499999999999994</v>
      </c>
      <c r="Z543" s="408"/>
      <c r="AA543" s="408"/>
    </row>
    <row r="544" spans="1:67" x14ac:dyDescent="0.2">
      <c r="A544" s="410"/>
      <c r="B544" s="410"/>
      <c r="C544" s="410"/>
      <c r="D544" s="410"/>
      <c r="E544" s="410"/>
      <c r="F544" s="410"/>
      <c r="G544" s="410"/>
      <c r="H544" s="410"/>
      <c r="I544" s="410"/>
      <c r="J544" s="410"/>
      <c r="K544" s="410"/>
      <c r="L544" s="410"/>
      <c r="M544" s="410"/>
      <c r="N544" s="419"/>
      <c r="O544" s="427" t="s">
        <v>70</v>
      </c>
      <c r="P544" s="428"/>
      <c r="Q544" s="428"/>
      <c r="R544" s="428"/>
      <c r="S544" s="428"/>
      <c r="T544" s="428"/>
      <c r="U544" s="429"/>
      <c r="V544" s="37" t="s">
        <v>66</v>
      </c>
      <c r="W544" s="407">
        <f>IFERROR(SUM(W534:W542),"0")</f>
        <v>240</v>
      </c>
      <c r="X544" s="407">
        <f>IFERROR(SUM(X534:X542),"0")</f>
        <v>240</v>
      </c>
      <c r="Y544" s="37"/>
      <c r="Z544" s="408"/>
      <c r="AA544" s="408"/>
    </row>
    <row r="545" spans="1:67" ht="14.25" hidden="1" customHeight="1" x14ac:dyDescent="0.25">
      <c r="A545" s="414" t="s">
        <v>105</v>
      </c>
      <c r="B545" s="410"/>
      <c r="C545" s="410"/>
      <c r="D545" s="410"/>
      <c r="E545" s="410"/>
      <c r="F545" s="410"/>
      <c r="G545" s="410"/>
      <c r="H545" s="410"/>
      <c r="I545" s="410"/>
      <c r="J545" s="410"/>
      <c r="K545" s="410"/>
      <c r="L545" s="410"/>
      <c r="M545" s="410"/>
      <c r="N545" s="410"/>
      <c r="O545" s="410"/>
      <c r="P545" s="410"/>
      <c r="Q545" s="410"/>
      <c r="R545" s="410"/>
      <c r="S545" s="410"/>
      <c r="T545" s="410"/>
      <c r="U545" s="410"/>
      <c r="V545" s="410"/>
      <c r="W545" s="410"/>
      <c r="X545" s="410"/>
      <c r="Y545" s="410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1">
        <v>4640242180526</v>
      </c>
      <c r="E546" s="412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517" t="s">
        <v>759</v>
      </c>
      <c r="P546" s="416"/>
      <c r="Q546" s="416"/>
      <c r="R546" s="416"/>
      <c r="S546" s="412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1">
        <v>4640242180519</v>
      </c>
      <c r="E547" s="412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492" t="s">
        <v>762</v>
      </c>
      <c r="P547" s="416"/>
      <c r="Q547" s="416"/>
      <c r="R547" s="416"/>
      <c r="S547" s="412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1">
        <v>4640242180090</v>
      </c>
      <c r="E548" s="412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49" t="s">
        <v>765</v>
      </c>
      <c r="P548" s="416"/>
      <c r="Q548" s="416"/>
      <c r="R548" s="416"/>
      <c r="S548" s="412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1">
        <v>4640242180090</v>
      </c>
      <c r="E549" s="412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494" t="s">
        <v>768</v>
      </c>
      <c r="P549" s="416"/>
      <c r="Q549" s="416"/>
      <c r="R549" s="416"/>
      <c r="S549" s="412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1">
        <v>4640242181363</v>
      </c>
      <c r="E550" s="412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417" t="s">
        <v>771</v>
      </c>
      <c r="P550" s="416"/>
      <c r="Q550" s="416"/>
      <c r="R550" s="416"/>
      <c r="S550" s="412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18"/>
      <c r="B551" s="410"/>
      <c r="C551" s="410"/>
      <c r="D551" s="410"/>
      <c r="E551" s="410"/>
      <c r="F551" s="410"/>
      <c r="G551" s="410"/>
      <c r="H551" s="410"/>
      <c r="I551" s="410"/>
      <c r="J551" s="410"/>
      <c r="K551" s="410"/>
      <c r="L551" s="410"/>
      <c r="M551" s="410"/>
      <c r="N551" s="419"/>
      <c r="O551" s="427" t="s">
        <v>70</v>
      </c>
      <c r="P551" s="428"/>
      <c r="Q551" s="428"/>
      <c r="R551" s="428"/>
      <c r="S551" s="428"/>
      <c r="T551" s="428"/>
      <c r="U551" s="429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0"/>
      <c r="B552" s="410"/>
      <c r="C552" s="410"/>
      <c r="D552" s="410"/>
      <c r="E552" s="410"/>
      <c r="F552" s="410"/>
      <c r="G552" s="410"/>
      <c r="H552" s="410"/>
      <c r="I552" s="410"/>
      <c r="J552" s="410"/>
      <c r="K552" s="410"/>
      <c r="L552" s="410"/>
      <c r="M552" s="410"/>
      <c r="N552" s="419"/>
      <c r="O552" s="427" t="s">
        <v>70</v>
      </c>
      <c r="P552" s="428"/>
      <c r="Q552" s="428"/>
      <c r="R552" s="428"/>
      <c r="S552" s="428"/>
      <c r="T552" s="428"/>
      <c r="U552" s="429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14" t="s">
        <v>61</v>
      </c>
      <c r="B553" s="410"/>
      <c r="C553" s="410"/>
      <c r="D553" s="410"/>
      <c r="E553" s="410"/>
      <c r="F553" s="410"/>
      <c r="G553" s="410"/>
      <c r="H553" s="410"/>
      <c r="I553" s="410"/>
      <c r="J553" s="410"/>
      <c r="K553" s="410"/>
      <c r="L553" s="410"/>
      <c r="M553" s="410"/>
      <c r="N553" s="410"/>
      <c r="O553" s="410"/>
      <c r="P553" s="410"/>
      <c r="Q553" s="410"/>
      <c r="R553" s="410"/>
      <c r="S553" s="410"/>
      <c r="T553" s="410"/>
      <c r="U553" s="410"/>
      <c r="V553" s="410"/>
      <c r="W553" s="410"/>
      <c r="X553" s="410"/>
      <c r="Y553" s="410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11">
        <v>4640242180816</v>
      </c>
      <c r="E554" s="412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25" t="s">
        <v>774</v>
      </c>
      <c r="P554" s="416"/>
      <c r="Q554" s="416"/>
      <c r="R554" s="416"/>
      <c r="S554" s="412"/>
      <c r="T554" s="34"/>
      <c r="U554" s="34"/>
      <c r="V554" s="35" t="s">
        <v>66</v>
      </c>
      <c r="W554" s="405">
        <v>190</v>
      </c>
      <c r="X554" s="406">
        <f>IFERROR(IF(W554="",0,CEILING((W554/$H554),1)*$H554),"")</f>
        <v>193.20000000000002</v>
      </c>
      <c r="Y554" s="36">
        <f>IFERROR(IF(X554=0,"",ROUNDUP(X554/H554,0)*0.00753),"")</f>
        <v>0.34638000000000002</v>
      </c>
      <c r="Z554" s="56"/>
      <c r="AA554" s="57"/>
      <c r="AE554" s="64"/>
      <c r="BB554" s="382" t="s">
        <v>1</v>
      </c>
      <c r="BL554" s="64">
        <f>IFERROR(W554*I554/H554,"0")</f>
        <v>201.76190476190476</v>
      </c>
      <c r="BM554" s="64">
        <f>IFERROR(X554*I554/H554,"0")</f>
        <v>205.16</v>
      </c>
      <c r="BN554" s="64">
        <f>IFERROR(1/J554*(W554/H554),"0")</f>
        <v>0.28998778998778996</v>
      </c>
      <c r="BO554" s="64">
        <f>IFERROR(1/J554*(X554/H554),"0")</f>
        <v>0.29487179487179488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11">
        <v>4640242180595</v>
      </c>
      <c r="E555" s="412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799" t="s">
        <v>777</v>
      </c>
      <c r="P555" s="416"/>
      <c r="Q555" s="416"/>
      <c r="R555" s="416"/>
      <c r="S555" s="412"/>
      <c r="T555" s="34"/>
      <c r="U555" s="34"/>
      <c r="V555" s="35" t="s">
        <v>66</v>
      </c>
      <c r="W555" s="405">
        <v>590</v>
      </c>
      <c r="X555" s="406">
        <f>IFERROR(IF(W555="",0,CEILING((W555/$H555),1)*$H555),"")</f>
        <v>592.20000000000005</v>
      </c>
      <c r="Y555" s="36">
        <f>IFERROR(IF(X555=0,"",ROUNDUP(X555/H555,0)*0.00753),"")</f>
        <v>1.0617300000000001</v>
      </c>
      <c r="Z555" s="56"/>
      <c r="AA555" s="57"/>
      <c r="AE555" s="64"/>
      <c r="BB555" s="383" t="s">
        <v>1</v>
      </c>
      <c r="BL555" s="64">
        <f>IFERROR(W555*I555/H555,"0")</f>
        <v>626.52380952380952</v>
      </c>
      <c r="BM555" s="64">
        <f>IFERROR(X555*I555/H555,"0")</f>
        <v>628.86</v>
      </c>
      <c r="BN555" s="64">
        <f>IFERROR(1/J555*(W555/H555),"0")</f>
        <v>0.90048840048840051</v>
      </c>
      <c r="BO555" s="64">
        <f>IFERROR(1/J555*(X555/H555),"0")</f>
        <v>0.90384615384615385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1">
        <v>4640242180076</v>
      </c>
      <c r="E556" s="412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65" t="s">
        <v>780</v>
      </c>
      <c r="P556" s="416"/>
      <c r="Q556" s="416"/>
      <c r="R556" s="416"/>
      <c r="S556" s="412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1">
        <v>4640242180908</v>
      </c>
      <c r="E557" s="412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474" t="s">
        <v>783</v>
      </c>
      <c r="P557" s="416"/>
      <c r="Q557" s="416"/>
      <c r="R557" s="416"/>
      <c r="S557" s="412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1">
        <v>4640242180489</v>
      </c>
      <c r="E558" s="412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52" t="s">
        <v>786</v>
      </c>
      <c r="P558" s="416"/>
      <c r="Q558" s="416"/>
      <c r="R558" s="416"/>
      <c r="S558" s="412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8"/>
      <c r="B559" s="410"/>
      <c r="C559" s="410"/>
      <c r="D559" s="410"/>
      <c r="E559" s="410"/>
      <c r="F559" s="410"/>
      <c r="G559" s="410"/>
      <c r="H559" s="410"/>
      <c r="I559" s="410"/>
      <c r="J559" s="410"/>
      <c r="K559" s="410"/>
      <c r="L559" s="410"/>
      <c r="M559" s="410"/>
      <c r="N559" s="419"/>
      <c r="O559" s="427" t="s">
        <v>70</v>
      </c>
      <c r="P559" s="428"/>
      <c r="Q559" s="428"/>
      <c r="R559" s="428"/>
      <c r="S559" s="428"/>
      <c r="T559" s="428"/>
      <c r="U559" s="429"/>
      <c r="V559" s="37" t="s">
        <v>71</v>
      </c>
      <c r="W559" s="407">
        <f>IFERROR(W554/H554,"0")+IFERROR(W555/H555,"0")+IFERROR(W556/H556,"0")+IFERROR(W557/H557,"0")+IFERROR(W558/H558,"0")</f>
        <v>185.71428571428572</v>
      </c>
      <c r="X559" s="407">
        <f>IFERROR(X554/H554,"0")+IFERROR(X555/H555,"0")+IFERROR(X556/H556,"0")+IFERROR(X557/H557,"0")+IFERROR(X558/H558,"0")</f>
        <v>187</v>
      </c>
      <c r="Y559" s="407">
        <f>IFERROR(IF(Y554="",0,Y554),"0")+IFERROR(IF(Y555="",0,Y555),"0")+IFERROR(IF(Y556="",0,Y556),"0")+IFERROR(IF(Y557="",0,Y557),"0")+IFERROR(IF(Y558="",0,Y558),"0")</f>
        <v>1.4081100000000002</v>
      </c>
      <c r="Z559" s="408"/>
      <c r="AA559" s="408"/>
    </row>
    <row r="560" spans="1:67" x14ac:dyDescent="0.2">
      <c r="A560" s="410"/>
      <c r="B560" s="410"/>
      <c r="C560" s="410"/>
      <c r="D560" s="410"/>
      <c r="E560" s="410"/>
      <c r="F560" s="410"/>
      <c r="G560" s="410"/>
      <c r="H560" s="410"/>
      <c r="I560" s="410"/>
      <c r="J560" s="410"/>
      <c r="K560" s="410"/>
      <c r="L560" s="410"/>
      <c r="M560" s="410"/>
      <c r="N560" s="419"/>
      <c r="O560" s="427" t="s">
        <v>70</v>
      </c>
      <c r="P560" s="428"/>
      <c r="Q560" s="428"/>
      <c r="R560" s="428"/>
      <c r="S560" s="428"/>
      <c r="T560" s="428"/>
      <c r="U560" s="429"/>
      <c r="V560" s="37" t="s">
        <v>66</v>
      </c>
      <c r="W560" s="407">
        <f>IFERROR(SUM(W554:W558),"0")</f>
        <v>780</v>
      </c>
      <c r="X560" s="407">
        <f>IFERROR(SUM(X554:X558),"0")</f>
        <v>785.40000000000009</v>
      </c>
      <c r="Y560" s="37"/>
      <c r="Z560" s="408"/>
      <c r="AA560" s="408"/>
    </row>
    <row r="561" spans="1:67" ht="14.25" hidden="1" customHeight="1" x14ac:dyDescent="0.25">
      <c r="A561" s="414" t="s">
        <v>72</v>
      </c>
      <c r="B561" s="410"/>
      <c r="C561" s="410"/>
      <c r="D561" s="410"/>
      <c r="E561" s="410"/>
      <c r="F561" s="410"/>
      <c r="G561" s="410"/>
      <c r="H561" s="410"/>
      <c r="I561" s="410"/>
      <c r="J561" s="410"/>
      <c r="K561" s="410"/>
      <c r="L561" s="410"/>
      <c r="M561" s="410"/>
      <c r="N561" s="410"/>
      <c r="O561" s="410"/>
      <c r="P561" s="410"/>
      <c r="Q561" s="410"/>
      <c r="R561" s="410"/>
      <c r="S561" s="410"/>
      <c r="T561" s="410"/>
      <c r="U561" s="410"/>
      <c r="V561" s="410"/>
      <c r="W561" s="410"/>
      <c r="X561" s="410"/>
      <c r="Y561" s="410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1">
        <v>4640242180533</v>
      </c>
      <c r="E562" s="412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586" t="s">
        <v>789</v>
      </c>
      <c r="P562" s="416"/>
      <c r="Q562" s="416"/>
      <c r="R562" s="416"/>
      <c r="S562" s="412"/>
      <c r="T562" s="34"/>
      <c r="U562" s="34"/>
      <c r="V562" s="35" t="s">
        <v>66</v>
      </c>
      <c r="W562" s="405">
        <v>80</v>
      </c>
      <c r="X562" s="406">
        <f>IFERROR(IF(W562="",0,CEILING((W562/$H562),1)*$H562),"")</f>
        <v>85.8</v>
      </c>
      <c r="Y562" s="36">
        <f>IFERROR(IF(X562=0,"",ROUNDUP(X562/H562,0)*0.02175),"")</f>
        <v>0.23924999999999999</v>
      </c>
      <c r="Z562" s="56"/>
      <c r="AA562" s="57"/>
      <c r="AE562" s="64"/>
      <c r="BB562" s="387" t="s">
        <v>1</v>
      </c>
      <c r="BL562" s="64">
        <f>IFERROR(W562*I562/H562,"0")</f>
        <v>85.784615384615407</v>
      </c>
      <c r="BM562" s="64">
        <f>IFERROR(X562*I562/H562,"0")</f>
        <v>92.004000000000005</v>
      </c>
      <c r="BN562" s="64">
        <f>IFERROR(1/J562*(W562/H562),"0")</f>
        <v>0.18315018315018317</v>
      </c>
      <c r="BO562" s="64">
        <f>IFERROR(1/J562*(X562/H562),"0")</f>
        <v>0.19642857142857142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1">
        <v>4640242180106</v>
      </c>
      <c r="E563" s="412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703" t="s">
        <v>792</v>
      </c>
      <c r="P563" s="416"/>
      <c r="Q563" s="416"/>
      <c r="R563" s="416"/>
      <c r="S563" s="412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1">
        <v>4640242180540</v>
      </c>
      <c r="E564" s="412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53" t="s">
        <v>795</v>
      </c>
      <c r="P564" s="416"/>
      <c r="Q564" s="416"/>
      <c r="R564" s="416"/>
      <c r="S564" s="412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1">
        <v>4640242181233</v>
      </c>
      <c r="E565" s="412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755" t="s">
        <v>798</v>
      </c>
      <c r="P565" s="416"/>
      <c r="Q565" s="416"/>
      <c r="R565" s="416"/>
      <c r="S565" s="412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1">
        <v>4640242181226</v>
      </c>
      <c r="E566" s="412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6"/>
      <c r="Q566" s="416"/>
      <c r="R566" s="416"/>
      <c r="S566" s="412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8"/>
      <c r="B567" s="410"/>
      <c r="C567" s="410"/>
      <c r="D567" s="410"/>
      <c r="E567" s="410"/>
      <c r="F567" s="410"/>
      <c r="G567" s="410"/>
      <c r="H567" s="410"/>
      <c r="I567" s="410"/>
      <c r="J567" s="410"/>
      <c r="K567" s="410"/>
      <c r="L567" s="410"/>
      <c r="M567" s="410"/>
      <c r="N567" s="419"/>
      <c r="O567" s="427" t="s">
        <v>70</v>
      </c>
      <c r="P567" s="428"/>
      <c r="Q567" s="428"/>
      <c r="R567" s="428"/>
      <c r="S567" s="428"/>
      <c r="T567" s="428"/>
      <c r="U567" s="429"/>
      <c r="V567" s="37" t="s">
        <v>71</v>
      </c>
      <c r="W567" s="407">
        <f>IFERROR(W562/H562,"0")+IFERROR(W563/H563,"0")+IFERROR(W564/H564,"0")+IFERROR(W565/H565,"0")+IFERROR(W566/H566,"0")</f>
        <v>10.256410256410257</v>
      </c>
      <c r="X567" s="407">
        <f>IFERROR(X562/H562,"0")+IFERROR(X563/H563,"0")+IFERROR(X564/H564,"0")+IFERROR(X565/H565,"0")+IFERROR(X566/H566,"0")</f>
        <v>11</v>
      </c>
      <c r="Y567" s="407">
        <f>IFERROR(IF(Y562="",0,Y562),"0")+IFERROR(IF(Y563="",0,Y563),"0")+IFERROR(IF(Y564="",0,Y564),"0")+IFERROR(IF(Y565="",0,Y565),"0")+IFERROR(IF(Y566="",0,Y566),"0")</f>
        <v>0.23924999999999999</v>
      </c>
      <c r="Z567" s="408"/>
      <c r="AA567" s="408"/>
    </row>
    <row r="568" spans="1:67" x14ac:dyDescent="0.2">
      <c r="A568" s="410"/>
      <c r="B568" s="410"/>
      <c r="C568" s="410"/>
      <c r="D568" s="410"/>
      <c r="E568" s="410"/>
      <c r="F568" s="410"/>
      <c r="G568" s="410"/>
      <c r="H568" s="410"/>
      <c r="I568" s="410"/>
      <c r="J568" s="410"/>
      <c r="K568" s="410"/>
      <c r="L568" s="410"/>
      <c r="M568" s="410"/>
      <c r="N568" s="419"/>
      <c r="O568" s="427" t="s">
        <v>70</v>
      </c>
      <c r="P568" s="428"/>
      <c r="Q568" s="428"/>
      <c r="R568" s="428"/>
      <c r="S568" s="428"/>
      <c r="T568" s="428"/>
      <c r="U568" s="429"/>
      <c r="V568" s="37" t="s">
        <v>66</v>
      </c>
      <c r="W568" s="407">
        <f>IFERROR(SUM(W562:W566),"0")</f>
        <v>80</v>
      </c>
      <c r="X568" s="407">
        <f>IFERROR(SUM(X562:X566),"0")</f>
        <v>85.8</v>
      </c>
      <c r="Y568" s="37"/>
      <c r="Z568" s="408"/>
      <c r="AA568" s="408"/>
    </row>
    <row r="569" spans="1:67" ht="14.25" hidden="1" customHeight="1" x14ac:dyDescent="0.25">
      <c r="A569" s="414" t="s">
        <v>217</v>
      </c>
      <c r="B569" s="410"/>
      <c r="C569" s="410"/>
      <c r="D569" s="410"/>
      <c r="E569" s="410"/>
      <c r="F569" s="410"/>
      <c r="G569" s="410"/>
      <c r="H569" s="410"/>
      <c r="I569" s="410"/>
      <c r="J569" s="410"/>
      <c r="K569" s="410"/>
      <c r="L569" s="410"/>
      <c r="M569" s="410"/>
      <c r="N569" s="410"/>
      <c r="O569" s="410"/>
      <c r="P569" s="410"/>
      <c r="Q569" s="410"/>
      <c r="R569" s="410"/>
      <c r="S569" s="410"/>
      <c r="T569" s="410"/>
      <c r="U569" s="410"/>
      <c r="V569" s="410"/>
      <c r="W569" s="410"/>
      <c r="X569" s="410"/>
      <c r="Y569" s="410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1">
        <v>4640242180120</v>
      </c>
      <c r="E570" s="412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765" t="s">
        <v>804</v>
      </c>
      <c r="P570" s="416"/>
      <c r="Q570" s="416"/>
      <c r="R570" s="416"/>
      <c r="S570" s="412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1">
        <v>4640242180120</v>
      </c>
      <c r="E571" s="412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764" t="s">
        <v>806</v>
      </c>
      <c r="P571" s="416"/>
      <c r="Q571" s="416"/>
      <c r="R571" s="416"/>
      <c r="S571" s="412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1">
        <v>4640242180137</v>
      </c>
      <c r="E572" s="412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714" t="s">
        <v>809</v>
      </c>
      <c r="P572" s="416"/>
      <c r="Q572" s="416"/>
      <c r="R572" s="416"/>
      <c r="S572" s="412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1">
        <v>4640242180137</v>
      </c>
      <c r="E573" s="412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749" t="s">
        <v>811</v>
      </c>
      <c r="P573" s="416"/>
      <c r="Q573" s="416"/>
      <c r="R573" s="416"/>
      <c r="S573" s="412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18"/>
      <c r="B574" s="410"/>
      <c r="C574" s="410"/>
      <c r="D574" s="410"/>
      <c r="E574" s="410"/>
      <c r="F574" s="410"/>
      <c r="G574" s="410"/>
      <c r="H574" s="410"/>
      <c r="I574" s="410"/>
      <c r="J574" s="410"/>
      <c r="K574" s="410"/>
      <c r="L574" s="410"/>
      <c r="M574" s="410"/>
      <c r="N574" s="419"/>
      <c r="O574" s="427" t="s">
        <v>70</v>
      </c>
      <c r="P574" s="428"/>
      <c r="Q574" s="428"/>
      <c r="R574" s="428"/>
      <c r="S574" s="428"/>
      <c r="T574" s="428"/>
      <c r="U574" s="429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0"/>
      <c r="B575" s="410"/>
      <c r="C575" s="410"/>
      <c r="D575" s="410"/>
      <c r="E575" s="410"/>
      <c r="F575" s="410"/>
      <c r="G575" s="410"/>
      <c r="H575" s="410"/>
      <c r="I575" s="410"/>
      <c r="J575" s="410"/>
      <c r="K575" s="410"/>
      <c r="L575" s="410"/>
      <c r="M575" s="410"/>
      <c r="N575" s="419"/>
      <c r="O575" s="427" t="s">
        <v>70</v>
      </c>
      <c r="P575" s="428"/>
      <c r="Q575" s="428"/>
      <c r="R575" s="428"/>
      <c r="S575" s="428"/>
      <c r="T575" s="428"/>
      <c r="U575" s="429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50"/>
      <c r="B576" s="410"/>
      <c r="C576" s="410"/>
      <c r="D576" s="410"/>
      <c r="E576" s="410"/>
      <c r="F576" s="410"/>
      <c r="G576" s="410"/>
      <c r="H576" s="410"/>
      <c r="I576" s="410"/>
      <c r="J576" s="410"/>
      <c r="K576" s="410"/>
      <c r="L576" s="410"/>
      <c r="M576" s="410"/>
      <c r="N576" s="605"/>
      <c r="O576" s="579" t="s">
        <v>812</v>
      </c>
      <c r="P576" s="456"/>
      <c r="Q576" s="456"/>
      <c r="R576" s="456"/>
      <c r="S576" s="456"/>
      <c r="T576" s="456"/>
      <c r="U576" s="457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17883.2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18045.969999999998</v>
      </c>
      <c r="Y576" s="37"/>
      <c r="Z576" s="408"/>
      <c r="AA576" s="408"/>
    </row>
    <row r="577" spans="1:30" x14ac:dyDescent="0.2">
      <c r="A577" s="410"/>
      <c r="B577" s="410"/>
      <c r="C577" s="410"/>
      <c r="D577" s="410"/>
      <c r="E577" s="410"/>
      <c r="F577" s="410"/>
      <c r="G577" s="410"/>
      <c r="H577" s="410"/>
      <c r="I577" s="410"/>
      <c r="J577" s="410"/>
      <c r="K577" s="410"/>
      <c r="L577" s="410"/>
      <c r="M577" s="410"/>
      <c r="N577" s="605"/>
      <c r="O577" s="579" t="s">
        <v>813</v>
      </c>
      <c r="P577" s="456"/>
      <c r="Q577" s="456"/>
      <c r="R577" s="456"/>
      <c r="S577" s="456"/>
      <c r="T577" s="456"/>
      <c r="U577" s="457"/>
      <c r="V577" s="37" t="s">
        <v>66</v>
      </c>
      <c r="W577" s="407">
        <f>IFERROR(SUM(BL22:BL573),"0")</f>
        <v>18820.666195725091</v>
      </c>
      <c r="X577" s="407">
        <f>IFERROR(SUM(BM22:BM573),"0")</f>
        <v>18992.023999999998</v>
      </c>
      <c r="Y577" s="37"/>
      <c r="Z577" s="408"/>
      <c r="AA577" s="408"/>
    </row>
    <row r="578" spans="1:30" x14ac:dyDescent="0.2">
      <c r="A578" s="410"/>
      <c r="B578" s="410"/>
      <c r="C578" s="410"/>
      <c r="D578" s="410"/>
      <c r="E578" s="410"/>
      <c r="F578" s="410"/>
      <c r="G578" s="410"/>
      <c r="H578" s="410"/>
      <c r="I578" s="410"/>
      <c r="J578" s="410"/>
      <c r="K578" s="410"/>
      <c r="L578" s="410"/>
      <c r="M578" s="410"/>
      <c r="N578" s="605"/>
      <c r="O578" s="579" t="s">
        <v>814</v>
      </c>
      <c r="P578" s="456"/>
      <c r="Q578" s="456"/>
      <c r="R578" s="456"/>
      <c r="S578" s="456"/>
      <c r="T578" s="456"/>
      <c r="U578" s="457"/>
      <c r="V578" s="37" t="s">
        <v>815</v>
      </c>
      <c r="W578" s="38">
        <f>ROUNDUP(SUM(BN22:BN573),0)</f>
        <v>33</v>
      </c>
      <c r="X578" s="38">
        <f>ROUNDUP(SUM(BO22:BO573),0)</f>
        <v>33</v>
      </c>
      <c r="Y578" s="37"/>
      <c r="Z578" s="408"/>
      <c r="AA578" s="408"/>
    </row>
    <row r="579" spans="1:30" x14ac:dyDescent="0.2">
      <c r="A579" s="410"/>
      <c r="B579" s="410"/>
      <c r="C579" s="410"/>
      <c r="D579" s="410"/>
      <c r="E579" s="410"/>
      <c r="F579" s="410"/>
      <c r="G579" s="410"/>
      <c r="H579" s="410"/>
      <c r="I579" s="410"/>
      <c r="J579" s="410"/>
      <c r="K579" s="410"/>
      <c r="L579" s="410"/>
      <c r="M579" s="410"/>
      <c r="N579" s="605"/>
      <c r="O579" s="579" t="s">
        <v>816</v>
      </c>
      <c r="P579" s="456"/>
      <c r="Q579" s="456"/>
      <c r="R579" s="456"/>
      <c r="S579" s="456"/>
      <c r="T579" s="456"/>
      <c r="U579" s="457"/>
      <c r="V579" s="37" t="s">
        <v>66</v>
      </c>
      <c r="W579" s="407">
        <f>GrossWeightTotal+PalletQtyTotal*25</f>
        <v>19645.666195725091</v>
      </c>
      <c r="X579" s="407">
        <f>GrossWeightTotalR+PalletQtyTotalR*25</f>
        <v>19817.023999999998</v>
      </c>
      <c r="Y579" s="37"/>
      <c r="Z579" s="408"/>
      <c r="AA579" s="408"/>
    </row>
    <row r="580" spans="1:30" x14ac:dyDescent="0.2">
      <c r="A580" s="410"/>
      <c r="B580" s="410"/>
      <c r="C580" s="410"/>
      <c r="D580" s="410"/>
      <c r="E580" s="410"/>
      <c r="F580" s="410"/>
      <c r="G580" s="410"/>
      <c r="H580" s="410"/>
      <c r="I580" s="410"/>
      <c r="J580" s="410"/>
      <c r="K580" s="410"/>
      <c r="L580" s="410"/>
      <c r="M580" s="410"/>
      <c r="N580" s="605"/>
      <c r="O580" s="579" t="s">
        <v>817</v>
      </c>
      <c r="P580" s="456"/>
      <c r="Q580" s="456"/>
      <c r="R580" s="456"/>
      <c r="S580" s="456"/>
      <c r="T580" s="456"/>
      <c r="U580" s="457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2255.334034473402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2279</v>
      </c>
      <c r="Y580" s="37"/>
      <c r="Z580" s="408"/>
      <c r="AA580" s="408"/>
    </row>
    <row r="581" spans="1:30" ht="14.25" hidden="1" customHeight="1" x14ac:dyDescent="0.2">
      <c r="A581" s="410"/>
      <c r="B581" s="410"/>
      <c r="C581" s="410"/>
      <c r="D581" s="410"/>
      <c r="E581" s="410"/>
      <c r="F581" s="410"/>
      <c r="G581" s="410"/>
      <c r="H581" s="410"/>
      <c r="I581" s="410"/>
      <c r="J581" s="410"/>
      <c r="K581" s="410"/>
      <c r="L581" s="410"/>
      <c r="M581" s="410"/>
      <c r="N581" s="605"/>
      <c r="O581" s="579" t="s">
        <v>818</v>
      </c>
      <c r="P581" s="456"/>
      <c r="Q581" s="456"/>
      <c r="R581" s="456"/>
      <c r="S581" s="456"/>
      <c r="T581" s="456"/>
      <c r="U581" s="457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37.707329999999992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20" t="s">
        <v>103</v>
      </c>
      <c r="D583" s="471"/>
      <c r="E583" s="471"/>
      <c r="F583" s="472"/>
      <c r="G583" s="420" t="s">
        <v>239</v>
      </c>
      <c r="H583" s="471"/>
      <c r="I583" s="471"/>
      <c r="J583" s="471"/>
      <c r="K583" s="471"/>
      <c r="L583" s="471"/>
      <c r="M583" s="471"/>
      <c r="N583" s="471"/>
      <c r="O583" s="472"/>
      <c r="P583" s="420" t="s">
        <v>489</v>
      </c>
      <c r="Q583" s="472"/>
      <c r="R583" s="420" t="s">
        <v>558</v>
      </c>
      <c r="S583" s="471"/>
      <c r="T583" s="471"/>
      <c r="U583" s="472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762" t="s">
        <v>821</v>
      </c>
      <c r="B584" s="420" t="s">
        <v>60</v>
      </c>
      <c r="C584" s="420" t="s">
        <v>104</v>
      </c>
      <c r="D584" s="420" t="s">
        <v>112</v>
      </c>
      <c r="E584" s="420" t="s">
        <v>103</v>
      </c>
      <c r="F584" s="420" t="s">
        <v>229</v>
      </c>
      <c r="G584" s="420" t="s">
        <v>240</v>
      </c>
      <c r="H584" s="420" t="s">
        <v>254</v>
      </c>
      <c r="I584" s="420" t="s">
        <v>273</v>
      </c>
      <c r="J584" s="420" t="s">
        <v>351</v>
      </c>
      <c r="K584" s="420" t="s">
        <v>370</v>
      </c>
      <c r="L584" s="420" t="s">
        <v>383</v>
      </c>
      <c r="M584" s="397"/>
      <c r="N584" s="420" t="s">
        <v>459</v>
      </c>
      <c r="O584" s="420" t="s">
        <v>476</v>
      </c>
      <c r="P584" s="420" t="s">
        <v>490</v>
      </c>
      <c r="Q584" s="420" t="s">
        <v>532</v>
      </c>
      <c r="R584" s="420" t="s">
        <v>559</v>
      </c>
      <c r="S584" s="420" t="s">
        <v>628</v>
      </c>
      <c r="T584" s="420" t="s">
        <v>661</v>
      </c>
      <c r="U584" s="420" t="s">
        <v>668</v>
      </c>
      <c r="V584" s="420" t="s">
        <v>678</v>
      </c>
      <c r="W584" s="420" t="s">
        <v>729</v>
      </c>
      <c r="AA584" s="52"/>
      <c r="AD584" s="397"/>
    </row>
    <row r="585" spans="1:30" ht="13.5" customHeight="1" thickBot="1" x14ac:dyDescent="0.25">
      <c r="A585" s="763"/>
      <c r="B585" s="421"/>
      <c r="C585" s="421"/>
      <c r="D585" s="421"/>
      <c r="E585" s="421"/>
      <c r="F585" s="421"/>
      <c r="G585" s="421"/>
      <c r="H585" s="421"/>
      <c r="I585" s="421"/>
      <c r="J585" s="421"/>
      <c r="K585" s="421"/>
      <c r="L585" s="421"/>
      <c r="M585" s="397"/>
      <c r="N585" s="421"/>
      <c r="O585" s="421"/>
      <c r="P585" s="421"/>
      <c r="Q585" s="421"/>
      <c r="R585" s="421"/>
      <c r="S585" s="421"/>
      <c r="T585" s="421"/>
      <c r="U585" s="421"/>
      <c r="V585" s="421"/>
      <c r="W585" s="421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801.90000000000009</v>
      </c>
      <c r="D586" s="46">
        <f>IFERROR(X59*1,"0")+IFERROR(X60*1,"0")+IFERROR(X61*1,"0")+IFERROR(X62*1,"0")</f>
        <v>1170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777.3</v>
      </c>
      <c r="F586" s="46">
        <f>IFERROR(X136*1,"0")+IFERROR(X137*1,"0")+IFERROR(X138*1,"0")+IFERROR(X139*1,"0")+IFERROR(X140*1,"0")</f>
        <v>16.8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21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180.60000000000002</v>
      </c>
      <c r="J586" s="46">
        <f>IFERROR(X218*1,"0")+IFERROR(X219*1,"0")+IFERROR(X220*1,"0")+IFERROR(X221*1,"0")+IFERROR(X222*1,"0")+IFERROR(X223*1,"0")+IFERROR(X224*1,"0")+IFERROR(X228*1,"0")+IFERROR(X229*1,"0")</f>
        <v>10.5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7217.7499999999991</v>
      </c>
      <c r="M586" s="397"/>
      <c r="N586" s="46">
        <f>IFERROR(X296*1,"0")+IFERROR(X297*1,"0")+IFERROR(X298*1,"0")+IFERROR(X299*1,"0")+IFERROR(X300*1,"0")+IFERROR(X301*1,"0")+IFERROR(X302*1,"0")+IFERROR(X306*1,"0")+IFERROR(X307*1,"0")</f>
        <v>446</v>
      </c>
      <c r="O586" s="46">
        <f>IFERROR(X312*1,"0")+IFERROR(X316*1,"0")+IFERROR(X317*1,"0")+IFERROR(X318*1,"0")+IFERROR(X322*1,"0")+IFERROR(X326*1,"0")</f>
        <v>283.8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5640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77.7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6.3000000000000007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285.12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1111.2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70,00"/>
        <filter val="1 162,00"/>
        <filter val="1 345,00"/>
        <filter val="1,79"/>
        <filter val="1,95"/>
        <filter val="10,00"/>
        <filter val="10,26"/>
        <filter val="100,00"/>
        <filter val="104,00"/>
        <filter val="115,00"/>
        <filter val="116,00"/>
        <filter val="125,15"/>
        <filter val="13,26"/>
        <filter val="141,00"/>
        <filter val="145,00"/>
        <filter val="15,00"/>
        <filter val="15,20"/>
        <filter val="15,40"/>
        <filter val="150,00"/>
        <filter val="156,81"/>
        <filter val="157,30"/>
        <filter val="17 883,20"/>
        <filter val="17,00"/>
        <filter val="17,05"/>
        <filter val="175,26"/>
        <filter val="178,00"/>
        <filter val="18 820,67"/>
        <filter val="180,00"/>
        <filter val="185,40"/>
        <filter val="185,71"/>
        <filter val="19 645,67"/>
        <filter val="190,00"/>
        <filter val="2 115,00"/>
        <filter val="2 255,33"/>
        <filter val="2 335,00"/>
        <filter val="2,10"/>
        <filter val="20,00"/>
        <filter val="21,78"/>
        <filter val="22,21"/>
        <filter val="23,00"/>
        <filter val="23,40"/>
        <filter val="233,33"/>
        <filter val="236,00"/>
        <filter val="240,00"/>
        <filter val="246,00"/>
        <filter val="25,20"/>
        <filter val="26,85"/>
        <filter val="270,00"/>
        <filter val="28,00"/>
        <filter val="28,10"/>
        <filter val="281,10"/>
        <filter val="29,75"/>
        <filter val="290,00"/>
        <filter val="3 500,00"/>
        <filter val="3,00"/>
        <filter val="30,00"/>
        <filter val="33"/>
        <filter val="35,00"/>
        <filter val="370,00"/>
        <filter val="4 850,00"/>
        <filter val="4 875,20"/>
        <filter val="4,00"/>
        <filter val="4,20"/>
        <filter val="4,50"/>
        <filter val="40,00"/>
        <filter val="433,70"/>
        <filter val="44,46"/>
        <filter val="440,00"/>
        <filter val="46,30"/>
        <filter val="5,00"/>
        <filter val="5,25"/>
        <filter val="5,71"/>
        <filter val="50,00"/>
        <filter val="522,00"/>
        <filter val="58,00"/>
        <filter val="589,30"/>
        <filter val="590,00"/>
        <filter val="6,10"/>
        <filter val="60,00"/>
        <filter val="610,00"/>
        <filter val="62,44"/>
        <filter val="628,79"/>
        <filter val="640,00"/>
        <filter val="65,00"/>
        <filter val="69,15"/>
        <filter val="69,30"/>
        <filter val="7,00"/>
        <filter val="7,65"/>
        <filter val="70,00"/>
        <filter val="72,75"/>
        <filter val="780,00"/>
        <filter val="795,40"/>
        <filter val="8,00"/>
        <filter val="80,00"/>
        <filter val="81,90"/>
        <filter val="85,50"/>
        <filter val="9,45"/>
        <filter val="9,75"/>
        <filter val="90,00"/>
        <filter val="940,00"/>
        <filter val="95,00"/>
        <filter val="95,20"/>
        <filter val="97,17"/>
      </filters>
    </filterColumn>
  </autoFilter>
  <mergeCells count="1053"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D514:E514"/>
    <mergeCell ref="A308:N309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O304:U304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576:N581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P13:Q13"/>
    <mergeCell ref="D193:E193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O161:S161"/>
    <mergeCell ref="O283:S283"/>
    <mergeCell ref="D127:E127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08:E508"/>
    <mergeCell ref="A425:N426"/>
    <mergeCell ref="O515:S515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2024-07-08T11:28:52Z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