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D4269E-738C-48A1-A014-82AAA3CE0B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N509" i="1"/>
  <c r="BL509" i="1"/>
  <c r="X509" i="1"/>
  <c r="O509" i="1"/>
  <c r="BN508" i="1"/>
  <c r="BL508" i="1"/>
  <c r="X508" i="1"/>
  <c r="X510" i="1" s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W484" i="1"/>
  <c r="BN483" i="1"/>
  <c r="BL483" i="1"/>
  <c r="X483" i="1"/>
  <c r="O483" i="1"/>
  <c r="BN482" i="1"/>
  <c r="BL482" i="1"/>
  <c r="X482" i="1"/>
  <c r="W479" i="1"/>
  <c r="W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N457" i="1"/>
  <c r="BL457" i="1"/>
  <c r="X457" i="1"/>
  <c r="O457" i="1"/>
  <c r="BN456" i="1"/>
  <c r="BL456" i="1"/>
  <c r="X456" i="1"/>
  <c r="BN455" i="1"/>
  <c r="BL455" i="1"/>
  <c r="X455" i="1"/>
  <c r="O455" i="1"/>
  <c r="BN454" i="1"/>
  <c r="BL454" i="1"/>
  <c r="X454" i="1"/>
  <c r="BN453" i="1"/>
  <c r="BL453" i="1"/>
  <c r="X453" i="1"/>
  <c r="O453" i="1"/>
  <c r="BN452" i="1"/>
  <c r="BL452" i="1"/>
  <c r="X452" i="1"/>
  <c r="O452" i="1"/>
  <c r="BN451" i="1"/>
  <c r="BL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N444" i="1"/>
  <c r="BL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W431" i="1"/>
  <c r="W430" i="1"/>
  <c r="BN429" i="1"/>
  <c r="BL429" i="1"/>
  <c r="X429" i="1"/>
  <c r="O429" i="1"/>
  <c r="BN428" i="1"/>
  <c r="BL428" i="1"/>
  <c r="X428" i="1"/>
  <c r="X430" i="1" s="1"/>
  <c r="O428" i="1"/>
  <c r="W426" i="1"/>
  <c r="W425" i="1"/>
  <c r="BN424" i="1"/>
  <c r="BL424" i="1"/>
  <c r="X424" i="1"/>
  <c r="BN423" i="1"/>
  <c r="BL423" i="1"/>
  <c r="X423" i="1"/>
  <c r="O423" i="1"/>
  <c r="BN422" i="1"/>
  <c r="BL422" i="1"/>
  <c r="X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W398" i="1"/>
  <c r="W397" i="1"/>
  <c r="BN396" i="1"/>
  <c r="BL396" i="1"/>
  <c r="X396" i="1"/>
  <c r="O396" i="1"/>
  <c r="BN395" i="1"/>
  <c r="BL395" i="1"/>
  <c r="X395" i="1"/>
  <c r="X397" i="1" s="1"/>
  <c r="O395" i="1"/>
  <c r="W391" i="1"/>
  <c r="W390" i="1"/>
  <c r="BN389" i="1"/>
  <c r="BL389" i="1"/>
  <c r="X389" i="1"/>
  <c r="O389" i="1"/>
  <c r="BN388" i="1"/>
  <c r="BL388" i="1"/>
  <c r="X388" i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X377" i="1" s="1"/>
  <c r="O375" i="1"/>
  <c r="BO374" i="1"/>
  <c r="BN374" i="1"/>
  <c r="BM374" i="1"/>
  <c r="BL374" i="1"/>
  <c r="Y374" i="1"/>
  <c r="X374" i="1"/>
  <c r="O374" i="1"/>
  <c r="W372" i="1"/>
  <c r="W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3" i="1"/>
  <c r="W352" i="1"/>
  <c r="BN351" i="1"/>
  <c r="BL351" i="1"/>
  <c r="X351" i="1"/>
  <c r="O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N317" i="1"/>
  <c r="BL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W293" i="1"/>
  <c r="W292" i="1"/>
  <c r="BN291" i="1"/>
  <c r="BL291" i="1"/>
  <c r="X291" i="1"/>
  <c r="O291" i="1"/>
  <c r="BN290" i="1"/>
  <c r="BL290" i="1"/>
  <c r="X290" i="1"/>
  <c r="X292" i="1" s="1"/>
  <c r="O290" i="1"/>
  <c r="BO289" i="1"/>
  <c r="BN289" i="1"/>
  <c r="BM289" i="1"/>
  <c r="BL289" i="1"/>
  <c r="Y289" i="1"/>
  <c r="X289" i="1"/>
  <c r="O289" i="1"/>
  <c r="W287" i="1"/>
  <c r="W286" i="1"/>
  <c r="BN285" i="1"/>
  <c r="BL285" i="1"/>
  <c r="X285" i="1"/>
  <c r="O285" i="1"/>
  <c r="BN284" i="1"/>
  <c r="BL284" i="1"/>
  <c r="X284" i="1"/>
  <c r="BN283" i="1"/>
  <c r="BL283" i="1"/>
  <c r="X283" i="1"/>
  <c r="W281" i="1"/>
  <c r="W280" i="1"/>
  <c r="BN279" i="1"/>
  <c r="BL279" i="1"/>
  <c r="X279" i="1"/>
  <c r="O279" i="1"/>
  <c r="BN278" i="1"/>
  <c r="BL278" i="1"/>
  <c r="X278" i="1"/>
  <c r="O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W262" i="1"/>
  <c r="W261" i="1"/>
  <c r="BN260" i="1"/>
  <c r="BL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N252" i="1"/>
  <c r="BL252" i="1"/>
  <c r="X252" i="1"/>
  <c r="O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BN246" i="1"/>
  <c r="BL246" i="1"/>
  <c r="X246" i="1"/>
  <c r="BN245" i="1"/>
  <c r="BL245" i="1"/>
  <c r="X245" i="1"/>
  <c r="X255" i="1" s="1"/>
  <c r="O245" i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X230" i="1" s="1"/>
  <c r="O228" i="1"/>
  <c r="W226" i="1"/>
  <c r="W225" i="1"/>
  <c r="BN224" i="1"/>
  <c r="BL224" i="1"/>
  <c r="X224" i="1"/>
  <c r="O224" i="1"/>
  <c r="BN223" i="1"/>
  <c r="BL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N210" i="1"/>
  <c r="BL210" i="1"/>
  <c r="X210" i="1"/>
  <c r="O210" i="1"/>
  <c r="BN209" i="1"/>
  <c r="BL209" i="1"/>
  <c r="X209" i="1"/>
  <c r="W207" i="1"/>
  <c r="W206" i="1"/>
  <c r="BN205" i="1"/>
  <c r="BL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Y200" i="1" s="1"/>
  <c r="BN199" i="1"/>
  <c r="BL199" i="1"/>
  <c r="X199" i="1"/>
  <c r="O199" i="1"/>
  <c r="BN198" i="1"/>
  <c r="BL198" i="1"/>
  <c r="X198" i="1"/>
  <c r="BO198" i="1" s="1"/>
  <c r="O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BO195" i="1" s="1"/>
  <c r="O195" i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BO192" i="1" s="1"/>
  <c r="BN191" i="1"/>
  <c r="BL191" i="1"/>
  <c r="X191" i="1"/>
  <c r="BO191" i="1" s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W187" i="1"/>
  <c r="W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BO181" i="1" s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X175" i="1" s="1"/>
  <c r="O173" i="1"/>
  <c r="W171" i="1"/>
  <c r="W170" i="1"/>
  <c r="BN169" i="1"/>
  <c r="BL169" i="1"/>
  <c r="X169" i="1"/>
  <c r="O169" i="1"/>
  <c r="BN168" i="1"/>
  <c r="BL168" i="1"/>
  <c r="X168" i="1"/>
  <c r="O168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W152" i="1"/>
  <c r="W151" i="1"/>
  <c r="BN150" i="1"/>
  <c r="BL150" i="1"/>
  <c r="X150" i="1"/>
  <c r="O150" i="1"/>
  <c r="BN149" i="1"/>
  <c r="BL149" i="1"/>
  <c r="X149" i="1"/>
  <c r="BO149" i="1" s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O146" i="1"/>
  <c r="W142" i="1"/>
  <c r="W141" i="1"/>
  <c r="BN140" i="1"/>
  <c r="BL140" i="1"/>
  <c r="X140" i="1"/>
  <c r="O140" i="1"/>
  <c r="BN139" i="1"/>
  <c r="BL139" i="1"/>
  <c r="X139" i="1"/>
  <c r="BO139" i="1" s="1"/>
  <c r="O139" i="1"/>
  <c r="BN138" i="1"/>
  <c r="BL138" i="1"/>
  <c r="X138" i="1"/>
  <c r="BO138" i="1" s="1"/>
  <c r="O138" i="1"/>
  <c r="BN137" i="1"/>
  <c r="BL137" i="1"/>
  <c r="X137" i="1"/>
  <c r="X141" i="1" s="1"/>
  <c r="O137" i="1"/>
  <c r="BO136" i="1"/>
  <c r="BN136" i="1"/>
  <c r="BM136" i="1"/>
  <c r="BL136" i="1"/>
  <c r="Y136" i="1"/>
  <c r="X136" i="1"/>
  <c r="O136" i="1"/>
  <c r="W133" i="1"/>
  <c r="W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X132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W106" i="1"/>
  <c r="W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X106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C586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7" i="1" s="1"/>
  <c r="O27" i="1"/>
  <c r="W25" i="1"/>
  <c r="W24" i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BO113" i="1" l="1"/>
  <c r="BM113" i="1"/>
  <c r="Y113" i="1"/>
  <c r="BO140" i="1"/>
  <c r="BM140" i="1"/>
  <c r="Y140" i="1"/>
  <c r="BO169" i="1"/>
  <c r="BM169" i="1"/>
  <c r="Y169" i="1"/>
  <c r="BO197" i="1"/>
  <c r="BM197" i="1"/>
  <c r="Y197" i="1"/>
  <c r="BO210" i="1"/>
  <c r="BM210" i="1"/>
  <c r="Y210" i="1"/>
  <c r="BO250" i="1"/>
  <c r="BM250" i="1"/>
  <c r="Y250" i="1"/>
  <c r="BO272" i="1"/>
  <c r="BM272" i="1"/>
  <c r="Y272" i="1"/>
  <c r="BO296" i="1"/>
  <c r="BM296" i="1"/>
  <c r="Y296" i="1"/>
  <c r="BO337" i="1"/>
  <c r="BM337" i="1"/>
  <c r="Y337" i="1"/>
  <c r="BO368" i="1"/>
  <c r="BM368" i="1"/>
  <c r="Y368" i="1"/>
  <c r="BO396" i="1"/>
  <c r="BM396" i="1"/>
  <c r="Y396" i="1"/>
  <c r="BO451" i="1"/>
  <c r="BM451" i="1"/>
  <c r="Y451" i="1"/>
  <c r="BO496" i="1"/>
  <c r="BM496" i="1"/>
  <c r="Y496" i="1"/>
  <c r="Y30" i="1"/>
  <c r="BM30" i="1"/>
  <c r="Y31" i="1"/>
  <c r="BM31" i="1"/>
  <c r="Y34" i="1"/>
  <c r="BM34" i="1"/>
  <c r="Y71" i="1"/>
  <c r="BM71" i="1"/>
  <c r="Y79" i="1"/>
  <c r="BM79" i="1"/>
  <c r="Y87" i="1"/>
  <c r="BM87" i="1"/>
  <c r="BO101" i="1"/>
  <c r="BM101" i="1"/>
  <c r="Y101" i="1"/>
  <c r="BO129" i="1"/>
  <c r="BM129" i="1"/>
  <c r="Y129" i="1"/>
  <c r="BO156" i="1"/>
  <c r="BM156" i="1"/>
  <c r="Y156" i="1"/>
  <c r="BO183" i="1"/>
  <c r="BM183" i="1"/>
  <c r="Y183" i="1"/>
  <c r="BO205" i="1"/>
  <c r="BM205" i="1"/>
  <c r="Y205" i="1"/>
  <c r="BO229" i="1"/>
  <c r="BM229" i="1"/>
  <c r="Y229" i="1"/>
  <c r="BO234" i="1"/>
  <c r="BM234" i="1"/>
  <c r="Y234" i="1"/>
  <c r="BO264" i="1"/>
  <c r="BM264" i="1"/>
  <c r="Y264" i="1"/>
  <c r="BO277" i="1"/>
  <c r="BM277" i="1"/>
  <c r="Y277" i="1"/>
  <c r="BO306" i="1"/>
  <c r="BM306" i="1"/>
  <c r="Y306" i="1"/>
  <c r="BO349" i="1"/>
  <c r="BM349" i="1"/>
  <c r="Y349" i="1"/>
  <c r="BO380" i="1"/>
  <c r="BM380" i="1"/>
  <c r="Y380" i="1"/>
  <c r="BO495" i="1"/>
  <c r="BM495" i="1"/>
  <c r="Y495" i="1"/>
  <c r="BO515" i="1"/>
  <c r="BM515" i="1"/>
  <c r="Y515" i="1"/>
  <c r="X95" i="1"/>
  <c r="BO199" i="1"/>
  <c r="BM199" i="1"/>
  <c r="BO223" i="1"/>
  <c r="BM223" i="1"/>
  <c r="Y223" i="1"/>
  <c r="BO248" i="1"/>
  <c r="BM248" i="1"/>
  <c r="Y248" i="1"/>
  <c r="BO260" i="1"/>
  <c r="BM260" i="1"/>
  <c r="Y260" i="1"/>
  <c r="BO270" i="1"/>
  <c r="BM270" i="1"/>
  <c r="Y270" i="1"/>
  <c r="BO291" i="1"/>
  <c r="BM291" i="1"/>
  <c r="Y291" i="1"/>
  <c r="BO302" i="1"/>
  <c r="BM302" i="1"/>
  <c r="Y302" i="1"/>
  <c r="BO335" i="1"/>
  <c r="BM335" i="1"/>
  <c r="Y335" i="1"/>
  <c r="BO343" i="1"/>
  <c r="BM343" i="1"/>
  <c r="Y343" i="1"/>
  <c r="BO357" i="1"/>
  <c r="BM357" i="1"/>
  <c r="Y357" i="1"/>
  <c r="BO361" i="1"/>
  <c r="BM361" i="1"/>
  <c r="Y361" i="1"/>
  <c r="BO376" i="1"/>
  <c r="BM376" i="1"/>
  <c r="Y376" i="1"/>
  <c r="X390" i="1"/>
  <c r="BO388" i="1"/>
  <c r="BM388" i="1"/>
  <c r="Y388" i="1"/>
  <c r="W580" i="1"/>
  <c r="Y28" i="1"/>
  <c r="BM28" i="1"/>
  <c r="Y54" i="1"/>
  <c r="BM54" i="1"/>
  <c r="Y61" i="1"/>
  <c r="BM61" i="1"/>
  <c r="Y62" i="1"/>
  <c r="BM62" i="1"/>
  <c r="Y69" i="1"/>
  <c r="BM69" i="1"/>
  <c r="Y73" i="1"/>
  <c r="BM73" i="1"/>
  <c r="Y77" i="1"/>
  <c r="BM77" i="1"/>
  <c r="Y81" i="1"/>
  <c r="BM81" i="1"/>
  <c r="Y85" i="1"/>
  <c r="BM85" i="1"/>
  <c r="Y91" i="1"/>
  <c r="BM91" i="1"/>
  <c r="BO91" i="1"/>
  <c r="X96" i="1"/>
  <c r="Y99" i="1"/>
  <c r="BM99" i="1"/>
  <c r="Y103" i="1"/>
  <c r="BM103" i="1"/>
  <c r="X124" i="1"/>
  <c r="Y111" i="1"/>
  <c r="BM111" i="1"/>
  <c r="Y115" i="1"/>
  <c r="BM115" i="1"/>
  <c r="Y127" i="1"/>
  <c r="BM127" i="1"/>
  <c r="Y131" i="1"/>
  <c r="BM131" i="1"/>
  <c r="Y138" i="1"/>
  <c r="BM138" i="1"/>
  <c r="Y146" i="1"/>
  <c r="BM146" i="1"/>
  <c r="Y147" i="1"/>
  <c r="BM147" i="1"/>
  <c r="Y148" i="1"/>
  <c r="BM148" i="1"/>
  <c r="Y149" i="1"/>
  <c r="BM149" i="1"/>
  <c r="X152" i="1"/>
  <c r="H586" i="1"/>
  <c r="Y158" i="1"/>
  <c r="BM158" i="1"/>
  <c r="Y162" i="1"/>
  <c r="BM162" i="1"/>
  <c r="I586" i="1"/>
  <c r="Y173" i="1"/>
  <c r="BM173" i="1"/>
  <c r="BO173" i="1"/>
  <c r="X176" i="1"/>
  <c r="X186" i="1"/>
  <c r="Y181" i="1"/>
  <c r="BM181" i="1"/>
  <c r="Y185" i="1"/>
  <c r="BM185" i="1"/>
  <c r="Y191" i="1"/>
  <c r="BM191" i="1"/>
  <c r="Y192" i="1"/>
  <c r="BM192" i="1"/>
  <c r="Y195" i="1"/>
  <c r="BM195" i="1"/>
  <c r="Y199" i="1"/>
  <c r="X226" i="1"/>
  <c r="BO219" i="1"/>
  <c r="BM219" i="1"/>
  <c r="Y219" i="1"/>
  <c r="BO236" i="1"/>
  <c r="BM236" i="1"/>
  <c r="Y236" i="1"/>
  <c r="BO252" i="1"/>
  <c r="BM252" i="1"/>
  <c r="Y252" i="1"/>
  <c r="BO266" i="1"/>
  <c r="BM266" i="1"/>
  <c r="Y266" i="1"/>
  <c r="BO279" i="1"/>
  <c r="BM279" i="1"/>
  <c r="Y279" i="1"/>
  <c r="BO285" i="1"/>
  <c r="BM285" i="1"/>
  <c r="Y285" i="1"/>
  <c r="BO298" i="1"/>
  <c r="BM298" i="1"/>
  <c r="Y298" i="1"/>
  <c r="BO317" i="1"/>
  <c r="BM317" i="1"/>
  <c r="Y317" i="1"/>
  <c r="BO339" i="1"/>
  <c r="BM339" i="1"/>
  <c r="Y339" i="1"/>
  <c r="BO351" i="1"/>
  <c r="BM351" i="1"/>
  <c r="Y351" i="1"/>
  <c r="BO370" i="1"/>
  <c r="BM370" i="1"/>
  <c r="Y370" i="1"/>
  <c r="BO382" i="1"/>
  <c r="BM382" i="1"/>
  <c r="Y382" i="1"/>
  <c r="BO401" i="1"/>
  <c r="BM401" i="1"/>
  <c r="Y401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29" i="1"/>
  <c r="BM429" i="1"/>
  <c r="Y429" i="1"/>
  <c r="X435" i="1"/>
  <c r="X434" i="1"/>
  <c r="BO433" i="1"/>
  <c r="BM433" i="1"/>
  <c r="Y433" i="1"/>
  <c r="Y434" i="1" s="1"/>
  <c r="BO437" i="1"/>
  <c r="BM437" i="1"/>
  <c r="Y437" i="1"/>
  <c r="BO453" i="1"/>
  <c r="BM453" i="1"/>
  <c r="Y453" i="1"/>
  <c r="BO457" i="1"/>
  <c r="BM457" i="1"/>
  <c r="Y457" i="1"/>
  <c r="BO482" i="1"/>
  <c r="BM482" i="1"/>
  <c r="Y482" i="1"/>
  <c r="BO498" i="1"/>
  <c r="BM498" i="1"/>
  <c r="Y498" i="1"/>
  <c r="BO517" i="1"/>
  <c r="BM517" i="1"/>
  <c r="Y517" i="1"/>
  <c r="X274" i="1"/>
  <c r="X281" i="1"/>
  <c r="X280" i="1"/>
  <c r="X359" i="1"/>
  <c r="X358" i="1"/>
  <c r="X386" i="1"/>
  <c r="BO400" i="1"/>
  <c r="BM400" i="1"/>
  <c r="Y400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2" i="1"/>
  <c r="BM422" i="1"/>
  <c r="Y422" i="1"/>
  <c r="BO444" i="1"/>
  <c r="BM444" i="1"/>
  <c r="Y444" i="1"/>
  <c r="BO454" i="1"/>
  <c r="BM454" i="1"/>
  <c r="Y454" i="1"/>
  <c r="BO476" i="1"/>
  <c r="BM476" i="1"/>
  <c r="Y476" i="1"/>
  <c r="X489" i="1"/>
  <c r="X488" i="1"/>
  <c r="BO487" i="1"/>
  <c r="BM487" i="1"/>
  <c r="Y487" i="1"/>
  <c r="Y488" i="1" s="1"/>
  <c r="BO493" i="1"/>
  <c r="BM493" i="1"/>
  <c r="Y493" i="1"/>
  <c r="BO509" i="1"/>
  <c r="BM509" i="1"/>
  <c r="Y509" i="1"/>
  <c r="BO513" i="1"/>
  <c r="BM513" i="1"/>
  <c r="Y513" i="1"/>
  <c r="X426" i="1"/>
  <c r="X440" i="1"/>
  <c r="W586" i="1"/>
  <c r="H9" i="1"/>
  <c r="A10" i="1"/>
  <c r="B586" i="1"/>
  <c r="W577" i="1"/>
  <c r="W578" i="1"/>
  <c r="Y23" i="1"/>
  <c r="Y24" i="1" s="1"/>
  <c r="BM23" i="1"/>
  <c r="BO23" i="1"/>
  <c r="X24" i="1"/>
  <c r="W576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86" i="1"/>
  <c r="Y60" i="1"/>
  <c r="Y63" i="1" s="1"/>
  <c r="BM60" i="1"/>
  <c r="BO60" i="1"/>
  <c r="X64" i="1"/>
  <c r="E58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5" i="1" s="1"/>
  <c r="BM92" i="1"/>
  <c r="BO92" i="1"/>
  <c r="Y94" i="1"/>
  <c r="BM94" i="1"/>
  <c r="Y98" i="1"/>
  <c r="BM98" i="1"/>
  <c r="BO98" i="1"/>
  <c r="Y100" i="1"/>
  <c r="BM100" i="1"/>
  <c r="Y102" i="1"/>
  <c r="BM102" i="1"/>
  <c r="Y104" i="1"/>
  <c r="BM104" i="1"/>
  <c r="X105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X123" i="1"/>
  <c r="Y126" i="1"/>
  <c r="BM126" i="1"/>
  <c r="BO126" i="1"/>
  <c r="Y128" i="1"/>
  <c r="BM128" i="1"/>
  <c r="Y130" i="1"/>
  <c r="BM130" i="1"/>
  <c r="X133" i="1"/>
  <c r="F586" i="1"/>
  <c r="Y137" i="1"/>
  <c r="Y141" i="1" s="1"/>
  <c r="BM137" i="1"/>
  <c r="BO137" i="1"/>
  <c r="Y139" i="1"/>
  <c r="BM139" i="1"/>
  <c r="X142" i="1"/>
  <c r="G586" i="1"/>
  <c r="Y150" i="1"/>
  <c r="BM150" i="1"/>
  <c r="BO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BO174" i="1"/>
  <c r="Y178" i="1"/>
  <c r="Y186" i="1" s="1"/>
  <c r="BM178" i="1"/>
  <c r="BO178" i="1"/>
  <c r="Y180" i="1"/>
  <c r="BM180" i="1"/>
  <c r="Y182" i="1"/>
  <c r="BM182" i="1"/>
  <c r="Y184" i="1"/>
  <c r="BM184" i="1"/>
  <c r="X187" i="1"/>
  <c r="X207" i="1"/>
  <c r="Y190" i="1"/>
  <c r="BM190" i="1"/>
  <c r="Y193" i="1"/>
  <c r="BM193" i="1"/>
  <c r="Y194" i="1"/>
  <c r="BM194" i="1"/>
  <c r="Y196" i="1"/>
  <c r="BM196" i="1"/>
  <c r="Y198" i="1"/>
  <c r="BM198" i="1"/>
  <c r="BO200" i="1"/>
  <c r="BM200" i="1"/>
  <c r="BO201" i="1"/>
  <c r="BM201" i="1"/>
  <c r="Y201" i="1"/>
  <c r="BO203" i="1"/>
  <c r="BM203" i="1"/>
  <c r="Y203" i="1"/>
  <c r="X206" i="1"/>
  <c r="X214" i="1"/>
  <c r="BO209" i="1"/>
  <c r="BM209" i="1"/>
  <c r="Y209" i="1"/>
  <c r="BO212" i="1"/>
  <c r="BM212" i="1"/>
  <c r="Y212" i="1"/>
  <c r="BO220" i="1"/>
  <c r="BM220" i="1"/>
  <c r="Y220" i="1"/>
  <c r="BO224" i="1"/>
  <c r="BM224" i="1"/>
  <c r="Y224" i="1"/>
  <c r="X231" i="1"/>
  <c r="BO228" i="1"/>
  <c r="BM228" i="1"/>
  <c r="Y228" i="1"/>
  <c r="Y230" i="1" s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62" i="1"/>
  <c r="BO257" i="1"/>
  <c r="BM257" i="1"/>
  <c r="Y257" i="1"/>
  <c r="X261" i="1"/>
  <c r="BO265" i="1"/>
  <c r="BM265" i="1"/>
  <c r="Y265" i="1"/>
  <c r="BO269" i="1"/>
  <c r="BM269" i="1"/>
  <c r="Y269" i="1"/>
  <c r="BO273" i="1"/>
  <c r="BM273" i="1"/>
  <c r="Y273" i="1"/>
  <c r="X275" i="1"/>
  <c r="Y280" i="1"/>
  <c r="BO278" i="1"/>
  <c r="BM278" i="1"/>
  <c r="Y278" i="1"/>
  <c r="BO284" i="1"/>
  <c r="BM284" i="1"/>
  <c r="Y284" i="1"/>
  <c r="X293" i="1"/>
  <c r="BO297" i="1"/>
  <c r="BM297" i="1"/>
  <c r="Y297" i="1"/>
  <c r="BO301" i="1"/>
  <c r="BM301" i="1"/>
  <c r="Y301" i="1"/>
  <c r="F9" i="1"/>
  <c r="J9" i="1"/>
  <c r="X55" i="1"/>
  <c r="X88" i="1"/>
  <c r="X165" i="1"/>
  <c r="X170" i="1"/>
  <c r="BO202" i="1"/>
  <c r="BM202" i="1"/>
  <c r="Y202" i="1"/>
  <c r="BO204" i="1"/>
  <c r="BM204" i="1"/>
  <c r="Y204" i="1"/>
  <c r="BO211" i="1"/>
  <c r="BM211" i="1"/>
  <c r="Y211" i="1"/>
  <c r="BO213" i="1"/>
  <c r="BM213" i="1"/>
  <c r="Y213" i="1"/>
  <c r="X215" i="1"/>
  <c r="J586" i="1"/>
  <c r="X225" i="1"/>
  <c r="BO218" i="1"/>
  <c r="BM218" i="1"/>
  <c r="Y218" i="1"/>
  <c r="BO222" i="1"/>
  <c r="BM222" i="1"/>
  <c r="Y222" i="1"/>
  <c r="BO235" i="1"/>
  <c r="BM235" i="1"/>
  <c r="Y235" i="1"/>
  <c r="BO239" i="1"/>
  <c r="BM239" i="1"/>
  <c r="Y239" i="1"/>
  <c r="X241" i="1"/>
  <c r="BO245" i="1"/>
  <c r="BM245" i="1"/>
  <c r="Y245" i="1"/>
  <c r="BO247" i="1"/>
  <c r="BM247" i="1"/>
  <c r="Y247" i="1"/>
  <c r="BO251" i="1"/>
  <c r="BM251" i="1"/>
  <c r="Y251" i="1"/>
  <c r="BO259" i="1"/>
  <c r="BM259" i="1"/>
  <c r="Y259" i="1"/>
  <c r="BO267" i="1"/>
  <c r="BM267" i="1"/>
  <c r="Y267" i="1"/>
  <c r="BO271" i="1"/>
  <c r="BM271" i="1"/>
  <c r="Y271" i="1"/>
  <c r="X287" i="1"/>
  <c r="BO283" i="1"/>
  <c r="BM283" i="1"/>
  <c r="Y283" i="1"/>
  <c r="X286" i="1"/>
  <c r="BO290" i="1"/>
  <c r="BM290" i="1"/>
  <c r="Y290" i="1"/>
  <c r="Y292" i="1" s="1"/>
  <c r="BO299" i="1"/>
  <c r="BM299" i="1"/>
  <c r="Y299" i="1"/>
  <c r="Y303" i="1" s="1"/>
  <c r="X303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K586" i="1"/>
  <c r="X240" i="1"/>
  <c r="L586" i="1"/>
  <c r="X254" i="1"/>
  <c r="N586" i="1"/>
  <c r="X304" i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BO356" i="1"/>
  <c r="BM356" i="1"/>
  <c r="Y356" i="1"/>
  <c r="Y358" i="1" s="1"/>
  <c r="X363" i="1"/>
  <c r="BO369" i="1"/>
  <c r="BM369" i="1"/>
  <c r="Y369" i="1"/>
  <c r="X378" i="1"/>
  <c r="BO381" i="1"/>
  <c r="BM381" i="1"/>
  <c r="Y381" i="1"/>
  <c r="X385" i="1"/>
  <c r="BO389" i="1"/>
  <c r="BM389" i="1"/>
  <c r="Y389" i="1"/>
  <c r="Y390" i="1" s="1"/>
  <c r="X391" i="1"/>
  <c r="X398" i="1"/>
  <c r="BO395" i="1"/>
  <c r="BM395" i="1"/>
  <c r="Y395" i="1"/>
  <c r="Y397" i="1" s="1"/>
  <c r="X425" i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31" i="1"/>
  <c r="BO428" i="1"/>
  <c r="BM428" i="1"/>
  <c r="Y428" i="1"/>
  <c r="Y430" i="1" s="1"/>
  <c r="X441" i="1"/>
  <c r="BO450" i="1"/>
  <c r="BM450" i="1"/>
  <c r="Y450" i="1"/>
  <c r="BO455" i="1"/>
  <c r="BM455" i="1"/>
  <c r="Y455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BO362" i="1"/>
  <c r="BM362" i="1"/>
  <c r="Y362" i="1"/>
  <c r="Y363" i="1" s="1"/>
  <c r="X364" i="1"/>
  <c r="Q586" i="1"/>
  <c r="X372" i="1"/>
  <c r="BO367" i="1"/>
  <c r="BM367" i="1"/>
  <c r="Y367" i="1"/>
  <c r="Y371" i="1" s="1"/>
  <c r="X371" i="1"/>
  <c r="BO375" i="1"/>
  <c r="BM375" i="1"/>
  <c r="Y375" i="1"/>
  <c r="Y377" i="1" s="1"/>
  <c r="BO383" i="1"/>
  <c r="BM383" i="1"/>
  <c r="Y383" i="1"/>
  <c r="BO402" i="1"/>
  <c r="BM402" i="1"/>
  <c r="Y402" i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38" i="1"/>
  <c r="BM438" i="1"/>
  <c r="Y438" i="1"/>
  <c r="Y440" i="1" s="1"/>
  <c r="R586" i="1"/>
  <c r="S586" i="1"/>
  <c r="X446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X485" i="1"/>
  <c r="BO494" i="1"/>
  <c r="BM494" i="1"/>
  <c r="Y494" i="1"/>
  <c r="BO499" i="1"/>
  <c r="BM499" i="1"/>
  <c r="Y499" i="1"/>
  <c r="BO502" i="1"/>
  <c r="BM502" i="1"/>
  <c r="Y502" i="1"/>
  <c r="BO514" i="1"/>
  <c r="BM514" i="1"/>
  <c r="Y514" i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510" i="1" l="1"/>
  <c r="Y484" i="1"/>
  <c r="Y286" i="1"/>
  <c r="Y151" i="1"/>
  <c r="Y254" i="1"/>
  <c r="X578" i="1"/>
  <c r="Y274" i="1"/>
  <c r="X576" i="1"/>
  <c r="Y519" i="1"/>
  <c r="Y505" i="1"/>
  <c r="Y425" i="1"/>
  <c r="Y385" i="1"/>
  <c r="Y240" i="1"/>
  <c r="Y225" i="1"/>
  <c r="Y206" i="1"/>
  <c r="X577" i="1"/>
  <c r="Y88" i="1"/>
  <c r="X579" i="1"/>
  <c r="Y525" i="1"/>
  <c r="Y352" i="1"/>
  <c r="Y345" i="1"/>
  <c r="Y261" i="1"/>
  <c r="W579" i="1"/>
  <c r="Y567" i="1"/>
  <c r="Y551" i="1"/>
  <c r="Y458" i="1"/>
  <c r="Y478" i="1"/>
  <c r="Y319" i="1"/>
  <c r="Y214" i="1"/>
  <c r="Y164" i="1"/>
  <c r="Y132" i="1"/>
  <c r="Y123" i="1"/>
  <c r="Y105" i="1"/>
  <c r="Y36" i="1"/>
  <c r="Y581" i="1" s="1"/>
  <c r="X580" i="1"/>
</calcChain>
</file>

<file path=xl/sharedStrings.xml><?xml version="1.0" encoding="utf-8"?>
<sst xmlns="http://schemas.openxmlformats.org/spreadsheetml/2006/main" count="2573" uniqueCount="860">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</sst>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7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60" sqref="AA60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6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1" t="s">
        <v>8</v>
      </c>
      <c r="B5" s="477"/>
      <c r="C5" s="478"/>
      <c r="D5" s="438"/>
      <c r="E5" s="440"/>
      <c r="F5" s="766" t="s">
        <v>9</v>
      </c>
      <c r="G5" s="478"/>
      <c r="H5" s="438" t="s">
        <v>859</v>
      </c>
      <c r="I5" s="439"/>
      <c r="J5" s="439"/>
      <c r="K5" s="439"/>
      <c r="L5" s="440"/>
      <c r="M5" s="58"/>
      <c r="O5" s="24" t="s">
        <v>10</v>
      </c>
      <c r="P5" s="813">
        <v>45484</v>
      </c>
      <c r="Q5" s="585"/>
      <c r="S5" s="667" t="s">
        <v>11</v>
      </c>
      <c r="T5" s="453"/>
      <c r="U5" s="670" t="s">
        <v>12</v>
      </c>
      <c r="V5" s="585"/>
      <c r="AA5" s="51"/>
      <c r="AB5" s="51"/>
      <c r="AC5" s="51"/>
    </row>
    <row r="6" spans="1:30" s="401" customFormat="1" ht="24" customHeight="1" x14ac:dyDescent="0.2">
      <c r="A6" s="571" t="s">
        <v>13</v>
      </c>
      <c r="B6" s="477"/>
      <c r="C6" s="478"/>
      <c r="D6" s="739" t="s">
        <v>14</v>
      </c>
      <c r="E6" s="740"/>
      <c r="F6" s="740"/>
      <c r="G6" s="740"/>
      <c r="H6" s="740"/>
      <c r="I6" s="740"/>
      <c r="J6" s="740"/>
      <c r="K6" s="740"/>
      <c r="L6" s="585"/>
      <c r="M6" s="59"/>
      <c r="O6" s="24" t="s">
        <v>15</v>
      </c>
      <c r="P6" s="458" t="str">
        <f>IF(P5=0," ",CHOOSE(WEEKDAY(P5,2),"Понедельник","Вторник","Среда","Четверг","Пятница","Суббота","Воскресенье"))</f>
        <v>Четверг</v>
      </c>
      <c r="Q6" s="413"/>
      <c r="S6" s="452" t="s">
        <v>16</v>
      </c>
      <c r="T6" s="453"/>
      <c r="U6" s="731" t="s">
        <v>17</v>
      </c>
      <c r="V6" s="496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49" t="str">
        <f>IFERROR(VLOOKUP(DeliveryAddress,Table,3,0),1)</f>
        <v>5</v>
      </c>
      <c r="E7" s="650"/>
      <c r="F7" s="650"/>
      <c r="G7" s="650"/>
      <c r="H7" s="650"/>
      <c r="I7" s="650"/>
      <c r="J7" s="650"/>
      <c r="K7" s="650"/>
      <c r="L7" s="651"/>
      <c r="M7" s="60"/>
      <c r="O7" s="24"/>
      <c r="P7" s="42"/>
      <c r="Q7" s="42"/>
      <c r="S7" s="416"/>
      <c r="T7" s="453"/>
      <c r="U7" s="732"/>
      <c r="V7" s="733"/>
      <c r="AA7" s="51"/>
      <c r="AB7" s="51"/>
      <c r="AC7" s="51"/>
    </row>
    <row r="8" spans="1:30" s="401" customFormat="1" ht="25.5" customHeight="1" x14ac:dyDescent="0.2">
      <c r="A8" s="820" t="s">
        <v>18</v>
      </c>
      <c r="B8" s="450"/>
      <c r="C8" s="451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674">
        <v>0.5</v>
      </c>
      <c r="Q8" s="651"/>
      <c r="S8" s="416"/>
      <c r="T8" s="453"/>
      <c r="U8" s="732"/>
      <c r="V8" s="733"/>
      <c r="AA8" s="51"/>
      <c r="AB8" s="51"/>
      <c r="AC8" s="51"/>
    </row>
    <row r="9" spans="1:30" s="401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79"/>
      <c r="E9" s="41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410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0"/>
      <c r="L9" s="410"/>
      <c r="M9" s="403"/>
      <c r="O9" s="26" t="s">
        <v>20</v>
      </c>
      <c r="P9" s="575"/>
      <c r="Q9" s="576"/>
      <c r="S9" s="416"/>
      <c r="T9" s="453"/>
      <c r="U9" s="734"/>
      <c r="V9" s="735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79"/>
      <c r="E10" s="41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4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5" t="s">
        <v>23</v>
      </c>
      <c r="V10" s="496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4"/>
      <c r="Q11" s="585"/>
      <c r="T11" s="24" t="s">
        <v>26</v>
      </c>
      <c r="U11" s="663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3" t="s">
        <v>28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8"/>
      <c r="M12" s="62"/>
      <c r="O12" s="24" t="s">
        <v>29</v>
      </c>
      <c r="P12" s="674"/>
      <c r="Q12" s="651"/>
      <c r="R12" s="23"/>
      <c r="T12" s="24"/>
      <c r="U12" s="532"/>
      <c r="V12" s="416"/>
      <c r="AA12" s="51"/>
      <c r="AB12" s="51"/>
      <c r="AC12" s="51"/>
    </row>
    <row r="13" spans="1:30" s="401" customFormat="1" ht="23.25" customHeight="1" x14ac:dyDescent="0.2">
      <c r="A13" s="763" t="s">
        <v>30</v>
      </c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8"/>
      <c r="M13" s="62"/>
      <c r="N13" s="26"/>
      <c r="O13" s="26" t="s">
        <v>31</v>
      </c>
      <c r="P13" s="663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3" t="s">
        <v>32</v>
      </c>
      <c r="B14" s="477"/>
      <c r="C14" s="477"/>
      <c r="D14" s="477"/>
      <c r="E14" s="477"/>
      <c r="F14" s="477"/>
      <c r="G14" s="477"/>
      <c r="H14" s="477"/>
      <c r="I14" s="477"/>
      <c r="J14" s="477"/>
      <c r="K14" s="477"/>
      <c r="L14" s="478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5" t="s">
        <v>33</v>
      </c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8"/>
      <c r="M15" s="63"/>
      <c r="O15" s="557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58"/>
      <c r="P16" s="558"/>
      <c r="Q16" s="558"/>
      <c r="R16" s="558"/>
      <c r="S16" s="5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35</v>
      </c>
      <c r="B17" s="445" t="s">
        <v>36</v>
      </c>
      <c r="C17" s="593" t="s">
        <v>37</v>
      </c>
      <c r="D17" s="445" t="s">
        <v>38</v>
      </c>
      <c r="E17" s="510"/>
      <c r="F17" s="445" t="s">
        <v>39</v>
      </c>
      <c r="G17" s="445" t="s">
        <v>40</v>
      </c>
      <c r="H17" s="445" t="s">
        <v>41</v>
      </c>
      <c r="I17" s="445" t="s">
        <v>42</v>
      </c>
      <c r="J17" s="445" t="s">
        <v>43</v>
      </c>
      <c r="K17" s="445" t="s">
        <v>44</v>
      </c>
      <c r="L17" s="445" t="s">
        <v>45</v>
      </c>
      <c r="M17" s="445" t="s">
        <v>46</v>
      </c>
      <c r="N17" s="445" t="s">
        <v>47</v>
      </c>
      <c r="O17" s="445" t="s">
        <v>48</v>
      </c>
      <c r="P17" s="509"/>
      <c r="Q17" s="509"/>
      <c r="R17" s="509"/>
      <c r="S17" s="510"/>
      <c r="T17" s="799" t="s">
        <v>49</v>
      </c>
      <c r="U17" s="478"/>
      <c r="V17" s="445" t="s">
        <v>50</v>
      </c>
      <c r="W17" s="445" t="s">
        <v>51</v>
      </c>
      <c r="X17" s="830" t="s">
        <v>52</v>
      </c>
      <c r="Y17" s="445" t="s">
        <v>53</v>
      </c>
      <c r="Z17" s="525" t="s">
        <v>54</v>
      </c>
      <c r="AA17" s="525" t="s">
        <v>55</v>
      </c>
      <c r="AB17" s="525" t="s">
        <v>56</v>
      </c>
      <c r="AC17" s="526"/>
      <c r="AD17" s="527"/>
      <c r="AE17" s="521"/>
      <c r="BB17" s="797" t="s">
        <v>57</v>
      </c>
    </row>
    <row r="18" spans="1:67" ht="14.25" customHeight="1" x14ac:dyDescent="0.2">
      <c r="A18" s="446"/>
      <c r="B18" s="446"/>
      <c r="C18" s="446"/>
      <c r="D18" s="511"/>
      <c r="E18" s="513"/>
      <c r="F18" s="446"/>
      <c r="G18" s="446"/>
      <c r="H18" s="446"/>
      <c r="I18" s="446"/>
      <c r="J18" s="446"/>
      <c r="K18" s="446"/>
      <c r="L18" s="446"/>
      <c r="M18" s="446"/>
      <c r="N18" s="446"/>
      <c r="O18" s="511"/>
      <c r="P18" s="512"/>
      <c r="Q18" s="512"/>
      <c r="R18" s="512"/>
      <c r="S18" s="513"/>
      <c r="T18" s="402" t="s">
        <v>58</v>
      </c>
      <c r="U18" s="402" t="s">
        <v>59</v>
      </c>
      <c r="V18" s="446"/>
      <c r="W18" s="446"/>
      <c r="X18" s="831"/>
      <c r="Y18" s="446"/>
      <c r="Z18" s="702"/>
      <c r="AA18" s="702"/>
      <c r="AB18" s="528"/>
      <c r="AC18" s="529"/>
      <c r="AD18" s="530"/>
      <c r="AE18" s="522"/>
      <c r="BB18" s="416"/>
    </row>
    <row r="19" spans="1:67" ht="27.75" hidden="1" customHeight="1" x14ac:dyDescent="0.2">
      <c r="A19" s="462" t="s">
        <v>60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8"/>
      <c r="AA19" s="48"/>
    </row>
    <row r="20" spans="1:67" ht="16.5" hidden="1" customHeight="1" x14ac:dyDescent="0.25">
      <c r="A20" s="415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hidden="1" customHeight="1" x14ac:dyDescent="0.25">
      <c r="A21" s="420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8">
        <v>4607091389258</v>
      </c>
      <c r="E22" s="413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3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8">
        <v>4680115885004</v>
      </c>
      <c r="E23" s="413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3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0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31"/>
      <c r="O24" s="449" t="s">
        <v>70</v>
      </c>
      <c r="P24" s="450"/>
      <c r="Q24" s="450"/>
      <c r="R24" s="450"/>
      <c r="S24" s="450"/>
      <c r="T24" s="450"/>
      <c r="U24" s="451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hidden="1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31"/>
      <c r="O25" s="449" t="s">
        <v>70</v>
      </c>
      <c r="P25" s="450"/>
      <c r="Q25" s="450"/>
      <c r="R25" s="450"/>
      <c r="S25" s="450"/>
      <c r="T25" s="450"/>
      <c r="U25" s="451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hidden="1" customHeight="1" x14ac:dyDescent="0.25">
      <c r="A26" s="420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8">
        <v>4607091383881</v>
      </c>
      <c r="E27" s="413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3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8">
        <v>4607091388237</v>
      </c>
      <c r="E28" s="413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3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8">
        <v>4607091383935</v>
      </c>
      <c r="E29" s="413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3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8">
        <v>4607091383935</v>
      </c>
      <c r="E30" s="413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3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8">
        <v>4680115881990</v>
      </c>
      <c r="E31" s="413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98" t="s">
        <v>82</v>
      </c>
      <c r="P31" s="412"/>
      <c r="Q31" s="412"/>
      <c r="R31" s="412"/>
      <c r="S31" s="413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8">
        <v>4680115881853</v>
      </c>
      <c r="E32" s="413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3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8">
        <v>4680115881853</v>
      </c>
      <c r="E33" s="413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3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8">
        <v>4607091383911</v>
      </c>
      <c r="E34" s="413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3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8">
        <v>4607091388244</v>
      </c>
      <c r="E35" s="413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3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0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31"/>
      <c r="O36" s="449" t="s">
        <v>70</v>
      </c>
      <c r="P36" s="450"/>
      <c r="Q36" s="450"/>
      <c r="R36" s="450"/>
      <c r="S36" s="450"/>
      <c r="T36" s="450"/>
      <c r="U36" s="451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hidden="1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31"/>
      <c r="O37" s="449" t="s">
        <v>70</v>
      </c>
      <c r="P37" s="450"/>
      <c r="Q37" s="450"/>
      <c r="R37" s="450"/>
      <c r="S37" s="450"/>
      <c r="T37" s="450"/>
      <c r="U37" s="451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hidden="1" customHeight="1" x14ac:dyDescent="0.25">
      <c r="A38" s="420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8">
        <v>4607091388503</v>
      </c>
      <c r="E39" s="413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3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30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31"/>
      <c r="O40" s="449" t="s">
        <v>70</v>
      </c>
      <c r="P40" s="450"/>
      <c r="Q40" s="450"/>
      <c r="R40" s="450"/>
      <c r="S40" s="450"/>
      <c r="T40" s="450"/>
      <c r="U40" s="451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hidden="1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31"/>
      <c r="O41" s="449" t="s">
        <v>70</v>
      </c>
      <c r="P41" s="450"/>
      <c r="Q41" s="450"/>
      <c r="R41" s="450"/>
      <c r="S41" s="450"/>
      <c r="T41" s="450"/>
      <c r="U41" s="451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hidden="1" customHeight="1" x14ac:dyDescent="0.25">
      <c r="A42" s="420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8">
        <v>4607091388282</v>
      </c>
      <c r="E43" s="413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3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0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31"/>
      <c r="O44" s="449" t="s">
        <v>70</v>
      </c>
      <c r="P44" s="450"/>
      <c r="Q44" s="450"/>
      <c r="R44" s="450"/>
      <c r="S44" s="450"/>
      <c r="T44" s="450"/>
      <c r="U44" s="451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hidden="1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31"/>
      <c r="O45" s="449" t="s">
        <v>70</v>
      </c>
      <c r="P45" s="450"/>
      <c r="Q45" s="450"/>
      <c r="R45" s="450"/>
      <c r="S45" s="450"/>
      <c r="T45" s="450"/>
      <c r="U45" s="451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hidden="1" customHeight="1" x14ac:dyDescent="0.25">
      <c r="A46" s="420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8">
        <v>4607091389111</v>
      </c>
      <c r="E47" s="413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3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0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31"/>
      <c r="O48" s="449" t="s">
        <v>70</v>
      </c>
      <c r="P48" s="450"/>
      <c r="Q48" s="450"/>
      <c r="R48" s="450"/>
      <c r="S48" s="450"/>
      <c r="T48" s="450"/>
      <c r="U48" s="451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hidden="1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31"/>
      <c r="O49" s="449" t="s">
        <v>70</v>
      </c>
      <c r="P49" s="450"/>
      <c r="Q49" s="450"/>
      <c r="R49" s="450"/>
      <c r="S49" s="450"/>
      <c r="T49" s="450"/>
      <c r="U49" s="451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hidden="1" customHeight="1" x14ac:dyDescent="0.2">
      <c r="A50" s="462" t="s">
        <v>103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8"/>
      <c r="AA50" s="48"/>
    </row>
    <row r="51" spans="1:67" ht="16.5" hidden="1" customHeight="1" x14ac:dyDescent="0.25">
      <c r="A51" s="415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hidden="1" customHeight="1" x14ac:dyDescent="0.25">
      <c r="A52" s="420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418">
        <v>4680115881440</v>
      </c>
      <c r="E53" s="413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3"/>
      <c r="T53" s="34"/>
      <c r="U53" s="34"/>
      <c r="V53" s="35" t="s">
        <v>66</v>
      </c>
      <c r="W53" s="405">
        <v>0</v>
      </c>
      <c r="X53" s="40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8">
        <v>4680115881433</v>
      </c>
      <c r="E54" s="413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3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30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31"/>
      <c r="O55" s="449" t="s">
        <v>70</v>
      </c>
      <c r="P55" s="450"/>
      <c r="Q55" s="450"/>
      <c r="R55" s="450"/>
      <c r="S55" s="450"/>
      <c r="T55" s="450"/>
      <c r="U55" s="451"/>
      <c r="V55" s="37" t="s">
        <v>71</v>
      </c>
      <c r="W55" s="407">
        <f>IFERROR(W53/H53,"0")+IFERROR(W54/H54,"0")</f>
        <v>0</v>
      </c>
      <c r="X55" s="407">
        <f>IFERROR(X53/H53,"0")+IFERROR(X54/H54,"0")</f>
        <v>0</v>
      </c>
      <c r="Y55" s="407">
        <f>IFERROR(IF(Y53="",0,Y53),"0")+IFERROR(IF(Y54="",0,Y54),"0")</f>
        <v>0</v>
      </c>
      <c r="Z55" s="408"/>
      <c r="AA55" s="408"/>
    </row>
    <row r="56" spans="1:67" hidden="1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31"/>
      <c r="O56" s="449" t="s">
        <v>70</v>
      </c>
      <c r="P56" s="450"/>
      <c r="Q56" s="450"/>
      <c r="R56" s="450"/>
      <c r="S56" s="450"/>
      <c r="T56" s="450"/>
      <c r="U56" s="451"/>
      <c r="V56" s="37" t="s">
        <v>66</v>
      </c>
      <c r="W56" s="407">
        <f>IFERROR(SUM(W53:W54),"0")</f>
        <v>0</v>
      </c>
      <c r="X56" s="407">
        <f>IFERROR(SUM(X53:X54),"0")</f>
        <v>0</v>
      </c>
      <c r="Y56" s="37"/>
      <c r="Z56" s="408"/>
      <c r="AA56" s="408"/>
    </row>
    <row r="57" spans="1:67" ht="16.5" hidden="1" customHeight="1" x14ac:dyDescent="0.25">
      <c r="A57" s="415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hidden="1" customHeight="1" x14ac:dyDescent="0.25">
      <c r="A58" s="420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hidden="1" customHeight="1" x14ac:dyDescent="0.25">
      <c r="A59" s="54" t="s">
        <v>114</v>
      </c>
      <c r="B59" s="54" t="s">
        <v>115</v>
      </c>
      <c r="C59" s="31">
        <v>4301011481</v>
      </c>
      <c r="D59" s="418">
        <v>4680115881426</v>
      </c>
      <c r="E59" s="413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75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3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18">
        <v>4680115881426</v>
      </c>
      <c r="E60" s="413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3"/>
      <c r="T60" s="34"/>
      <c r="U60" s="34"/>
      <c r="V60" s="35" t="s">
        <v>66</v>
      </c>
      <c r="W60" s="405">
        <v>120</v>
      </c>
      <c r="X60" s="406">
        <f>IFERROR(IF(W60="",0,CEILING((W60/$H60),1)*$H60),"")</f>
        <v>129.60000000000002</v>
      </c>
      <c r="Y60" s="36">
        <f>IFERROR(IF(X60=0,"",ROUNDUP(X60/H60,0)*0.02175),"")</f>
        <v>0.26100000000000001</v>
      </c>
      <c r="Z60" s="56"/>
      <c r="AA60" s="57"/>
      <c r="AE60" s="64"/>
      <c r="BB60" s="82" t="s">
        <v>1</v>
      </c>
      <c r="BL60" s="64">
        <f>IFERROR(W60*I60/H60,"0")</f>
        <v>125.33333333333331</v>
      </c>
      <c r="BM60" s="64">
        <f>IFERROR(X60*I60/H60,"0")</f>
        <v>135.36000000000001</v>
      </c>
      <c r="BN60" s="64">
        <f>IFERROR(1/J60*(W60/H60),"0")</f>
        <v>0.1984126984126984</v>
      </c>
      <c r="BO60" s="64">
        <f>IFERROR(1/J60*(X60/H60),"0")</f>
        <v>0.2142857142857143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418">
        <v>4680115881419</v>
      </c>
      <c r="E61" s="413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3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8">
        <v>4680115881525</v>
      </c>
      <c r="E62" s="413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6" t="s">
        <v>122</v>
      </c>
      <c r="P62" s="412"/>
      <c r="Q62" s="412"/>
      <c r="R62" s="412"/>
      <c r="S62" s="413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0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31"/>
      <c r="O63" s="449" t="s">
        <v>70</v>
      </c>
      <c r="P63" s="450"/>
      <c r="Q63" s="450"/>
      <c r="R63" s="450"/>
      <c r="S63" s="450"/>
      <c r="T63" s="450"/>
      <c r="U63" s="451"/>
      <c r="V63" s="37" t="s">
        <v>71</v>
      </c>
      <c r="W63" s="407">
        <f>IFERROR(W59/H59,"0")+IFERROR(W60/H60,"0")+IFERROR(W61/H61,"0")+IFERROR(W62/H62,"0")</f>
        <v>11.111111111111111</v>
      </c>
      <c r="X63" s="407">
        <f>IFERROR(X59/H59,"0")+IFERROR(X60/H60,"0")+IFERROR(X61/H61,"0")+IFERROR(X62/H62,"0")</f>
        <v>12.000000000000002</v>
      </c>
      <c r="Y63" s="407">
        <f>IFERROR(IF(Y59="",0,Y59),"0")+IFERROR(IF(Y60="",0,Y60),"0")+IFERROR(IF(Y61="",0,Y61),"0")+IFERROR(IF(Y62="",0,Y62),"0")</f>
        <v>0.26100000000000001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31"/>
      <c r="O64" s="449" t="s">
        <v>70</v>
      </c>
      <c r="P64" s="450"/>
      <c r="Q64" s="450"/>
      <c r="R64" s="450"/>
      <c r="S64" s="450"/>
      <c r="T64" s="450"/>
      <c r="U64" s="451"/>
      <c r="V64" s="37" t="s">
        <v>66</v>
      </c>
      <c r="W64" s="407">
        <f>IFERROR(SUM(W59:W62),"0")</f>
        <v>120</v>
      </c>
      <c r="X64" s="407">
        <f>IFERROR(SUM(X59:X62),"0")</f>
        <v>129.60000000000002</v>
      </c>
      <c r="Y64" s="37"/>
      <c r="Z64" s="408"/>
      <c r="AA64" s="408"/>
    </row>
    <row r="65" spans="1:67" ht="16.5" hidden="1" customHeight="1" x14ac:dyDescent="0.25">
      <c r="A65" s="415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hidden="1" customHeight="1" x14ac:dyDescent="0.25">
      <c r="A66" s="420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8">
        <v>4607091382945</v>
      </c>
      <c r="E67" s="413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3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18">
        <v>4607091385670</v>
      </c>
      <c r="E68" s="413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3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128</v>
      </c>
      <c r="C69" s="31">
        <v>4301011380</v>
      </c>
      <c r="D69" s="418">
        <v>4607091385670</v>
      </c>
      <c r="E69" s="413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3"/>
      <c r="T69" s="34"/>
      <c r="U69" s="34"/>
      <c r="V69" s="35" t="s">
        <v>66</v>
      </c>
      <c r="W69" s="405">
        <v>0</v>
      </c>
      <c r="X69" s="40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8">
        <v>4680115883956</v>
      </c>
      <c r="E70" s="413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3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18">
        <v>4680115881327</v>
      </c>
      <c r="E71" s="413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3"/>
      <c r="T71" s="34"/>
      <c r="U71" s="34"/>
      <c r="V71" s="35" t="s">
        <v>66</v>
      </c>
      <c r="W71" s="405">
        <v>40</v>
      </c>
      <c r="X71" s="406">
        <f t="shared" si="6"/>
        <v>43.2</v>
      </c>
      <c r="Y71" s="36">
        <f t="shared" si="7"/>
        <v>8.6999999999999994E-2</v>
      </c>
      <c r="Z71" s="56"/>
      <c r="AA71" s="57"/>
      <c r="AE71" s="64"/>
      <c r="BB71" s="89" t="s">
        <v>1</v>
      </c>
      <c r="BL71" s="64">
        <f t="shared" si="8"/>
        <v>41.777777777777771</v>
      </c>
      <c r="BM71" s="64">
        <f t="shared" si="9"/>
        <v>45.12</v>
      </c>
      <c r="BN71" s="64">
        <f t="shared" si="10"/>
        <v>6.613756613756612E-2</v>
      </c>
      <c r="BO71" s="64">
        <f t="shared" si="11"/>
        <v>7.1428571428571425E-2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8">
        <v>4680115882133</v>
      </c>
      <c r="E72" s="413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3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418">
        <v>4680115882133</v>
      </c>
      <c r="E73" s="413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3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418">
        <v>4607091382952</v>
      </c>
      <c r="E74" s="413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3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18">
        <v>4680115882539</v>
      </c>
      <c r="E75" s="413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3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18">
        <v>4607091385687</v>
      </c>
      <c r="E76" s="413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3"/>
      <c r="T76" s="34"/>
      <c r="U76" s="34"/>
      <c r="V76" s="35" t="s">
        <v>66</v>
      </c>
      <c r="W76" s="405">
        <v>16</v>
      </c>
      <c r="X76" s="406">
        <f t="shared" si="6"/>
        <v>16</v>
      </c>
      <c r="Y76" s="36">
        <f t="shared" si="12"/>
        <v>3.7479999999999999E-2</v>
      </c>
      <c r="Z76" s="56"/>
      <c r="AA76" s="57"/>
      <c r="AE76" s="64"/>
      <c r="BB76" s="94" t="s">
        <v>1</v>
      </c>
      <c r="BL76" s="64">
        <f t="shared" si="8"/>
        <v>16.96</v>
      </c>
      <c r="BM76" s="64">
        <f t="shared" si="9"/>
        <v>16.96</v>
      </c>
      <c r="BN76" s="64">
        <f t="shared" si="10"/>
        <v>3.3333333333333333E-2</v>
      </c>
      <c r="BO76" s="64">
        <f t="shared" si="11"/>
        <v>3.3333333333333333E-2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8">
        <v>4607091384604</v>
      </c>
      <c r="E77" s="413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3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8">
        <v>4680115880283</v>
      </c>
      <c r="E78" s="413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3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8">
        <v>4680115883949</v>
      </c>
      <c r="E79" s="413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3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18">
        <v>4680115881518</v>
      </c>
      <c r="E80" s="413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3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418">
        <v>4680115881303</v>
      </c>
      <c r="E81" s="413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3"/>
      <c r="T81" s="34"/>
      <c r="U81" s="34"/>
      <c r="V81" s="35" t="s">
        <v>66</v>
      </c>
      <c r="W81" s="405">
        <v>0</v>
      </c>
      <c r="X81" s="40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418">
        <v>4680115882577</v>
      </c>
      <c r="E82" s="413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3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18">
        <v>4680115882577</v>
      </c>
      <c r="E83" s="413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3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18">
        <v>4680115882720</v>
      </c>
      <c r="E84" s="413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3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18">
        <v>4680115880269</v>
      </c>
      <c r="E85" s="413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3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418">
        <v>4680115880429</v>
      </c>
      <c r="E86" s="413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3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18">
        <v>4680115881457</v>
      </c>
      <c r="E87" s="413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3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0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31"/>
      <c r="O88" s="449" t="s">
        <v>70</v>
      </c>
      <c r="P88" s="450"/>
      <c r="Q88" s="450"/>
      <c r="R88" s="450"/>
      <c r="S88" s="450"/>
      <c r="T88" s="450"/>
      <c r="U88" s="451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7.7037037037037033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8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0.12447999999999999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31"/>
      <c r="O89" s="449" t="s">
        <v>70</v>
      </c>
      <c r="P89" s="450"/>
      <c r="Q89" s="450"/>
      <c r="R89" s="450"/>
      <c r="S89" s="450"/>
      <c r="T89" s="450"/>
      <c r="U89" s="451"/>
      <c r="V89" s="37" t="s">
        <v>66</v>
      </c>
      <c r="W89" s="407">
        <f>IFERROR(SUM(W67:W87),"0")</f>
        <v>56</v>
      </c>
      <c r="X89" s="407">
        <f>IFERROR(SUM(X67:X87),"0")</f>
        <v>59.2</v>
      </c>
      <c r="Y89" s="37"/>
      <c r="Z89" s="408"/>
      <c r="AA89" s="408"/>
    </row>
    <row r="90" spans="1:67" ht="14.25" hidden="1" customHeight="1" x14ac:dyDescent="0.25">
      <c r="A90" s="420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18">
        <v>4680115881488</v>
      </c>
      <c r="E91" s="413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3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4301020228</v>
      </c>
      <c r="D92" s="418">
        <v>4680115882751</v>
      </c>
      <c r="E92" s="413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3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4301020258</v>
      </c>
      <c r="D93" s="418">
        <v>4680115882775</v>
      </c>
      <c r="E93" s="413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5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3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170</v>
      </c>
      <c r="B94" s="54" t="s">
        <v>171</v>
      </c>
      <c r="C94" s="31">
        <v>4301020217</v>
      </c>
      <c r="D94" s="418">
        <v>4680115880658</v>
      </c>
      <c r="E94" s="413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3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30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31"/>
      <c r="O95" s="449" t="s">
        <v>70</v>
      </c>
      <c r="P95" s="450"/>
      <c r="Q95" s="450"/>
      <c r="R95" s="450"/>
      <c r="S95" s="450"/>
      <c r="T95" s="450"/>
      <c r="U95" s="451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hidden="1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31"/>
      <c r="O96" s="449" t="s">
        <v>70</v>
      </c>
      <c r="P96" s="450"/>
      <c r="Q96" s="450"/>
      <c r="R96" s="450"/>
      <c r="S96" s="450"/>
      <c r="T96" s="450"/>
      <c r="U96" s="451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hidden="1" customHeight="1" x14ac:dyDescent="0.25">
      <c r="A97" s="420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hidden="1" customHeight="1" x14ac:dyDescent="0.25">
      <c r="A98" s="54" t="s">
        <v>172</v>
      </c>
      <c r="B98" s="54" t="s">
        <v>173</v>
      </c>
      <c r="C98" s="31">
        <v>4301030895</v>
      </c>
      <c r="D98" s="418">
        <v>4607091387667</v>
      </c>
      <c r="E98" s="413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3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4301030961</v>
      </c>
      <c r="D99" s="418">
        <v>4607091387636</v>
      </c>
      <c r="E99" s="413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3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176</v>
      </c>
      <c r="B100" s="54" t="s">
        <v>177</v>
      </c>
      <c r="C100" s="31">
        <v>4301030963</v>
      </c>
      <c r="D100" s="418">
        <v>4607091382426</v>
      </c>
      <c r="E100" s="413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3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4301030962</v>
      </c>
      <c r="D101" s="418">
        <v>4607091386547</v>
      </c>
      <c r="E101" s="413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3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4301030964</v>
      </c>
      <c r="D102" s="418">
        <v>4607091382464</v>
      </c>
      <c r="E102" s="413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3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182</v>
      </c>
      <c r="B103" s="54" t="s">
        <v>183</v>
      </c>
      <c r="C103" s="31">
        <v>4301031235</v>
      </c>
      <c r="D103" s="418">
        <v>4680115883444</v>
      </c>
      <c r="E103" s="413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3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hidden="1" customHeight="1" x14ac:dyDescent="0.25">
      <c r="A104" s="54" t="s">
        <v>182</v>
      </c>
      <c r="B104" s="54" t="s">
        <v>184</v>
      </c>
      <c r="C104" s="31">
        <v>4301031234</v>
      </c>
      <c r="D104" s="418">
        <v>4680115883444</v>
      </c>
      <c r="E104" s="413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3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hidden="1" x14ac:dyDescent="0.2">
      <c r="A105" s="430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31"/>
      <c r="O105" s="449" t="s">
        <v>70</v>
      </c>
      <c r="P105" s="450"/>
      <c r="Q105" s="450"/>
      <c r="R105" s="450"/>
      <c r="S105" s="450"/>
      <c r="T105" s="450"/>
      <c r="U105" s="451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hidden="1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31"/>
      <c r="O106" s="449" t="s">
        <v>70</v>
      </c>
      <c r="P106" s="450"/>
      <c r="Q106" s="450"/>
      <c r="R106" s="450"/>
      <c r="S106" s="450"/>
      <c r="T106" s="450"/>
      <c r="U106" s="451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hidden="1" customHeight="1" x14ac:dyDescent="0.25">
      <c r="A107" s="420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hidden="1" customHeight="1" x14ac:dyDescent="0.25">
      <c r="A108" s="54" t="s">
        <v>185</v>
      </c>
      <c r="B108" s="54" t="s">
        <v>186</v>
      </c>
      <c r="C108" s="31">
        <v>4301051437</v>
      </c>
      <c r="D108" s="418">
        <v>4607091386967</v>
      </c>
      <c r="E108" s="413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3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18">
        <v>4607091386967</v>
      </c>
      <c r="E109" s="413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3"/>
      <c r="T109" s="34"/>
      <c r="U109" s="34"/>
      <c r="V109" s="35" t="s">
        <v>66</v>
      </c>
      <c r="W109" s="405">
        <v>30</v>
      </c>
      <c r="X109" s="406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4301051611</v>
      </c>
      <c r="D110" s="418">
        <v>4607091385304</v>
      </c>
      <c r="E110" s="413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3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4301051648</v>
      </c>
      <c r="D111" s="418">
        <v>4607091386264</v>
      </c>
      <c r="E111" s="413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3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192</v>
      </c>
      <c r="B112" s="54" t="s">
        <v>193</v>
      </c>
      <c r="C112" s="31">
        <v>4301051477</v>
      </c>
      <c r="D112" s="418">
        <v>4680115882584</v>
      </c>
      <c r="E112" s="413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3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192</v>
      </c>
      <c r="B113" s="54" t="s">
        <v>194</v>
      </c>
      <c r="C113" s="31">
        <v>4301051476</v>
      </c>
      <c r="D113" s="418">
        <v>4680115882584</v>
      </c>
      <c r="E113" s="413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3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4301051436</v>
      </c>
      <c r="D114" s="418">
        <v>4607091385731</v>
      </c>
      <c r="E114" s="413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3"/>
      <c r="T114" s="34"/>
      <c r="U114" s="34"/>
      <c r="V114" s="35" t="s">
        <v>66</v>
      </c>
      <c r="W114" s="405">
        <v>0</v>
      </c>
      <c r="X114" s="406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18">
        <v>4680115880214</v>
      </c>
      <c r="E115" s="413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3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199</v>
      </c>
      <c r="B116" s="54" t="s">
        <v>200</v>
      </c>
      <c r="C116" s="31">
        <v>4301051438</v>
      </c>
      <c r="D116" s="418">
        <v>4680115880894</v>
      </c>
      <c r="E116" s="413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3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201</v>
      </c>
      <c r="B117" s="54" t="s">
        <v>202</v>
      </c>
      <c r="C117" s="31">
        <v>4301051842</v>
      </c>
      <c r="D117" s="418">
        <v>4680115885233</v>
      </c>
      <c r="E117" s="413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59" t="s">
        <v>203</v>
      </c>
      <c r="P117" s="412"/>
      <c r="Q117" s="412"/>
      <c r="R117" s="412"/>
      <c r="S117" s="413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204</v>
      </c>
      <c r="B118" s="54" t="s">
        <v>205</v>
      </c>
      <c r="C118" s="31">
        <v>4301051820</v>
      </c>
      <c r="D118" s="418">
        <v>4680115884915</v>
      </c>
      <c r="E118" s="413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91" t="s">
        <v>206</v>
      </c>
      <c r="P118" s="412"/>
      <c r="Q118" s="412"/>
      <c r="R118" s="412"/>
      <c r="S118" s="413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4301051313</v>
      </c>
      <c r="D119" s="418">
        <v>4607091385427</v>
      </c>
      <c r="E119" s="413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3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4301051480</v>
      </c>
      <c r="D120" s="418">
        <v>4680115882645</v>
      </c>
      <c r="E120" s="413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3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211</v>
      </c>
      <c r="B121" s="54" t="s">
        <v>212</v>
      </c>
      <c r="C121" s="31">
        <v>4301051837</v>
      </c>
      <c r="D121" s="418">
        <v>4680115884311</v>
      </c>
      <c r="E121" s="413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65" t="s">
        <v>213</v>
      </c>
      <c r="P121" s="412"/>
      <c r="Q121" s="412"/>
      <c r="R121" s="412"/>
      <c r="S121" s="413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214</v>
      </c>
      <c r="B122" s="54" t="s">
        <v>215</v>
      </c>
      <c r="C122" s="31">
        <v>4301051827</v>
      </c>
      <c r="D122" s="418">
        <v>4680115884403</v>
      </c>
      <c r="E122" s="413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7" t="s">
        <v>216</v>
      </c>
      <c r="P122" s="412"/>
      <c r="Q122" s="412"/>
      <c r="R122" s="412"/>
      <c r="S122" s="413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0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31"/>
      <c r="O123" s="449" t="s">
        <v>70</v>
      </c>
      <c r="P123" s="450"/>
      <c r="Q123" s="450"/>
      <c r="R123" s="450"/>
      <c r="S123" s="450"/>
      <c r="T123" s="450"/>
      <c r="U123" s="451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3.5714285714285712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4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8.6999999999999994E-2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31"/>
      <c r="O124" s="449" t="s">
        <v>70</v>
      </c>
      <c r="P124" s="450"/>
      <c r="Q124" s="450"/>
      <c r="R124" s="450"/>
      <c r="S124" s="450"/>
      <c r="T124" s="450"/>
      <c r="U124" s="451"/>
      <c r="V124" s="37" t="s">
        <v>66</v>
      </c>
      <c r="W124" s="407">
        <f>IFERROR(SUM(W108:W122),"0")</f>
        <v>30</v>
      </c>
      <c r="X124" s="407">
        <f>IFERROR(SUM(X108:X122),"0")</f>
        <v>33.6</v>
      </c>
      <c r="Y124" s="37"/>
      <c r="Z124" s="408"/>
      <c r="AA124" s="408"/>
    </row>
    <row r="125" spans="1:67" ht="14.25" hidden="1" customHeight="1" x14ac:dyDescent="0.25">
      <c r="A125" s="420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hidden="1" customHeight="1" x14ac:dyDescent="0.25">
      <c r="A126" s="54" t="s">
        <v>218</v>
      </c>
      <c r="B126" s="54" t="s">
        <v>219</v>
      </c>
      <c r="C126" s="31">
        <v>4301060296</v>
      </c>
      <c r="D126" s="418">
        <v>4607091383065</v>
      </c>
      <c r="E126" s="413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3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hidden="1" customHeight="1" x14ac:dyDescent="0.25">
      <c r="A127" s="54" t="s">
        <v>220</v>
      </c>
      <c r="B127" s="54" t="s">
        <v>221</v>
      </c>
      <c r="C127" s="31">
        <v>4301060366</v>
      </c>
      <c r="D127" s="418">
        <v>4680115881532</v>
      </c>
      <c r="E127" s="413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3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220</v>
      </c>
      <c r="B128" s="54" t="s">
        <v>222</v>
      </c>
      <c r="C128" s="31">
        <v>4301060371</v>
      </c>
      <c r="D128" s="418">
        <v>4680115881532</v>
      </c>
      <c r="E128" s="413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3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4301060356</v>
      </c>
      <c r="D129" s="418">
        <v>4680115882652</v>
      </c>
      <c r="E129" s="413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3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hidden="1" customHeight="1" x14ac:dyDescent="0.25">
      <c r="A130" s="54" t="s">
        <v>225</v>
      </c>
      <c r="B130" s="54" t="s">
        <v>226</v>
      </c>
      <c r="C130" s="31">
        <v>4301060309</v>
      </c>
      <c r="D130" s="418">
        <v>4680115880238</v>
      </c>
      <c r="E130" s="413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3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hidden="1" customHeight="1" x14ac:dyDescent="0.25">
      <c r="A131" s="54" t="s">
        <v>227</v>
      </c>
      <c r="B131" s="54" t="s">
        <v>228</v>
      </c>
      <c r="C131" s="31">
        <v>4301060351</v>
      </c>
      <c r="D131" s="418">
        <v>4680115881464</v>
      </c>
      <c r="E131" s="413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6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3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hidden="1" x14ac:dyDescent="0.2">
      <c r="A132" s="430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31"/>
      <c r="O132" s="449" t="s">
        <v>70</v>
      </c>
      <c r="P132" s="450"/>
      <c r="Q132" s="450"/>
      <c r="R132" s="450"/>
      <c r="S132" s="450"/>
      <c r="T132" s="450"/>
      <c r="U132" s="451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hidden="1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31"/>
      <c r="O133" s="449" t="s">
        <v>70</v>
      </c>
      <c r="P133" s="450"/>
      <c r="Q133" s="450"/>
      <c r="R133" s="450"/>
      <c r="S133" s="450"/>
      <c r="T133" s="450"/>
      <c r="U133" s="451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hidden="1" customHeight="1" x14ac:dyDescent="0.25">
      <c r="A134" s="415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hidden="1" customHeight="1" x14ac:dyDescent="0.25">
      <c r="A135" s="420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hidden="1" customHeight="1" x14ac:dyDescent="0.25">
      <c r="A136" s="54" t="s">
        <v>230</v>
      </c>
      <c r="B136" s="54" t="s">
        <v>231</v>
      </c>
      <c r="C136" s="31">
        <v>4301051360</v>
      </c>
      <c r="D136" s="418">
        <v>4607091385168</v>
      </c>
      <c r="E136" s="413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3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230</v>
      </c>
      <c r="B137" s="54" t="s">
        <v>232</v>
      </c>
      <c r="C137" s="31">
        <v>4301051612</v>
      </c>
      <c r="D137" s="418">
        <v>4607091385168</v>
      </c>
      <c r="E137" s="413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3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4301051362</v>
      </c>
      <c r="D138" s="418">
        <v>4607091383256</v>
      </c>
      <c r="E138" s="413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3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235</v>
      </c>
      <c r="B139" s="54" t="s">
        <v>236</v>
      </c>
      <c r="C139" s="31">
        <v>4301051358</v>
      </c>
      <c r="D139" s="418">
        <v>4607091385748</v>
      </c>
      <c r="E139" s="413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3"/>
      <c r="T139" s="34"/>
      <c r="U139" s="34"/>
      <c r="V139" s="35" t="s">
        <v>66</v>
      </c>
      <c r="W139" s="405">
        <v>0</v>
      </c>
      <c r="X139" s="40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hidden="1" customHeight="1" x14ac:dyDescent="0.25">
      <c r="A140" s="54" t="s">
        <v>237</v>
      </c>
      <c r="B140" s="54" t="s">
        <v>238</v>
      </c>
      <c r="C140" s="31">
        <v>4301051738</v>
      </c>
      <c r="D140" s="418">
        <v>4680115884533</v>
      </c>
      <c r="E140" s="413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3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idden="1" x14ac:dyDescent="0.2">
      <c r="A141" s="430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31"/>
      <c r="O141" s="449" t="s">
        <v>70</v>
      </c>
      <c r="P141" s="450"/>
      <c r="Q141" s="450"/>
      <c r="R141" s="450"/>
      <c r="S141" s="450"/>
      <c r="T141" s="450"/>
      <c r="U141" s="451"/>
      <c r="V141" s="37" t="s">
        <v>71</v>
      </c>
      <c r="W141" s="407">
        <f>IFERROR(W136/H136,"0")+IFERROR(W137/H137,"0")+IFERROR(W138/H138,"0")+IFERROR(W139/H139,"0")+IFERROR(W140/H140,"0")</f>
        <v>0</v>
      </c>
      <c r="X141" s="407">
        <f>IFERROR(X136/H136,"0")+IFERROR(X137/H137,"0")+IFERROR(X138/H138,"0")+IFERROR(X139/H139,"0")+IFERROR(X140/H140,"0")</f>
        <v>0</v>
      </c>
      <c r="Y141" s="407">
        <f>IFERROR(IF(Y136="",0,Y136),"0")+IFERROR(IF(Y137="",0,Y137),"0")+IFERROR(IF(Y138="",0,Y138),"0")+IFERROR(IF(Y139="",0,Y139),"0")+IFERROR(IF(Y140="",0,Y140),"0")</f>
        <v>0</v>
      </c>
      <c r="Z141" s="408"/>
      <c r="AA141" s="408"/>
    </row>
    <row r="142" spans="1:67" hidden="1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31"/>
      <c r="O142" s="449" t="s">
        <v>70</v>
      </c>
      <c r="P142" s="450"/>
      <c r="Q142" s="450"/>
      <c r="R142" s="450"/>
      <c r="S142" s="450"/>
      <c r="T142" s="450"/>
      <c r="U142" s="451"/>
      <c r="V142" s="37" t="s">
        <v>66</v>
      </c>
      <c r="W142" s="407">
        <f>IFERROR(SUM(W136:W140),"0")</f>
        <v>0</v>
      </c>
      <c r="X142" s="407">
        <f>IFERROR(SUM(X136:X140),"0")</f>
        <v>0</v>
      </c>
      <c r="Y142" s="37"/>
      <c r="Z142" s="408"/>
      <c r="AA142" s="408"/>
    </row>
    <row r="143" spans="1:67" ht="27.75" hidden="1" customHeight="1" x14ac:dyDescent="0.2">
      <c r="A143" s="462" t="s">
        <v>239</v>
      </c>
      <c r="B143" s="463"/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  <c r="Q143" s="463"/>
      <c r="R143" s="463"/>
      <c r="S143" s="463"/>
      <c r="T143" s="463"/>
      <c r="U143" s="463"/>
      <c r="V143" s="463"/>
      <c r="W143" s="463"/>
      <c r="X143" s="463"/>
      <c r="Y143" s="463"/>
      <c r="Z143" s="48"/>
      <c r="AA143" s="48"/>
    </row>
    <row r="144" spans="1:67" ht="16.5" hidden="1" customHeight="1" x14ac:dyDescent="0.25">
      <c r="A144" s="415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hidden="1" customHeight="1" x14ac:dyDescent="0.25">
      <c r="A145" s="420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hidden="1" customHeight="1" x14ac:dyDescent="0.25">
      <c r="A146" s="54" t="s">
        <v>241</v>
      </c>
      <c r="B146" s="54" t="s">
        <v>242</v>
      </c>
      <c r="C146" s="31">
        <v>4301011223</v>
      </c>
      <c r="D146" s="418">
        <v>4607091383423</v>
      </c>
      <c r="E146" s="413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3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243</v>
      </c>
      <c r="B147" s="54" t="s">
        <v>244</v>
      </c>
      <c r="C147" s="31">
        <v>4301011876</v>
      </c>
      <c r="D147" s="418">
        <v>4680115885707</v>
      </c>
      <c r="E147" s="413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24" t="s">
        <v>245</v>
      </c>
      <c r="P147" s="412"/>
      <c r="Q147" s="412"/>
      <c r="R147" s="412"/>
      <c r="S147" s="413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246</v>
      </c>
      <c r="B148" s="54" t="s">
        <v>247</v>
      </c>
      <c r="C148" s="31">
        <v>4301011878</v>
      </c>
      <c r="D148" s="418">
        <v>4680115885660</v>
      </c>
      <c r="E148" s="413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3" t="s">
        <v>248</v>
      </c>
      <c r="P148" s="412"/>
      <c r="Q148" s="412"/>
      <c r="R148" s="412"/>
      <c r="S148" s="413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8">
        <v>4680115885691</v>
      </c>
      <c r="E149" s="413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41" t="s">
        <v>251</v>
      </c>
      <c r="P149" s="412"/>
      <c r="Q149" s="412"/>
      <c r="R149" s="412"/>
      <c r="S149" s="413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252</v>
      </c>
      <c r="B150" s="54" t="s">
        <v>253</v>
      </c>
      <c r="C150" s="31">
        <v>4301011333</v>
      </c>
      <c r="D150" s="418">
        <v>4607091386516</v>
      </c>
      <c r="E150" s="413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3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0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31"/>
      <c r="O151" s="449" t="s">
        <v>70</v>
      </c>
      <c r="P151" s="450"/>
      <c r="Q151" s="450"/>
      <c r="R151" s="450"/>
      <c r="S151" s="450"/>
      <c r="T151" s="450"/>
      <c r="U151" s="451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hidden="1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31"/>
      <c r="O152" s="449" t="s">
        <v>70</v>
      </c>
      <c r="P152" s="450"/>
      <c r="Q152" s="450"/>
      <c r="R152" s="450"/>
      <c r="S152" s="450"/>
      <c r="T152" s="450"/>
      <c r="U152" s="451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hidden="1" customHeight="1" x14ac:dyDescent="0.25">
      <c r="A153" s="415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hidden="1" customHeight="1" x14ac:dyDescent="0.25">
      <c r="A154" s="420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hidden="1" customHeight="1" x14ac:dyDescent="0.25">
      <c r="A155" s="54" t="s">
        <v>255</v>
      </c>
      <c r="B155" s="54" t="s">
        <v>256</v>
      </c>
      <c r="C155" s="31">
        <v>4301031191</v>
      </c>
      <c r="D155" s="418">
        <v>4680115880993</v>
      </c>
      <c r="E155" s="413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3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4301031204</v>
      </c>
      <c r="D156" s="418">
        <v>4680115881761</v>
      </c>
      <c r="E156" s="413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3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4301031201</v>
      </c>
      <c r="D157" s="418">
        <v>4680115881563</v>
      </c>
      <c r="E157" s="413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3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4301031199</v>
      </c>
      <c r="D158" s="418">
        <v>4680115880986</v>
      </c>
      <c r="E158" s="413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3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4301031190</v>
      </c>
      <c r="D159" s="418">
        <v>4680115880207</v>
      </c>
      <c r="E159" s="413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3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4301031205</v>
      </c>
      <c r="D160" s="418">
        <v>4680115881785</v>
      </c>
      <c r="E160" s="413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3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4301031202</v>
      </c>
      <c r="D161" s="418">
        <v>4680115881679</v>
      </c>
      <c r="E161" s="413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3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hidden="1" customHeight="1" x14ac:dyDescent="0.25">
      <c r="A162" s="54" t="s">
        <v>269</v>
      </c>
      <c r="B162" s="54" t="s">
        <v>270</v>
      </c>
      <c r="C162" s="31">
        <v>4301031158</v>
      </c>
      <c r="D162" s="418">
        <v>4680115880191</v>
      </c>
      <c r="E162" s="413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3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hidden="1" customHeight="1" x14ac:dyDescent="0.25">
      <c r="A163" s="54" t="s">
        <v>271</v>
      </c>
      <c r="B163" s="54" t="s">
        <v>272</v>
      </c>
      <c r="C163" s="31">
        <v>4301031245</v>
      </c>
      <c r="D163" s="418">
        <v>4680115883963</v>
      </c>
      <c r="E163" s="413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3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hidden="1" x14ac:dyDescent="0.2">
      <c r="A164" s="430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31"/>
      <c r="O164" s="449" t="s">
        <v>70</v>
      </c>
      <c r="P164" s="450"/>
      <c r="Q164" s="450"/>
      <c r="R164" s="450"/>
      <c r="S164" s="450"/>
      <c r="T164" s="450"/>
      <c r="U164" s="451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0</v>
      </c>
      <c r="X164" s="407">
        <f>IFERROR(X155/H155,"0")+IFERROR(X156/H156,"0")+IFERROR(X157/H157,"0")+IFERROR(X158/H158,"0")+IFERROR(X159/H159,"0")+IFERROR(X160/H160,"0")+IFERROR(X161/H161,"0")+IFERROR(X162/H162,"0")+IFERROR(X163/H163,"0")</f>
        <v>0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8"/>
      <c r="AA164" s="408"/>
    </row>
    <row r="165" spans="1:67" hidden="1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31"/>
      <c r="O165" s="449" t="s">
        <v>70</v>
      </c>
      <c r="P165" s="450"/>
      <c r="Q165" s="450"/>
      <c r="R165" s="450"/>
      <c r="S165" s="450"/>
      <c r="T165" s="450"/>
      <c r="U165" s="451"/>
      <c r="V165" s="37" t="s">
        <v>66</v>
      </c>
      <c r="W165" s="407">
        <f>IFERROR(SUM(W155:W163),"0")</f>
        <v>0</v>
      </c>
      <c r="X165" s="407">
        <f>IFERROR(SUM(X155:X163),"0")</f>
        <v>0</v>
      </c>
      <c r="Y165" s="37"/>
      <c r="Z165" s="408"/>
      <c r="AA165" s="408"/>
    </row>
    <row r="166" spans="1:67" ht="16.5" hidden="1" customHeight="1" x14ac:dyDescent="0.25">
      <c r="A166" s="415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hidden="1" customHeight="1" x14ac:dyDescent="0.25">
      <c r="A167" s="420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hidden="1" customHeight="1" x14ac:dyDescent="0.25">
      <c r="A168" s="54" t="s">
        <v>274</v>
      </c>
      <c r="B168" s="54" t="s">
        <v>275</v>
      </c>
      <c r="C168" s="31">
        <v>4301011450</v>
      </c>
      <c r="D168" s="418">
        <v>4680115881402</v>
      </c>
      <c r="E168" s="413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3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276</v>
      </c>
      <c r="B169" s="54" t="s">
        <v>277</v>
      </c>
      <c r="C169" s="31">
        <v>4301011454</v>
      </c>
      <c r="D169" s="418">
        <v>4680115881396</v>
      </c>
      <c r="E169" s="413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3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0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31"/>
      <c r="O170" s="449" t="s">
        <v>70</v>
      </c>
      <c r="P170" s="450"/>
      <c r="Q170" s="450"/>
      <c r="R170" s="450"/>
      <c r="S170" s="450"/>
      <c r="T170" s="450"/>
      <c r="U170" s="451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hidden="1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31"/>
      <c r="O171" s="449" t="s">
        <v>70</v>
      </c>
      <c r="P171" s="450"/>
      <c r="Q171" s="450"/>
      <c r="R171" s="450"/>
      <c r="S171" s="450"/>
      <c r="T171" s="450"/>
      <c r="U171" s="451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hidden="1" customHeight="1" x14ac:dyDescent="0.25">
      <c r="A172" s="420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hidden="1" customHeight="1" x14ac:dyDescent="0.25">
      <c r="A173" s="54" t="s">
        <v>278</v>
      </c>
      <c r="B173" s="54" t="s">
        <v>279</v>
      </c>
      <c r="C173" s="31">
        <v>4301020262</v>
      </c>
      <c r="D173" s="418">
        <v>4680115882935</v>
      </c>
      <c r="E173" s="413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3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280</v>
      </c>
      <c r="B174" s="54" t="s">
        <v>281</v>
      </c>
      <c r="C174" s="31">
        <v>4301020220</v>
      </c>
      <c r="D174" s="418">
        <v>4680115880764</v>
      </c>
      <c r="E174" s="413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3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0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31"/>
      <c r="O175" s="449" t="s">
        <v>70</v>
      </c>
      <c r="P175" s="450"/>
      <c r="Q175" s="450"/>
      <c r="R175" s="450"/>
      <c r="S175" s="450"/>
      <c r="T175" s="450"/>
      <c r="U175" s="451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hidden="1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31"/>
      <c r="O176" s="449" t="s">
        <v>70</v>
      </c>
      <c r="P176" s="450"/>
      <c r="Q176" s="450"/>
      <c r="R176" s="450"/>
      <c r="S176" s="450"/>
      <c r="T176" s="450"/>
      <c r="U176" s="451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hidden="1" customHeight="1" x14ac:dyDescent="0.25">
      <c r="A177" s="420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hidden="1" customHeight="1" x14ac:dyDescent="0.25">
      <c r="A178" s="54" t="s">
        <v>282</v>
      </c>
      <c r="B178" s="54" t="s">
        <v>283</v>
      </c>
      <c r="C178" s="31">
        <v>4301031224</v>
      </c>
      <c r="D178" s="418">
        <v>4680115882683</v>
      </c>
      <c r="E178" s="413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3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4301031230</v>
      </c>
      <c r="D179" s="418">
        <v>4680115882690</v>
      </c>
      <c r="E179" s="413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3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4301031220</v>
      </c>
      <c r="D180" s="418">
        <v>4680115882669</v>
      </c>
      <c r="E180" s="413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3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4301031221</v>
      </c>
      <c r="D181" s="418">
        <v>4680115882676</v>
      </c>
      <c r="E181" s="413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3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4301031223</v>
      </c>
      <c r="D182" s="418">
        <v>4680115884014</v>
      </c>
      <c r="E182" s="413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3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4301031222</v>
      </c>
      <c r="D183" s="418">
        <v>4680115884007</v>
      </c>
      <c r="E183" s="413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3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4301031229</v>
      </c>
      <c r="D184" s="418">
        <v>4680115884038</v>
      </c>
      <c r="E184" s="413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3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296</v>
      </c>
      <c r="B185" s="54" t="s">
        <v>297</v>
      </c>
      <c r="C185" s="31">
        <v>4301031225</v>
      </c>
      <c r="D185" s="418">
        <v>4680115884021</v>
      </c>
      <c r="E185" s="413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3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idden="1" x14ac:dyDescent="0.2">
      <c r="A186" s="430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31"/>
      <c r="O186" s="449" t="s">
        <v>70</v>
      </c>
      <c r="P186" s="450"/>
      <c r="Q186" s="450"/>
      <c r="R186" s="450"/>
      <c r="S186" s="450"/>
      <c r="T186" s="450"/>
      <c r="U186" s="451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hidden="1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31"/>
      <c r="O187" s="449" t="s">
        <v>70</v>
      </c>
      <c r="P187" s="450"/>
      <c r="Q187" s="450"/>
      <c r="R187" s="450"/>
      <c r="S187" s="450"/>
      <c r="T187" s="450"/>
      <c r="U187" s="451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hidden="1" customHeight="1" x14ac:dyDescent="0.25">
      <c r="A188" s="420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hidden="1" customHeight="1" x14ac:dyDescent="0.25">
      <c r="A189" s="54" t="s">
        <v>298</v>
      </c>
      <c r="B189" s="54" t="s">
        <v>299</v>
      </c>
      <c r="C189" s="31">
        <v>4301051409</v>
      </c>
      <c r="D189" s="418">
        <v>4680115881556</v>
      </c>
      <c r="E189" s="413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3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4301051408</v>
      </c>
      <c r="D190" s="418">
        <v>4680115881594</v>
      </c>
      <c r="E190" s="413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3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hidden="1" customHeight="1" x14ac:dyDescent="0.25">
      <c r="A191" s="54" t="s">
        <v>302</v>
      </c>
      <c r="B191" s="54" t="s">
        <v>303</v>
      </c>
      <c r="C191" s="31">
        <v>4301051505</v>
      </c>
      <c r="D191" s="418">
        <v>4680115881587</v>
      </c>
      <c r="E191" s="413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3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hidden="1" customHeight="1" x14ac:dyDescent="0.25">
      <c r="A192" s="54" t="s">
        <v>304</v>
      </c>
      <c r="B192" s="54" t="s">
        <v>305</v>
      </c>
      <c r="C192" s="31">
        <v>4301051754</v>
      </c>
      <c r="D192" s="418">
        <v>4680115880962</v>
      </c>
      <c r="E192" s="413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46" t="s">
        <v>306</v>
      </c>
      <c r="P192" s="412"/>
      <c r="Q192" s="412"/>
      <c r="R192" s="412"/>
      <c r="S192" s="413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hidden="1" customHeight="1" x14ac:dyDescent="0.25">
      <c r="A193" s="54" t="s">
        <v>307</v>
      </c>
      <c r="B193" s="54" t="s">
        <v>308</v>
      </c>
      <c r="C193" s="31">
        <v>4301051411</v>
      </c>
      <c r="D193" s="418">
        <v>4680115881617</v>
      </c>
      <c r="E193" s="413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3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hidden="1" customHeight="1" x14ac:dyDescent="0.25">
      <c r="A194" s="54" t="s">
        <v>309</v>
      </c>
      <c r="B194" s="54" t="s">
        <v>310</v>
      </c>
      <c r="C194" s="31">
        <v>4301051632</v>
      </c>
      <c r="D194" s="418">
        <v>4680115880573</v>
      </c>
      <c r="E194" s="413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64" t="s">
        <v>311</v>
      </c>
      <c r="P194" s="412"/>
      <c r="Q194" s="412"/>
      <c r="R194" s="412"/>
      <c r="S194" s="413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4301051487</v>
      </c>
      <c r="D195" s="418">
        <v>4680115881228</v>
      </c>
      <c r="E195" s="413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3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4301051506</v>
      </c>
      <c r="D196" s="418">
        <v>4680115881037</v>
      </c>
      <c r="E196" s="413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3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4301051384</v>
      </c>
      <c r="D197" s="418">
        <v>4680115881211</v>
      </c>
      <c r="E197" s="413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3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4301051378</v>
      </c>
      <c r="D198" s="418">
        <v>4680115881020</v>
      </c>
      <c r="E198" s="413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3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hidden="1" customHeight="1" x14ac:dyDescent="0.25">
      <c r="A199" s="54" t="s">
        <v>320</v>
      </c>
      <c r="B199" s="54" t="s">
        <v>321</v>
      </c>
      <c r="C199" s="31">
        <v>4301051407</v>
      </c>
      <c r="D199" s="418">
        <v>4680115882195</v>
      </c>
      <c r="E199" s="413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3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hidden="1" customHeight="1" x14ac:dyDescent="0.25">
      <c r="A200" s="54" t="s">
        <v>322</v>
      </c>
      <c r="B200" s="54" t="s">
        <v>323</v>
      </c>
      <c r="C200" s="31">
        <v>4301051752</v>
      </c>
      <c r="D200" s="418">
        <v>4680115882607</v>
      </c>
      <c r="E200" s="413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87" t="s">
        <v>324</v>
      </c>
      <c r="P200" s="412"/>
      <c r="Q200" s="412"/>
      <c r="R200" s="412"/>
      <c r="S200" s="413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4301051630</v>
      </c>
      <c r="D201" s="418">
        <v>4680115880092</v>
      </c>
      <c r="E201" s="413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327</v>
      </c>
      <c r="P201" s="412"/>
      <c r="Q201" s="412"/>
      <c r="R201" s="412"/>
      <c r="S201" s="413"/>
      <c r="T201" s="34"/>
      <c r="U201" s="34"/>
      <c r="V201" s="35" t="s">
        <v>66</v>
      </c>
      <c r="W201" s="405">
        <v>0</v>
      </c>
      <c r="X201" s="406">
        <f t="shared" si="38"/>
        <v>0</v>
      </c>
      <c r="Y201" s="36" t="str">
        <f t="shared" si="43"/>
        <v/>
      </c>
      <c r="Z201" s="56"/>
      <c r="AA201" s="57"/>
      <c r="AE201" s="64"/>
      <c r="BB201" s="181" t="s">
        <v>1</v>
      </c>
      <c r="BL201" s="64">
        <f t="shared" si="39"/>
        <v>0</v>
      </c>
      <c r="BM201" s="64">
        <f t="shared" si="40"/>
        <v>0</v>
      </c>
      <c r="BN201" s="64">
        <f t="shared" si="41"/>
        <v>0</v>
      </c>
      <c r="BO201" s="64">
        <f t="shared" si="42"/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4301051631</v>
      </c>
      <c r="D202" s="418">
        <v>4680115880221</v>
      </c>
      <c r="E202" s="413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99" t="s">
        <v>330</v>
      </c>
      <c r="P202" s="412"/>
      <c r="Q202" s="412"/>
      <c r="R202" s="412"/>
      <c r="S202" s="413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hidden="1" customHeight="1" x14ac:dyDescent="0.25">
      <c r="A203" s="54" t="s">
        <v>331</v>
      </c>
      <c r="B203" s="54" t="s">
        <v>332</v>
      </c>
      <c r="C203" s="31">
        <v>4301051749</v>
      </c>
      <c r="D203" s="418">
        <v>4680115882942</v>
      </c>
      <c r="E203" s="413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1" t="s">
        <v>333</v>
      </c>
      <c r="P203" s="412"/>
      <c r="Q203" s="412"/>
      <c r="R203" s="412"/>
      <c r="S203" s="413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hidden="1" customHeight="1" x14ac:dyDescent="0.25">
      <c r="A204" s="54" t="s">
        <v>334</v>
      </c>
      <c r="B204" s="54" t="s">
        <v>335</v>
      </c>
      <c r="C204" s="31">
        <v>4301051753</v>
      </c>
      <c r="D204" s="418">
        <v>4680115880504</v>
      </c>
      <c r="E204" s="413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3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hidden="1" customHeight="1" x14ac:dyDescent="0.25">
      <c r="A205" s="54" t="s">
        <v>337</v>
      </c>
      <c r="B205" s="54" t="s">
        <v>338</v>
      </c>
      <c r="C205" s="31">
        <v>4301051410</v>
      </c>
      <c r="D205" s="418">
        <v>4680115882164</v>
      </c>
      <c r="E205" s="413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3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hidden="1" x14ac:dyDescent="0.2">
      <c r="A206" s="430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31"/>
      <c r="O206" s="449" t="s">
        <v>70</v>
      </c>
      <c r="P206" s="450"/>
      <c r="Q206" s="450"/>
      <c r="R206" s="450"/>
      <c r="S206" s="450"/>
      <c r="T206" s="450"/>
      <c r="U206" s="451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408"/>
      <c r="AA206" s="408"/>
    </row>
    <row r="207" spans="1:67" hidden="1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31"/>
      <c r="O207" s="449" t="s">
        <v>70</v>
      </c>
      <c r="P207" s="450"/>
      <c r="Q207" s="450"/>
      <c r="R207" s="450"/>
      <c r="S207" s="450"/>
      <c r="T207" s="450"/>
      <c r="U207" s="451"/>
      <c r="V207" s="37" t="s">
        <v>66</v>
      </c>
      <c r="W207" s="407">
        <f>IFERROR(SUM(W189:W205),"0")</f>
        <v>0</v>
      </c>
      <c r="X207" s="407">
        <f>IFERROR(SUM(X189:X205),"0")</f>
        <v>0</v>
      </c>
      <c r="Y207" s="37"/>
      <c r="Z207" s="408"/>
      <c r="AA207" s="408"/>
    </row>
    <row r="208" spans="1:67" ht="14.25" hidden="1" customHeight="1" x14ac:dyDescent="0.25">
      <c r="A208" s="420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hidden="1" customHeight="1" x14ac:dyDescent="0.25">
      <c r="A209" s="54" t="s">
        <v>339</v>
      </c>
      <c r="B209" s="54" t="s">
        <v>340</v>
      </c>
      <c r="C209" s="31">
        <v>4301060404</v>
      </c>
      <c r="D209" s="418">
        <v>4680115882874</v>
      </c>
      <c r="E209" s="413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69" t="s">
        <v>341</v>
      </c>
      <c r="P209" s="412"/>
      <c r="Q209" s="412"/>
      <c r="R209" s="412"/>
      <c r="S209" s="413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339</v>
      </c>
      <c r="B210" s="54" t="s">
        <v>342</v>
      </c>
      <c r="C210" s="31">
        <v>4301060360</v>
      </c>
      <c r="D210" s="418">
        <v>4680115882874</v>
      </c>
      <c r="E210" s="413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3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4301060359</v>
      </c>
      <c r="D211" s="418">
        <v>4680115884434</v>
      </c>
      <c r="E211" s="413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3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hidden="1" customHeight="1" x14ac:dyDescent="0.25">
      <c r="A212" s="54" t="s">
        <v>345</v>
      </c>
      <c r="B212" s="54" t="s">
        <v>346</v>
      </c>
      <c r="C212" s="31">
        <v>4301060375</v>
      </c>
      <c r="D212" s="418">
        <v>4680115880818</v>
      </c>
      <c r="E212" s="413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6" t="s">
        <v>347</v>
      </c>
      <c r="P212" s="412"/>
      <c r="Q212" s="412"/>
      <c r="R212" s="412"/>
      <c r="S212" s="413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hidden="1" customHeight="1" x14ac:dyDescent="0.25">
      <c r="A213" s="54" t="s">
        <v>348</v>
      </c>
      <c r="B213" s="54" t="s">
        <v>349</v>
      </c>
      <c r="C213" s="31">
        <v>4301060389</v>
      </c>
      <c r="D213" s="418">
        <v>4680115880801</v>
      </c>
      <c r="E213" s="413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9" t="s">
        <v>350</v>
      </c>
      <c r="P213" s="412"/>
      <c r="Q213" s="412"/>
      <c r="R213" s="412"/>
      <c r="S213" s="413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hidden="1" x14ac:dyDescent="0.2">
      <c r="A214" s="430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31"/>
      <c r="O214" s="449" t="s">
        <v>70</v>
      </c>
      <c r="P214" s="450"/>
      <c r="Q214" s="450"/>
      <c r="R214" s="450"/>
      <c r="S214" s="450"/>
      <c r="T214" s="450"/>
      <c r="U214" s="451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hidden="1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31"/>
      <c r="O215" s="449" t="s">
        <v>70</v>
      </c>
      <c r="P215" s="450"/>
      <c r="Q215" s="450"/>
      <c r="R215" s="450"/>
      <c r="S215" s="450"/>
      <c r="T215" s="450"/>
      <c r="U215" s="451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hidden="1" customHeight="1" x14ac:dyDescent="0.25">
      <c r="A216" s="415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hidden="1" customHeight="1" x14ac:dyDescent="0.25">
      <c r="A217" s="420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hidden="1" customHeight="1" x14ac:dyDescent="0.25">
      <c r="A218" s="54" t="s">
        <v>352</v>
      </c>
      <c r="B218" s="54" t="s">
        <v>353</v>
      </c>
      <c r="C218" s="31">
        <v>4301011717</v>
      </c>
      <c r="D218" s="418">
        <v>4680115884274</v>
      </c>
      <c r="E218" s="413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3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4301011719</v>
      </c>
      <c r="D219" s="418">
        <v>4680115884298</v>
      </c>
      <c r="E219" s="413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3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4301011733</v>
      </c>
      <c r="D220" s="418">
        <v>4680115884250</v>
      </c>
      <c r="E220" s="413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3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4301011718</v>
      </c>
      <c r="D221" s="418">
        <v>4680115884281</v>
      </c>
      <c r="E221" s="413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3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4301011720</v>
      </c>
      <c r="D222" s="418">
        <v>4680115884199</v>
      </c>
      <c r="E222" s="413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3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4301011716</v>
      </c>
      <c r="D223" s="418">
        <v>4680115884267</v>
      </c>
      <c r="E223" s="413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3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364</v>
      </c>
      <c r="B224" s="54" t="s">
        <v>365</v>
      </c>
      <c r="C224" s="31">
        <v>4301011593</v>
      </c>
      <c r="D224" s="418">
        <v>4680115882973</v>
      </c>
      <c r="E224" s="413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3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idden="1" x14ac:dyDescent="0.2">
      <c r="A225" s="430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31"/>
      <c r="O225" s="449" t="s">
        <v>70</v>
      </c>
      <c r="P225" s="450"/>
      <c r="Q225" s="450"/>
      <c r="R225" s="450"/>
      <c r="S225" s="450"/>
      <c r="T225" s="450"/>
      <c r="U225" s="451"/>
      <c r="V225" s="37" t="s">
        <v>71</v>
      </c>
      <c r="W225" s="407">
        <f>IFERROR(W218/H218,"0")+IFERROR(W219/H219,"0")+IFERROR(W220/H220,"0")+IFERROR(W221/H221,"0")+IFERROR(W222/H222,"0")+IFERROR(W223/H223,"0")+IFERROR(W224/H224,"0")</f>
        <v>0</v>
      </c>
      <c r="X225" s="407">
        <f>IFERROR(X218/H218,"0")+IFERROR(X219/H219,"0")+IFERROR(X220/H220,"0")+IFERROR(X221/H221,"0")+IFERROR(X222/H222,"0")+IFERROR(X223/H223,"0")+IFERROR(X224/H224,"0")</f>
        <v>0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408"/>
      <c r="AA225" s="408"/>
    </row>
    <row r="226" spans="1:67" hidden="1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31"/>
      <c r="O226" s="449" t="s">
        <v>70</v>
      </c>
      <c r="P226" s="450"/>
      <c r="Q226" s="450"/>
      <c r="R226" s="450"/>
      <c r="S226" s="450"/>
      <c r="T226" s="450"/>
      <c r="U226" s="451"/>
      <c r="V226" s="37" t="s">
        <v>66</v>
      </c>
      <c r="W226" s="407">
        <f>IFERROR(SUM(W218:W224),"0")</f>
        <v>0</v>
      </c>
      <c r="X226" s="407">
        <f>IFERROR(SUM(X218:X224),"0")</f>
        <v>0</v>
      </c>
      <c r="Y226" s="37"/>
      <c r="Z226" s="408"/>
      <c r="AA226" s="408"/>
    </row>
    <row r="227" spans="1:67" ht="14.25" hidden="1" customHeight="1" x14ac:dyDescent="0.25">
      <c r="A227" s="420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hidden="1" customHeight="1" x14ac:dyDescent="0.25">
      <c r="A228" s="54" t="s">
        <v>366</v>
      </c>
      <c r="B228" s="54" t="s">
        <v>367</v>
      </c>
      <c r="C228" s="31">
        <v>4301031305</v>
      </c>
      <c r="D228" s="418">
        <v>4607091389845</v>
      </c>
      <c r="E228" s="413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3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hidden="1" customHeight="1" x14ac:dyDescent="0.25">
      <c r="A229" s="54" t="s">
        <v>368</v>
      </c>
      <c r="B229" s="54" t="s">
        <v>369</v>
      </c>
      <c r="C229" s="31">
        <v>4301031306</v>
      </c>
      <c r="D229" s="418">
        <v>4680115882881</v>
      </c>
      <c r="E229" s="413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3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hidden="1" x14ac:dyDescent="0.2">
      <c r="A230" s="430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31"/>
      <c r="O230" s="449" t="s">
        <v>70</v>
      </c>
      <c r="P230" s="450"/>
      <c r="Q230" s="450"/>
      <c r="R230" s="450"/>
      <c r="S230" s="450"/>
      <c r="T230" s="450"/>
      <c r="U230" s="451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hidden="1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31"/>
      <c r="O231" s="449" t="s">
        <v>70</v>
      </c>
      <c r="P231" s="450"/>
      <c r="Q231" s="450"/>
      <c r="R231" s="450"/>
      <c r="S231" s="450"/>
      <c r="T231" s="450"/>
      <c r="U231" s="451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hidden="1" customHeight="1" x14ac:dyDescent="0.25">
      <c r="A232" s="415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hidden="1" customHeight="1" x14ac:dyDescent="0.25">
      <c r="A233" s="420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hidden="1" customHeight="1" x14ac:dyDescent="0.25">
      <c r="A234" s="54" t="s">
        <v>371</v>
      </c>
      <c r="B234" s="54" t="s">
        <v>372</v>
      </c>
      <c r="C234" s="31">
        <v>4301011826</v>
      </c>
      <c r="D234" s="418">
        <v>4680115884137</v>
      </c>
      <c r="E234" s="413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3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4301011724</v>
      </c>
      <c r="D235" s="418">
        <v>4680115884236</v>
      </c>
      <c r="E235" s="413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3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4301011721</v>
      </c>
      <c r="D236" s="418">
        <v>4680115884175</v>
      </c>
      <c r="E236" s="413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3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4301011824</v>
      </c>
      <c r="D237" s="418">
        <v>4680115884144</v>
      </c>
      <c r="E237" s="413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3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4301011726</v>
      </c>
      <c r="D238" s="418">
        <v>4680115884182</v>
      </c>
      <c r="E238" s="413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3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4301011722</v>
      </c>
      <c r="D239" s="418">
        <v>4680115884205</v>
      </c>
      <c r="E239" s="413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3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idden="1" x14ac:dyDescent="0.2">
      <c r="A240" s="430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31"/>
      <c r="O240" s="449" t="s">
        <v>70</v>
      </c>
      <c r="P240" s="450"/>
      <c r="Q240" s="450"/>
      <c r="R240" s="450"/>
      <c r="S240" s="450"/>
      <c r="T240" s="450"/>
      <c r="U240" s="451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hidden="1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31"/>
      <c r="O241" s="449" t="s">
        <v>70</v>
      </c>
      <c r="P241" s="450"/>
      <c r="Q241" s="450"/>
      <c r="R241" s="450"/>
      <c r="S241" s="450"/>
      <c r="T241" s="450"/>
      <c r="U241" s="451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hidden="1" customHeight="1" x14ac:dyDescent="0.25">
      <c r="A242" s="415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hidden="1" customHeight="1" x14ac:dyDescent="0.25">
      <c r="A243" s="420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hidden="1" customHeight="1" x14ac:dyDescent="0.25">
      <c r="A244" s="54" t="s">
        <v>384</v>
      </c>
      <c r="B244" s="54" t="s">
        <v>385</v>
      </c>
      <c r="C244" s="31">
        <v>4301012016</v>
      </c>
      <c r="D244" s="418">
        <v>4680115885554</v>
      </c>
      <c r="E244" s="413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35" t="s">
        <v>386</v>
      </c>
      <c r="P244" s="412"/>
      <c r="Q244" s="412"/>
      <c r="R244" s="412"/>
      <c r="S244" s="413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4301011347</v>
      </c>
      <c r="D245" s="418">
        <v>4607091386073</v>
      </c>
      <c r="E245" s="413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3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389</v>
      </c>
      <c r="B246" s="54" t="s">
        <v>390</v>
      </c>
      <c r="C246" s="31">
        <v>4301012024</v>
      </c>
      <c r="D246" s="418">
        <v>4680115885615</v>
      </c>
      <c r="E246" s="413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7" t="s">
        <v>391</v>
      </c>
      <c r="P246" s="412"/>
      <c r="Q246" s="412"/>
      <c r="R246" s="412"/>
      <c r="S246" s="413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392</v>
      </c>
      <c r="B247" s="54" t="s">
        <v>393</v>
      </c>
      <c r="C247" s="31">
        <v>4301011858</v>
      </c>
      <c r="D247" s="418">
        <v>4680115885646</v>
      </c>
      <c r="E247" s="413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6" t="s">
        <v>394</v>
      </c>
      <c r="P247" s="412"/>
      <c r="Q247" s="412"/>
      <c r="R247" s="412"/>
      <c r="S247" s="413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4301011328</v>
      </c>
      <c r="D248" s="418">
        <v>4607091386011</v>
      </c>
      <c r="E248" s="413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3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4301011329</v>
      </c>
      <c r="D249" s="418">
        <v>4607091387308</v>
      </c>
      <c r="E249" s="413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3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4301011049</v>
      </c>
      <c r="D250" s="418">
        <v>4607091387339</v>
      </c>
      <c r="E250" s="413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6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3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4301011573</v>
      </c>
      <c r="D251" s="418">
        <v>4680115881938</v>
      </c>
      <c r="E251" s="413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3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4301010944</v>
      </c>
      <c r="D252" s="418">
        <v>4607091387346</v>
      </c>
      <c r="E252" s="413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3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4301011353</v>
      </c>
      <c r="D253" s="418">
        <v>4607091389807</v>
      </c>
      <c r="E253" s="413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3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hidden="1" x14ac:dyDescent="0.2">
      <c r="A254" s="430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31"/>
      <c r="O254" s="449" t="s">
        <v>70</v>
      </c>
      <c r="P254" s="450"/>
      <c r="Q254" s="450"/>
      <c r="R254" s="450"/>
      <c r="S254" s="450"/>
      <c r="T254" s="450"/>
      <c r="U254" s="451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hidden="1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31"/>
      <c r="O255" s="449" t="s">
        <v>70</v>
      </c>
      <c r="P255" s="450"/>
      <c r="Q255" s="450"/>
      <c r="R255" s="450"/>
      <c r="S255" s="450"/>
      <c r="T255" s="450"/>
      <c r="U255" s="451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hidden="1" customHeight="1" x14ac:dyDescent="0.25">
      <c r="A256" s="420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18">
        <v>4607091387193</v>
      </c>
      <c r="E257" s="413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3"/>
      <c r="T257" s="34"/>
      <c r="U257" s="34"/>
      <c r="V257" s="35" t="s">
        <v>66</v>
      </c>
      <c r="W257" s="405">
        <v>100</v>
      </c>
      <c r="X257" s="406">
        <f>IFERROR(IF(W257="",0,CEILING((W257/$H257),1)*$H257),"")</f>
        <v>100.80000000000001</v>
      </c>
      <c r="Y257" s="36">
        <f>IFERROR(IF(X257=0,"",ROUNDUP(X257/H257,0)*0.00753),"")</f>
        <v>0.18071999999999999</v>
      </c>
      <c r="Z257" s="56"/>
      <c r="AA257" s="57"/>
      <c r="AE257" s="64"/>
      <c r="BB257" s="216" t="s">
        <v>1</v>
      </c>
      <c r="BL257" s="64">
        <f>IFERROR(W257*I257/H257,"0")</f>
        <v>106.19047619047619</v>
      </c>
      <c r="BM257" s="64">
        <f>IFERROR(X257*I257/H257,"0")</f>
        <v>107.04</v>
      </c>
      <c r="BN257" s="64">
        <f>IFERROR(1/J257*(W257/H257),"0")</f>
        <v>0.15262515262515264</v>
      </c>
      <c r="BO257" s="64">
        <f>IFERROR(1/J257*(X257/H257),"0")</f>
        <v>0.15384615384615385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18">
        <v>4607091387230</v>
      </c>
      <c r="E258" s="413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3"/>
      <c r="T258" s="34"/>
      <c r="U258" s="34"/>
      <c r="V258" s="35" t="s">
        <v>66</v>
      </c>
      <c r="W258" s="405">
        <v>120</v>
      </c>
      <c r="X258" s="406">
        <f>IFERROR(IF(W258="",0,CEILING((W258/$H258),1)*$H258),"")</f>
        <v>121.80000000000001</v>
      </c>
      <c r="Y258" s="36">
        <f>IFERROR(IF(X258=0,"",ROUNDUP(X258/H258,0)*0.00753),"")</f>
        <v>0.21837000000000001</v>
      </c>
      <c r="Z258" s="56"/>
      <c r="AA258" s="57"/>
      <c r="AE258" s="64"/>
      <c r="BB258" s="217" t="s">
        <v>1</v>
      </c>
      <c r="BL258" s="64">
        <f>IFERROR(W258*I258/H258,"0")</f>
        <v>127.42857142857143</v>
      </c>
      <c r="BM258" s="64">
        <f>IFERROR(X258*I258/H258,"0")</f>
        <v>129.34</v>
      </c>
      <c r="BN258" s="64">
        <f>IFERROR(1/J258*(W258/H258),"0")</f>
        <v>0.18315018315018314</v>
      </c>
      <c r="BO258" s="64">
        <f>IFERROR(1/J258*(X258/H258),"0")</f>
        <v>0.1858974358974359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4301031152</v>
      </c>
      <c r="D259" s="418">
        <v>4607091387285</v>
      </c>
      <c r="E259" s="413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3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4301031164</v>
      </c>
      <c r="D260" s="418">
        <v>4680115880481</v>
      </c>
      <c r="E260" s="413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3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30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31"/>
      <c r="O261" s="449" t="s">
        <v>70</v>
      </c>
      <c r="P261" s="450"/>
      <c r="Q261" s="450"/>
      <c r="R261" s="450"/>
      <c r="S261" s="450"/>
      <c r="T261" s="450"/>
      <c r="U261" s="451"/>
      <c r="V261" s="37" t="s">
        <v>71</v>
      </c>
      <c r="W261" s="407">
        <f>IFERROR(W257/H257,"0")+IFERROR(W258/H258,"0")+IFERROR(W259/H259,"0")+IFERROR(W260/H260,"0")</f>
        <v>52.38095238095238</v>
      </c>
      <c r="X261" s="407">
        <f>IFERROR(X257/H257,"0")+IFERROR(X258/H258,"0")+IFERROR(X259/H259,"0")+IFERROR(X260/H260,"0")</f>
        <v>53</v>
      </c>
      <c r="Y261" s="407">
        <f>IFERROR(IF(Y257="",0,Y257),"0")+IFERROR(IF(Y258="",0,Y258),"0")+IFERROR(IF(Y259="",0,Y259),"0")+IFERROR(IF(Y260="",0,Y260),"0")</f>
        <v>0.39909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31"/>
      <c r="O262" s="449" t="s">
        <v>70</v>
      </c>
      <c r="P262" s="450"/>
      <c r="Q262" s="450"/>
      <c r="R262" s="450"/>
      <c r="S262" s="450"/>
      <c r="T262" s="450"/>
      <c r="U262" s="451"/>
      <c r="V262" s="37" t="s">
        <v>66</v>
      </c>
      <c r="W262" s="407">
        <f>IFERROR(SUM(W257:W260),"0")</f>
        <v>220</v>
      </c>
      <c r="X262" s="407">
        <f>IFERROR(SUM(X257:X260),"0")</f>
        <v>222.60000000000002</v>
      </c>
      <c r="Y262" s="37"/>
      <c r="Z262" s="408"/>
      <c r="AA262" s="408"/>
    </row>
    <row r="263" spans="1:67" ht="14.25" hidden="1" customHeight="1" x14ac:dyDescent="0.25">
      <c r="A263" s="420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18">
        <v>4607091387766</v>
      </c>
      <c r="E264" s="413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3"/>
      <c r="T264" s="34"/>
      <c r="U264" s="34"/>
      <c r="V264" s="35" t="s">
        <v>66</v>
      </c>
      <c r="W264" s="405">
        <v>900</v>
      </c>
      <c r="X264" s="406">
        <f t="shared" ref="X264:X273" si="60">IFERROR(IF(W264="",0,CEILING((W264/$H264),1)*$H264),"")</f>
        <v>904.8</v>
      </c>
      <c r="Y264" s="36">
        <f>IFERROR(IF(X264=0,"",ROUNDUP(X264/H264,0)*0.02175),"")</f>
        <v>2.5229999999999997</v>
      </c>
      <c r="Z264" s="56"/>
      <c r="AA264" s="57"/>
      <c r="AE264" s="64"/>
      <c r="BB264" s="220" t="s">
        <v>1</v>
      </c>
      <c r="BL264" s="64">
        <f t="shared" ref="BL264:BL273" si="61">IFERROR(W264*I264/H264,"0")</f>
        <v>964.38461538461547</v>
      </c>
      <c r="BM264" s="64">
        <f t="shared" ref="BM264:BM273" si="62">IFERROR(X264*I264/H264,"0")</f>
        <v>969.52800000000002</v>
      </c>
      <c r="BN264" s="64">
        <f t="shared" ref="BN264:BN273" si="63">IFERROR(1/J264*(W264/H264),"0")</f>
        <v>2.0604395604395602</v>
      </c>
      <c r="BO264" s="64">
        <f t="shared" ref="BO264:BO273" si="64">IFERROR(1/J264*(X264/H264),"0")</f>
        <v>2.0714285714285712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4301051116</v>
      </c>
      <c r="D265" s="418">
        <v>4607091387957</v>
      </c>
      <c r="E265" s="413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3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419</v>
      </c>
      <c r="B266" s="54" t="s">
        <v>420</v>
      </c>
      <c r="C266" s="31">
        <v>4301051115</v>
      </c>
      <c r="D266" s="418">
        <v>4607091387964</v>
      </c>
      <c r="E266" s="413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3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hidden="1" customHeight="1" x14ac:dyDescent="0.25">
      <c r="A267" s="54" t="s">
        <v>421</v>
      </c>
      <c r="B267" s="54" t="s">
        <v>422</v>
      </c>
      <c r="C267" s="31">
        <v>4301051731</v>
      </c>
      <c r="D267" s="418">
        <v>4680115884618</v>
      </c>
      <c r="E267" s="413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3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8">
        <v>4680115884588</v>
      </c>
      <c r="E268" s="413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3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4301051134</v>
      </c>
      <c r="D269" s="418">
        <v>4607091381672</v>
      </c>
      <c r="E269" s="413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3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4301051130</v>
      </c>
      <c r="D270" s="418">
        <v>4607091387537</v>
      </c>
      <c r="E270" s="413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3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4301051132</v>
      </c>
      <c r="D271" s="418">
        <v>4607091387513</v>
      </c>
      <c r="E271" s="413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3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4301051277</v>
      </c>
      <c r="D272" s="418">
        <v>4680115880511</v>
      </c>
      <c r="E272" s="413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3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hidden="1" customHeight="1" x14ac:dyDescent="0.25">
      <c r="A273" s="54" t="s">
        <v>433</v>
      </c>
      <c r="B273" s="54" t="s">
        <v>434</v>
      </c>
      <c r="C273" s="31">
        <v>4301051344</v>
      </c>
      <c r="D273" s="418">
        <v>4680115880412</v>
      </c>
      <c r="E273" s="413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3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30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31"/>
      <c r="O274" s="449" t="s">
        <v>70</v>
      </c>
      <c r="P274" s="450"/>
      <c r="Q274" s="450"/>
      <c r="R274" s="450"/>
      <c r="S274" s="450"/>
      <c r="T274" s="450"/>
      <c r="U274" s="451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115.38461538461539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116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2.5229999999999997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31"/>
      <c r="O275" s="449" t="s">
        <v>70</v>
      </c>
      <c r="P275" s="450"/>
      <c r="Q275" s="450"/>
      <c r="R275" s="450"/>
      <c r="S275" s="450"/>
      <c r="T275" s="450"/>
      <c r="U275" s="451"/>
      <c r="V275" s="37" t="s">
        <v>66</v>
      </c>
      <c r="W275" s="407">
        <f>IFERROR(SUM(W264:W273),"0")</f>
        <v>900</v>
      </c>
      <c r="X275" s="407">
        <f>IFERROR(SUM(X264:X273),"0")</f>
        <v>904.8</v>
      </c>
      <c r="Y275" s="37"/>
      <c r="Z275" s="408"/>
      <c r="AA275" s="408"/>
    </row>
    <row r="276" spans="1:67" ht="14.25" hidden="1" customHeight="1" x14ac:dyDescent="0.25">
      <c r="A276" s="420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18">
        <v>4607091380880</v>
      </c>
      <c r="E277" s="413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794" t="s">
        <v>437</v>
      </c>
      <c r="P277" s="412"/>
      <c r="Q277" s="412"/>
      <c r="R277" s="412"/>
      <c r="S277" s="413"/>
      <c r="T277" s="34"/>
      <c r="U277" s="34"/>
      <c r="V277" s="35" t="s">
        <v>66</v>
      </c>
      <c r="W277" s="405">
        <v>20</v>
      </c>
      <c r="X277" s="406">
        <f>IFERROR(IF(W277="",0,CEILING((W277/$H277),1)*$H277),"")</f>
        <v>25.200000000000003</v>
      </c>
      <c r="Y277" s="36">
        <f>IFERROR(IF(X277=0,"",ROUNDUP(X277/H277,0)*0.02175),"")</f>
        <v>6.5250000000000002E-2</v>
      </c>
      <c r="Z277" s="56"/>
      <c r="AA277" s="57"/>
      <c r="AE277" s="64"/>
      <c r="BB277" s="230" t="s">
        <v>1</v>
      </c>
      <c r="BL277" s="64">
        <f>IFERROR(W277*I277/H277,"0")</f>
        <v>21.342857142857142</v>
      </c>
      <c r="BM277" s="64">
        <f>IFERROR(X277*I277/H277,"0")</f>
        <v>26.892000000000003</v>
      </c>
      <c r="BN277" s="64">
        <f>IFERROR(1/J277*(W277/H277),"0")</f>
        <v>4.2517006802721087E-2</v>
      </c>
      <c r="BO277" s="64">
        <f>IFERROR(1/J277*(X277/H277),"0")</f>
        <v>5.3571428571428568E-2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18">
        <v>4607091384482</v>
      </c>
      <c r="E278" s="413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3"/>
      <c r="T278" s="34"/>
      <c r="U278" s="34"/>
      <c r="V278" s="35" t="s">
        <v>66</v>
      </c>
      <c r="W278" s="405">
        <v>100</v>
      </c>
      <c r="X278" s="406">
        <f>IFERROR(IF(W278="",0,CEILING((W278/$H278),1)*$H278),"")</f>
        <v>101.39999999999999</v>
      </c>
      <c r="Y278" s="36">
        <f>IFERROR(IF(X278=0,"",ROUNDUP(X278/H278,0)*0.02175),"")</f>
        <v>0.28275</v>
      </c>
      <c r="Z278" s="56"/>
      <c r="AA278" s="57"/>
      <c r="AE278" s="64"/>
      <c r="BB278" s="231" t="s">
        <v>1</v>
      </c>
      <c r="BL278" s="64">
        <f>IFERROR(W278*I278/H278,"0")</f>
        <v>107.23076923076924</v>
      </c>
      <c r="BM278" s="64">
        <f>IFERROR(X278*I278/H278,"0")</f>
        <v>108.732</v>
      </c>
      <c r="BN278" s="64">
        <f>IFERROR(1/J278*(W278/H278),"0")</f>
        <v>0.22893772893772893</v>
      </c>
      <c r="BO278" s="64">
        <f>IFERROR(1/J278*(X278/H278),"0")</f>
        <v>0.23214285714285712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18">
        <v>4607091380897</v>
      </c>
      <c r="E279" s="413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3"/>
      <c r="T279" s="34"/>
      <c r="U279" s="34"/>
      <c r="V279" s="35" t="s">
        <v>66</v>
      </c>
      <c r="W279" s="405">
        <v>20</v>
      </c>
      <c r="X279" s="406">
        <f>IFERROR(IF(W279="",0,CEILING((W279/$H279),1)*$H279),"")</f>
        <v>25.200000000000003</v>
      </c>
      <c r="Y279" s="36">
        <f>IFERROR(IF(X279=0,"",ROUNDUP(X279/H279,0)*0.02175),"")</f>
        <v>6.5250000000000002E-2</v>
      </c>
      <c r="Z279" s="56"/>
      <c r="AA279" s="57"/>
      <c r="AE279" s="64"/>
      <c r="BB279" s="232" t="s">
        <v>1</v>
      </c>
      <c r="BL279" s="64">
        <f>IFERROR(W279*I279/H279,"0")</f>
        <v>21.342857142857142</v>
      </c>
      <c r="BM279" s="64">
        <f>IFERROR(X279*I279/H279,"0")</f>
        <v>26.892000000000003</v>
      </c>
      <c r="BN279" s="64">
        <f>IFERROR(1/J279*(W279/H279),"0")</f>
        <v>4.2517006802721087E-2</v>
      </c>
      <c r="BO279" s="64">
        <f>IFERROR(1/J279*(X279/H279),"0")</f>
        <v>5.3571428571428568E-2</v>
      </c>
    </row>
    <row r="280" spans="1:67" x14ac:dyDescent="0.2">
      <c r="A280" s="430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31"/>
      <c r="O280" s="449" t="s">
        <v>70</v>
      </c>
      <c r="P280" s="450"/>
      <c r="Q280" s="450"/>
      <c r="R280" s="450"/>
      <c r="S280" s="450"/>
      <c r="T280" s="450"/>
      <c r="U280" s="451"/>
      <c r="V280" s="37" t="s">
        <v>71</v>
      </c>
      <c r="W280" s="407">
        <f>IFERROR(W277/H277,"0")+IFERROR(W278/H278,"0")+IFERROR(W279/H279,"0")</f>
        <v>17.582417582417584</v>
      </c>
      <c r="X280" s="407">
        <f>IFERROR(X277/H277,"0")+IFERROR(X278/H278,"0")+IFERROR(X279/H279,"0")</f>
        <v>19</v>
      </c>
      <c r="Y280" s="407">
        <f>IFERROR(IF(Y277="",0,Y277),"0")+IFERROR(IF(Y278="",0,Y278),"0")+IFERROR(IF(Y279="",0,Y279),"0")</f>
        <v>0.41325000000000001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31"/>
      <c r="O281" s="449" t="s">
        <v>70</v>
      </c>
      <c r="P281" s="450"/>
      <c r="Q281" s="450"/>
      <c r="R281" s="450"/>
      <c r="S281" s="450"/>
      <c r="T281" s="450"/>
      <c r="U281" s="451"/>
      <c r="V281" s="37" t="s">
        <v>66</v>
      </c>
      <c r="W281" s="407">
        <f>IFERROR(SUM(W277:W279),"0")</f>
        <v>140</v>
      </c>
      <c r="X281" s="407">
        <f>IFERROR(SUM(X277:X279),"0")</f>
        <v>151.80000000000001</v>
      </c>
      <c r="Y281" s="37"/>
      <c r="Z281" s="408"/>
      <c r="AA281" s="408"/>
    </row>
    <row r="282" spans="1:67" ht="14.25" hidden="1" customHeight="1" x14ac:dyDescent="0.25">
      <c r="A282" s="420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hidden="1" customHeight="1" x14ac:dyDescent="0.25">
      <c r="A283" s="54" t="s">
        <v>442</v>
      </c>
      <c r="B283" s="54" t="s">
        <v>443</v>
      </c>
      <c r="C283" s="31">
        <v>4301030232</v>
      </c>
      <c r="D283" s="418">
        <v>4607091388374</v>
      </c>
      <c r="E283" s="413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3" t="s">
        <v>444</v>
      </c>
      <c r="P283" s="412"/>
      <c r="Q283" s="412"/>
      <c r="R283" s="412"/>
      <c r="S283" s="413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445</v>
      </c>
      <c r="B284" s="54" t="s">
        <v>446</v>
      </c>
      <c r="C284" s="31">
        <v>4301030235</v>
      </c>
      <c r="D284" s="418">
        <v>4607091388381</v>
      </c>
      <c r="E284" s="413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81" t="s">
        <v>447</v>
      </c>
      <c r="P284" s="412"/>
      <c r="Q284" s="412"/>
      <c r="R284" s="412"/>
      <c r="S284" s="413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448</v>
      </c>
      <c r="B285" s="54" t="s">
        <v>449</v>
      </c>
      <c r="C285" s="31">
        <v>4301030233</v>
      </c>
      <c r="D285" s="418">
        <v>4607091388404</v>
      </c>
      <c r="E285" s="413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3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30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31"/>
      <c r="O286" s="449" t="s">
        <v>70</v>
      </c>
      <c r="P286" s="450"/>
      <c r="Q286" s="450"/>
      <c r="R286" s="450"/>
      <c r="S286" s="450"/>
      <c r="T286" s="450"/>
      <c r="U286" s="451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hidden="1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31"/>
      <c r="O287" s="449" t="s">
        <v>70</v>
      </c>
      <c r="P287" s="450"/>
      <c r="Q287" s="450"/>
      <c r="R287" s="450"/>
      <c r="S287" s="450"/>
      <c r="T287" s="450"/>
      <c r="U287" s="451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hidden="1" customHeight="1" x14ac:dyDescent="0.25">
      <c r="A288" s="420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hidden="1" customHeight="1" x14ac:dyDescent="0.25">
      <c r="A289" s="54" t="s">
        <v>451</v>
      </c>
      <c r="B289" s="54" t="s">
        <v>452</v>
      </c>
      <c r="C289" s="31">
        <v>4301180007</v>
      </c>
      <c r="D289" s="418">
        <v>4680115881808</v>
      </c>
      <c r="E289" s="413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3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4301180006</v>
      </c>
      <c r="D290" s="418">
        <v>4680115881822</v>
      </c>
      <c r="E290" s="413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3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hidden="1" customHeight="1" x14ac:dyDescent="0.25">
      <c r="A291" s="54" t="s">
        <v>457</v>
      </c>
      <c r="B291" s="54" t="s">
        <v>458</v>
      </c>
      <c r="C291" s="31">
        <v>4301180001</v>
      </c>
      <c r="D291" s="418">
        <v>4680115880016</v>
      </c>
      <c r="E291" s="413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3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hidden="1" x14ac:dyDescent="0.2">
      <c r="A292" s="430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31"/>
      <c r="O292" s="449" t="s">
        <v>70</v>
      </c>
      <c r="P292" s="450"/>
      <c r="Q292" s="450"/>
      <c r="R292" s="450"/>
      <c r="S292" s="450"/>
      <c r="T292" s="450"/>
      <c r="U292" s="451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hidden="1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31"/>
      <c r="O293" s="449" t="s">
        <v>70</v>
      </c>
      <c r="P293" s="450"/>
      <c r="Q293" s="450"/>
      <c r="R293" s="450"/>
      <c r="S293" s="450"/>
      <c r="T293" s="450"/>
      <c r="U293" s="451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hidden="1" customHeight="1" x14ac:dyDescent="0.25">
      <c r="A294" s="415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hidden="1" customHeight="1" x14ac:dyDescent="0.25">
      <c r="A295" s="420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hidden="1" customHeight="1" x14ac:dyDescent="0.25">
      <c r="A296" s="54" t="s">
        <v>460</v>
      </c>
      <c r="B296" s="54" t="s">
        <v>461</v>
      </c>
      <c r="C296" s="31">
        <v>4301011315</v>
      </c>
      <c r="D296" s="418">
        <v>4607091387421</v>
      </c>
      <c r="E296" s="413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3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hidden="1" customHeight="1" x14ac:dyDescent="0.25">
      <c r="A297" s="54" t="s">
        <v>460</v>
      </c>
      <c r="B297" s="54" t="s">
        <v>462</v>
      </c>
      <c r="C297" s="31">
        <v>4301011121</v>
      </c>
      <c r="D297" s="418">
        <v>4607091387421</v>
      </c>
      <c r="E297" s="413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3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463</v>
      </c>
      <c r="B298" s="54" t="s">
        <v>464</v>
      </c>
      <c r="C298" s="31">
        <v>4301011619</v>
      </c>
      <c r="D298" s="418">
        <v>4607091387452</v>
      </c>
      <c r="E298" s="413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3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463</v>
      </c>
      <c r="B299" s="54" t="s">
        <v>465</v>
      </c>
      <c r="C299" s="31">
        <v>4301011322</v>
      </c>
      <c r="D299" s="418">
        <v>4607091387452</v>
      </c>
      <c r="E299" s="413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3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4301011313</v>
      </c>
      <c r="D300" s="418">
        <v>4607091385984</v>
      </c>
      <c r="E300" s="413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3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4301011316</v>
      </c>
      <c r="D301" s="418">
        <v>4607091387438</v>
      </c>
      <c r="E301" s="413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3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hidden="1" customHeight="1" x14ac:dyDescent="0.25">
      <c r="A302" s="54" t="s">
        <v>470</v>
      </c>
      <c r="B302" s="54" t="s">
        <v>471</v>
      </c>
      <c r="C302" s="31">
        <v>4301011319</v>
      </c>
      <c r="D302" s="418">
        <v>4607091387469</v>
      </c>
      <c r="E302" s="413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3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hidden="1" x14ac:dyDescent="0.2">
      <c r="A303" s="430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31"/>
      <c r="O303" s="449" t="s">
        <v>70</v>
      </c>
      <c r="P303" s="450"/>
      <c r="Q303" s="450"/>
      <c r="R303" s="450"/>
      <c r="S303" s="450"/>
      <c r="T303" s="450"/>
      <c r="U303" s="451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hidden="1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31"/>
      <c r="O304" s="449" t="s">
        <v>70</v>
      </c>
      <c r="P304" s="450"/>
      <c r="Q304" s="450"/>
      <c r="R304" s="450"/>
      <c r="S304" s="450"/>
      <c r="T304" s="450"/>
      <c r="U304" s="451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hidden="1" customHeight="1" x14ac:dyDescent="0.25">
      <c r="A305" s="420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hidden="1" customHeight="1" x14ac:dyDescent="0.25">
      <c r="A306" s="54" t="s">
        <v>472</v>
      </c>
      <c r="B306" s="54" t="s">
        <v>473</v>
      </c>
      <c r="C306" s="31">
        <v>4301031154</v>
      </c>
      <c r="D306" s="418">
        <v>4607091387292</v>
      </c>
      <c r="E306" s="413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3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474</v>
      </c>
      <c r="B307" s="54" t="s">
        <v>475</v>
      </c>
      <c r="C307" s="31">
        <v>4301031155</v>
      </c>
      <c r="D307" s="418">
        <v>4607091387315</v>
      </c>
      <c r="E307" s="413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3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idden="1" x14ac:dyDescent="0.2">
      <c r="A308" s="430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31"/>
      <c r="O308" s="449" t="s">
        <v>70</v>
      </c>
      <c r="P308" s="450"/>
      <c r="Q308" s="450"/>
      <c r="R308" s="450"/>
      <c r="S308" s="450"/>
      <c r="T308" s="450"/>
      <c r="U308" s="451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hidden="1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31"/>
      <c r="O309" s="449" t="s">
        <v>70</v>
      </c>
      <c r="P309" s="450"/>
      <c r="Q309" s="450"/>
      <c r="R309" s="450"/>
      <c r="S309" s="450"/>
      <c r="T309" s="450"/>
      <c r="U309" s="451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hidden="1" customHeight="1" x14ac:dyDescent="0.25">
      <c r="A310" s="415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hidden="1" customHeight="1" x14ac:dyDescent="0.25">
      <c r="A311" s="420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hidden="1" customHeight="1" x14ac:dyDescent="0.25">
      <c r="A312" s="54" t="s">
        <v>477</v>
      </c>
      <c r="B312" s="54" t="s">
        <v>478</v>
      </c>
      <c r="C312" s="31">
        <v>4301031066</v>
      </c>
      <c r="D312" s="418">
        <v>4607091383836</v>
      </c>
      <c r="E312" s="413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3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30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31"/>
      <c r="O313" s="449" t="s">
        <v>70</v>
      </c>
      <c r="P313" s="450"/>
      <c r="Q313" s="450"/>
      <c r="R313" s="450"/>
      <c r="S313" s="450"/>
      <c r="T313" s="450"/>
      <c r="U313" s="451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hidden="1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31"/>
      <c r="O314" s="449" t="s">
        <v>70</v>
      </c>
      <c r="P314" s="450"/>
      <c r="Q314" s="450"/>
      <c r="R314" s="450"/>
      <c r="S314" s="450"/>
      <c r="T314" s="450"/>
      <c r="U314" s="451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hidden="1" customHeight="1" x14ac:dyDescent="0.25">
      <c r="A315" s="420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18">
        <v>4607091387919</v>
      </c>
      <c r="E316" s="413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3"/>
      <c r="T316" s="34"/>
      <c r="U316" s="34"/>
      <c r="V316" s="35" t="s">
        <v>66</v>
      </c>
      <c r="W316" s="405">
        <v>200</v>
      </c>
      <c r="X316" s="406">
        <f>IFERROR(IF(W316="",0,CEILING((W316/$H316),1)*$H316),"")</f>
        <v>202.5</v>
      </c>
      <c r="Y316" s="36">
        <f>IFERROR(IF(X316=0,"",ROUNDUP(X316/H316,0)*0.02175),"")</f>
        <v>0.54374999999999996</v>
      </c>
      <c r="Z316" s="56"/>
      <c r="AA316" s="57"/>
      <c r="AE316" s="64"/>
      <c r="BB316" s="249" t="s">
        <v>1</v>
      </c>
      <c r="BL316" s="64">
        <f>IFERROR(W316*I316/H316,"0")</f>
        <v>213.92592592592592</v>
      </c>
      <c r="BM316" s="64">
        <f>IFERROR(X316*I316/H316,"0")</f>
        <v>216.60000000000002</v>
      </c>
      <c r="BN316" s="64">
        <f>IFERROR(1/J316*(W316/H316),"0")</f>
        <v>0.44091710758377423</v>
      </c>
      <c r="BO316" s="64">
        <f>IFERROR(1/J316*(X316/H316),"0")</f>
        <v>0.4464285714285714</v>
      </c>
    </row>
    <row r="317" spans="1:67" ht="27" hidden="1" customHeight="1" x14ac:dyDescent="0.25">
      <c r="A317" s="54" t="s">
        <v>481</v>
      </c>
      <c r="B317" s="54" t="s">
        <v>482</v>
      </c>
      <c r="C317" s="31">
        <v>4301051461</v>
      </c>
      <c r="D317" s="418">
        <v>4680115883604</v>
      </c>
      <c r="E317" s="413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3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hidden="1" customHeight="1" x14ac:dyDescent="0.25">
      <c r="A318" s="54" t="s">
        <v>483</v>
      </c>
      <c r="B318" s="54" t="s">
        <v>484</v>
      </c>
      <c r="C318" s="31">
        <v>4301051485</v>
      </c>
      <c r="D318" s="418">
        <v>4680115883567</v>
      </c>
      <c r="E318" s="413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3"/>
      <c r="T318" s="34"/>
      <c r="U318" s="34"/>
      <c r="V318" s="35" t="s">
        <v>66</v>
      </c>
      <c r="W318" s="405">
        <v>0</v>
      </c>
      <c r="X318" s="40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0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31"/>
      <c r="O319" s="449" t="s">
        <v>70</v>
      </c>
      <c r="P319" s="450"/>
      <c r="Q319" s="450"/>
      <c r="R319" s="450"/>
      <c r="S319" s="450"/>
      <c r="T319" s="450"/>
      <c r="U319" s="451"/>
      <c r="V319" s="37" t="s">
        <v>71</v>
      </c>
      <c r="W319" s="407">
        <f>IFERROR(W316/H316,"0")+IFERROR(W317/H317,"0")+IFERROR(W318/H318,"0")</f>
        <v>24.691358024691358</v>
      </c>
      <c r="X319" s="407">
        <f>IFERROR(X316/H316,"0")+IFERROR(X317/H317,"0")+IFERROR(X318/H318,"0")</f>
        <v>25</v>
      </c>
      <c r="Y319" s="407">
        <f>IFERROR(IF(Y316="",0,Y316),"0")+IFERROR(IF(Y317="",0,Y317),"0")+IFERROR(IF(Y318="",0,Y318),"0")</f>
        <v>0.54374999999999996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31"/>
      <c r="O320" s="449" t="s">
        <v>70</v>
      </c>
      <c r="P320" s="450"/>
      <c r="Q320" s="450"/>
      <c r="R320" s="450"/>
      <c r="S320" s="450"/>
      <c r="T320" s="450"/>
      <c r="U320" s="451"/>
      <c r="V320" s="37" t="s">
        <v>66</v>
      </c>
      <c r="W320" s="407">
        <f>IFERROR(SUM(W316:W318),"0")</f>
        <v>200</v>
      </c>
      <c r="X320" s="407">
        <f>IFERROR(SUM(X316:X318),"0")</f>
        <v>202.5</v>
      </c>
      <c r="Y320" s="37"/>
      <c r="Z320" s="408"/>
      <c r="AA320" s="408"/>
    </row>
    <row r="321" spans="1:67" ht="14.25" hidden="1" customHeight="1" x14ac:dyDescent="0.25">
      <c r="A321" s="420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hidden="1" customHeight="1" x14ac:dyDescent="0.25">
      <c r="A322" s="54" t="s">
        <v>485</v>
      </c>
      <c r="B322" s="54" t="s">
        <v>486</v>
      </c>
      <c r="C322" s="31">
        <v>4301060324</v>
      </c>
      <c r="D322" s="418">
        <v>4607091388831</v>
      </c>
      <c r="E322" s="413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3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0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31"/>
      <c r="O323" s="449" t="s">
        <v>70</v>
      </c>
      <c r="P323" s="450"/>
      <c r="Q323" s="450"/>
      <c r="R323" s="450"/>
      <c r="S323" s="450"/>
      <c r="T323" s="450"/>
      <c r="U323" s="451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hidden="1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31"/>
      <c r="O324" s="449" t="s">
        <v>70</v>
      </c>
      <c r="P324" s="450"/>
      <c r="Q324" s="450"/>
      <c r="R324" s="450"/>
      <c r="S324" s="450"/>
      <c r="T324" s="450"/>
      <c r="U324" s="451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hidden="1" customHeight="1" x14ac:dyDescent="0.25">
      <c r="A325" s="420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hidden="1" customHeight="1" x14ac:dyDescent="0.25">
      <c r="A326" s="54" t="s">
        <v>487</v>
      </c>
      <c r="B326" s="54" t="s">
        <v>488</v>
      </c>
      <c r="C326" s="31">
        <v>4301032015</v>
      </c>
      <c r="D326" s="418">
        <v>4607091383102</v>
      </c>
      <c r="E326" s="413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3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hidden="1" x14ac:dyDescent="0.2">
      <c r="A327" s="430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31"/>
      <c r="O327" s="449" t="s">
        <v>70</v>
      </c>
      <c r="P327" s="450"/>
      <c r="Q327" s="450"/>
      <c r="R327" s="450"/>
      <c r="S327" s="450"/>
      <c r="T327" s="450"/>
      <c r="U327" s="451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hidden="1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31"/>
      <c r="O328" s="449" t="s">
        <v>70</v>
      </c>
      <c r="P328" s="450"/>
      <c r="Q328" s="450"/>
      <c r="R328" s="450"/>
      <c r="S328" s="450"/>
      <c r="T328" s="450"/>
      <c r="U328" s="451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hidden="1" customHeight="1" x14ac:dyDescent="0.2">
      <c r="A329" s="462" t="s">
        <v>489</v>
      </c>
      <c r="B329" s="463"/>
      <c r="C329" s="463"/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463"/>
      <c r="U329" s="463"/>
      <c r="V329" s="463"/>
      <c r="W329" s="463"/>
      <c r="X329" s="463"/>
      <c r="Y329" s="463"/>
      <c r="Z329" s="48"/>
      <c r="AA329" s="48"/>
    </row>
    <row r="330" spans="1:67" ht="16.5" hidden="1" customHeight="1" x14ac:dyDescent="0.25">
      <c r="A330" s="415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hidden="1" customHeight="1" x14ac:dyDescent="0.25">
      <c r="A331" s="420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hidden="1" customHeight="1" x14ac:dyDescent="0.25">
      <c r="A332" s="54" t="s">
        <v>491</v>
      </c>
      <c r="B332" s="54" t="s">
        <v>492</v>
      </c>
      <c r="C332" s="31">
        <v>4301011875</v>
      </c>
      <c r="D332" s="418">
        <v>4680115884885</v>
      </c>
      <c r="E332" s="413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3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hidden="1" customHeight="1" x14ac:dyDescent="0.25">
      <c r="A333" s="54" t="s">
        <v>494</v>
      </c>
      <c r="B333" s="54" t="s">
        <v>495</v>
      </c>
      <c r="C333" s="31">
        <v>4301011874</v>
      </c>
      <c r="D333" s="418">
        <v>4680115884892</v>
      </c>
      <c r="E333" s="413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3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18">
        <v>4680115884830</v>
      </c>
      <c r="E334" s="413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3"/>
      <c r="T334" s="34"/>
      <c r="U334" s="34"/>
      <c r="V334" s="35" t="s">
        <v>66</v>
      </c>
      <c r="W334" s="405">
        <v>1300</v>
      </c>
      <c r="X334" s="406">
        <f t="shared" si="70"/>
        <v>1305</v>
      </c>
      <c r="Y334" s="36">
        <f>IFERROR(IF(X334=0,"",ROUNDUP(X334/H334,0)*0.02175),"")</f>
        <v>1.8922499999999998</v>
      </c>
      <c r="Z334" s="56"/>
      <c r="AA334" s="57"/>
      <c r="AE334" s="64"/>
      <c r="BB334" s="256" t="s">
        <v>1</v>
      </c>
      <c r="BL334" s="64">
        <f t="shared" si="71"/>
        <v>1341.6</v>
      </c>
      <c r="BM334" s="64">
        <f t="shared" si="72"/>
        <v>1346.76</v>
      </c>
      <c r="BN334" s="64">
        <f t="shared" si="73"/>
        <v>1.8055555555555556</v>
      </c>
      <c r="BO334" s="64">
        <f t="shared" si="74"/>
        <v>1.8125</v>
      </c>
    </row>
    <row r="335" spans="1:67" ht="27" hidden="1" customHeight="1" x14ac:dyDescent="0.25">
      <c r="A335" s="54" t="s">
        <v>496</v>
      </c>
      <c r="B335" s="54" t="s">
        <v>498</v>
      </c>
      <c r="C335" s="31">
        <v>4301011943</v>
      </c>
      <c r="D335" s="418">
        <v>4680115884830</v>
      </c>
      <c r="E335" s="413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3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18">
        <v>4680115884847</v>
      </c>
      <c r="E336" s="413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3"/>
      <c r="T336" s="34"/>
      <c r="U336" s="34"/>
      <c r="V336" s="35" t="s">
        <v>66</v>
      </c>
      <c r="W336" s="405">
        <v>120</v>
      </c>
      <c r="X336" s="406">
        <f t="shared" si="70"/>
        <v>120</v>
      </c>
      <c r="Y336" s="36">
        <f>IFERROR(IF(X336=0,"",ROUNDUP(X336/H336,0)*0.02175),"")</f>
        <v>0.17399999999999999</v>
      </c>
      <c r="Z336" s="56"/>
      <c r="AA336" s="57"/>
      <c r="AE336" s="64"/>
      <c r="BB336" s="258" t="s">
        <v>1</v>
      </c>
      <c r="BL336" s="64">
        <f t="shared" si="71"/>
        <v>123.84</v>
      </c>
      <c r="BM336" s="64">
        <f t="shared" si="72"/>
        <v>123.84</v>
      </c>
      <c r="BN336" s="64">
        <f t="shared" si="73"/>
        <v>0.16666666666666666</v>
      </c>
      <c r="BO336" s="64">
        <f t="shared" si="74"/>
        <v>0.16666666666666666</v>
      </c>
    </row>
    <row r="337" spans="1:67" ht="27" hidden="1" customHeight="1" x14ac:dyDescent="0.25">
      <c r="A337" s="54" t="s">
        <v>499</v>
      </c>
      <c r="B337" s="54" t="s">
        <v>501</v>
      </c>
      <c r="C337" s="31">
        <v>4301011946</v>
      </c>
      <c r="D337" s="418">
        <v>4680115884847</v>
      </c>
      <c r="E337" s="413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3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18">
        <v>4680115884854</v>
      </c>
      <c r="E338" s="413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3"/>
      <c r="T338" s="34"/>
      <c r="U338" s="34"/>
      <c r="V338" s="35" t="s">
        <v>66</v>
      </c>
      <c r="W338" s="405">
        <v>120</v>
      </c>
      <c r="X338" s="406">
        <f t="shared" si="70"/>
        <v>120</v>
      </c>
      <c r="Y338" s="36">
        <f>IFERROR(IF(X338=0,"",ROUNDUP(X338/H338,0)*0.02175),"")</f>
        <v>0.17399999999999999</v>
      </c>
      <c r="Z338" s="56"/>
      <c r="AA338" s="57"/>
      <c r="AE338" s="64"/>
      <c r="BB338" s="260" t="s">
        <v>1</v>
      </c>
      <c r="BL338" s="64">
        <f t="shared" si="71"/>
        <v>123.84</v>
      </c>
      <c r="BM338" s="64">
        <f t="shared" si="72"/>
        <v>123.84</v>
      </c>
      <c r="BN338" s="64">
        <f t="shared" si="73"/>
        <v>0.16666666666666666</v>
      </c>
      <c r="BO338" s="64">
        <f t="shared" si="74"/>
        <v>0.16666666666666666</v>
      </c>
    </row>
    <row r="339" spans="1:67" ht="27" hidden="1" customHeight="1" x14ac:dyDescent="0.25">
      <c r="A339" s="54" t="s">
        <v>502</v>
      </c>
      <c r="B339" s="54" t="s">
        <v>504</v>
      </c>
      <c r="C339" s="31">
        <v>4301011947</v>
      </c>
      <c r="D339" s="418">
        <v>4680115884854</v>
      </c>
      <c r="E339" s="413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3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hidden="1" customHeight="1" x14ac:dyDescent="0.25">
      <c r="A340" s="54" t="s">
        <v>505</v>
      </c>
      <c r="B340" s="54" t="s">
        <v>506</v>
      </c>
      <c r="C340" s="31">
        <v>4301011871</v>
      </c>
      <c r="D340" s="418">
        <v>4680115884908</v>
      </c>
      <c r="E340" s="413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3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4301011866</v>
      </c>
      <c r="D341" s="418">
        <v>4680115884878</v>
      </c>
      <c r="E341" s="413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3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509</v>
      </c>
      <c r="B342" s="54" t="s">
        <v>510</v>
      </c>
      <c r="C342" s="31">
        <v>4301011868</v>
      </c>
      <c r="D342" s="418">
        <v>4680115884861</v>
      </c>
      <c r="E342" s="413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3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4301011952</v>
      </c>
      <c r="D343" s="418">
        <v>4680115884922</v>
      </c>
      <c r="E343" s="413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3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hidden="1" customHeight="1" x14ac:dyDescent="0.25">
      <c r="A344" s="54" t="s">
        <v>514</v>
      </c>
      <c r="B344" s="54" t="s">
        <v>515</v>
      </c>
      <c r="C344" s="31">
        <v>4301011433</v>
      </c>
      <c r="D344" s="418">
        <v>4680115882638</v>
      </c>
      <c r="E344" s="413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3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30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31"/>
      <c r="O345" s="449" t="s">
        <v>70</v>
      </c>
      <c r="P345" s="450"/>
      <c r="Q345" s="450"/>
      <c r="R345" s="450"/>
      <c r="S345" s="450"/>
      <c r="T345" s="450"/>
      <c r="U345" s="451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102.66666666666667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103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2.2402499999999996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31"/>
      <c r="O346" s="449" t="s">
        <v>70</v>
      </c>
      <c r="P346" s="450"/>
      <c r="Q346" s="450"/>
      <c r="R346" s="450"/>
      <c r="S346" s="450"/>
      <c r="T346" s="450"/>
      <c r="U346" s="451"/>
      <c r="V346" s="37" t="s">
        <v>66</v>
      </c>
      <c r="W346" s="407">
        <f>IFERROR(SUM(W332:W344),"0")</f>
        <v>1540</v>
      </c>
      <c r="X346" s="407">
        <f>IFERROR(SUM(X332:X344),"0")</f>
        <v>1545</v>
      </c>
      <c r="Y346" s="37"/>
      <c r="Z346" s="408"/>
      <c r="AA346" s="408"/>
    </row>
    <row r="347" spans="1:67" ht="14.25" hidden="1" customHeight="1" x14ac:dyDescent="0.25">
      <c r="A347" s="420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18">
        <v>4607091383980</v>
      </c>
      <c r="E348" s="413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3"/>
      <c r="T348" s="34"/>
      <c r="U348" s="34"/>
      <c r="V348" s="35" t="s">
        <v>66</v>
      </c>
      <c r="W348" s="405">
        <v>1100</v>
      </c>
      <c r="X348" s="406">
        <f>IFERROR(IF(W348="",0,CEILING((W348/$H348),1)*$H348),"")</f>
        <v>1110</v>
      </c>
      <c r="Y348" s="36">
        <f>IFERROR(IF(X348=0,"",ROUNDUP(X348/H348,0)*0.02175),"")</f>
        <v>1.6094999999999999</v>
      </c>
      <c r="Z348" s="56"/>
      <c r="AA348" s="57"/>
      <c r="AE348" s="64"/>
      <c r="BB348" s="267" t="s">
        <v>1</v>
      </c>
      <c r="BL348" s="64">
        <f>IFERROR(W348*I348/H348,"0")</f>
        <v>1135.2</v>
      </c>
      <c r="BM348" s="64">
        <f>IFERROR(X348*I348/H348,"0")</f>
        <v>1145.52</v>
      </c>
      <c r="BN348" s="64">
        <f>IFERROR(1/J348*(W348/H348),"0")</f>
        <v>1.5277777777777777</v>
      </c>
      <c r="BO348" s="64">
        <f>IFERROR(1/J348*(X348/H348),"0")</f>
        <v>1.5416666666666665</v>
      </c>
    </row>
    <row r="349" spans="1:67" ht="16.5" hidden="1" customHeight="1" x14ac:dyDescent="0.25">
      <c r="A349" s="54" t="s">
        <v>518</v>
      </c>
      <c r="B349" s="54" t="s">
        <v>519</v>
      </c>
      <c r="C349" s="31">
        <v>4301020270</v>
      </c>
      <c r="D349" s="418">
        <v>4680115883314</v>
      </c>
      <c r="E349" s="413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3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4301020179</v>
      </c>
      <c r="D350" s="418">
        <v>4607091384178</v>
      </c>
      <c r="E350" s="413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3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522</v>
      </c>
      <c r="B351" s="54" t="s">
        <v>523</v>
      </c>
      <c r="C351" s="31">
        <v>4301020254</v>
      </c>
      <c r="D351" s="418">
        <v>4680115881914</v>
      </c>
      <c r="E351" s="413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3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30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31"/>
      <c r="O352" s="449" t="s">
        <v>70</v>
      </c>
      <c r="P352" s="450"/>
      <c r="Q352" s="450"/>
      <c r="R352" s="450"/>
      <c r="S352" s="450"/>
      <c r="T352" s="450"/>
      <c r="U352" s="451"/>
      <c r="V352" s="37" t="s">
        <v>71</v>
      </c>
      <c r="W352" s="407">
        <f>IFERROR(W348/H348,"0")+IFERROR(W349/H349,"0")+IFERROR(W350/H350,"0")+IFERROR(W351/H351,"0")</f>
        <v>73.333333333333329</v>
      </c>
      <c r="X352" s="407">
        <f>IFERROR(X348/H348,"0")+IFERROR(X349/H349,"0")+IFERROR(X350/H350,"0")+IFERROR(X351/H351,"0")</f>
        <v>74</v>
      </c>
      <c r="Y352" s="407">
        <f>IFERROR(IF(Y348="",0,Y348),"0")+IFERROR(IF(Y349="",0,Y349),"0")+IFERROR(IF(Y350="",0,Y350),"0")+IFERROR(IF(Y351="",0,Y351),"0")</f>
        <v>1.6094999999999999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31"/>
      <c r="O353" s="449" t="s">
        <v>70</v>
      </c>
      <c r="P353" s="450"/>
      <c r="Q353" s="450"/>
      <c r="R353" s="450"/>
      <c r="S353" s="450"/>
      <c r="T353" s="450"/>
      <c r="U353" s="451"/>
      <c r="V353" s="37" t="s">
        <v>66</v>
      </c>
      <c r="W353" s="407">
        <f>IFERROR(SUM(W348:W351),"0")</f>
        <v>1100</v>
      </c>
      <c r="X353" s="407">
        <f>IFERROR(SUM(X348:X351),"0")</f>
        <v>1110</v>
      </c>
      <c r="Y353" s="37"/>
      <c r="Z353" s="408"/>
      <c r="AA353" s="408"/>
    </row>
    <row r="354" spans="1:67" ht="14.25" hidden="1" customHeight="1" x14ac:dyDescent="0.25">
      <c r="A354" s="420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hidden="1" customHeight="1" x14ac:dyDescent="0.25">
      <c r="A355" s="54" t="s">
        <v>524</v>
      </c>
      <c r="B355" s="54" t="s">
        <v>525</v>
      </c>
      <c r="C355" s="31">
        <v>4301051639</v>
      </c>
      <c r="D355" s="418">
        <v>4607091383928</v>
      </c>
      <c r="E355" s="413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3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524</v>
      </c>
      <c r="B356" s="54" t="s">
        <v>526</v>
      </c>
      <c r="C356" s="31">
        <v>4301051560</v>
      </c>
      <c r="D356" s="418">
        <v>4607091383928</v>
      </c>
      <c r="E356" s="413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8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3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527</v>
      </c>
      <c r="B357" s="54" t="s">
        <v>528</v>
      </c>
      <c r="C357" s="31">
        <v>4301051636</v>
      </c>
      <c r="D357" s="418">
        <v>4607091384260</v>
      </c>
      <c r="E357" s="413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4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3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0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31"/>
      <c r="O358" s="449" t="s">
        <v>70</v>
      </c>
      <c r="P358" s="450"/>
      <c r="Q358" s="450"/>
      <c r="R358" s="450"/>
      <c r="S358" s="450"/>
      <c r="T358" s="450"/>
      <c r="U358" s="451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hidden="1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31"/>
      <c r="O359" s="449" t="s">
        <v>70</v>
      </c>
      <c r="P359" s="450"/>
      <c r="Q359" s="450"/>
      <c r="R359" s="450"/>
      <c r="S359" s="450"/>
      <c r="T359" s="450"/>
      <c r="U359" s="451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hidden="1" customHeight="1" x14ac:dyDescent="0.25">
      <c r="A360" s="420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hidden="1" customHeight="1" x14ac:dyDescent="0.25">
      <c r="A361" s="54" t="s">
        <v>529</v>
      </c>
      <c r="B361" s="54" t="s">
        <v>530</v>
      </c>
      <c r="C361" s="31">
        <v>4301060345</v>
      </c>
      <c r="D361" s="418">
        <v>4607091384673</v>
      </c>
      <c r="E361" s="413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3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hidden="1" customHeight="1" x14ac:dyDescent="0.25">
      <c r="A362" s="54" t="s">
        <v>529</v>
      </c>
      <c r="B362" s="54" t="s">
        <v>531</v>
      </c>
      <c r="C362" s="31">
        <v>4301060314</v>
      </c>
      <c r="D362" s="418">
        <v>4607091384673</v>
      </c>
      <c r="E362" s="413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3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30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31"/>
      <c r="O363" s="449" t="s">
        <v>70</v>
      </c>
      <c r="P363" s="450"/>
      <c r="Q363" s="450"/>
      <c r="R363" s="450"/>
      <c r="S363" s="450"/>
      <c r="T363" s="450"/>
      <c r="U363" s="451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hidden="1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31"/>
      <c r="O364" s="449" t="s">
        <v>70</v>
      </c>
      <c r="P364" s="450"/>
      <c r="Q364" s="450"/>
      <c r="R364" s="450"/>
      <c r="S364" s="450"/>
      <c r="T364" s="450"/>
      <c r="U364" s="451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hidden="1" customHeight="1" x14ac:dyDescent="0.25">
      <c r="A365" s="415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hidden="1" customHeight="1" x14ac:dyDescent="0.25">
      <c r="A366" s="420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hidden="1" customHeight="1" x14ac:dyDescent="0.25">
      <c r="A367" s="54" t="s">
        <v>533</v>
      </c>
      <c r="B367" s="54" t="s">
        <v>534</v>
      </c>
      <c r="C367" s="31">
        <v>4301011324</v>
      </c>
      <c r="D367" s="418">
        <v>4607091384185</v>
      </c>
      <c r="E367" s="413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3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hidden="1" customHeight="1" x14ac:dyDescent="0.25">
      <c r="A368" s="54" t="s">
        <v>535</v>
      </c>
      <c r="B368" s="54" t="s">
        <v>536</v>
      </c>
      <c r="C368" s="31">
        <v>4301011312</v>
      </c>
      <c r="D368" s="418">
        <v>4607091384192</v>
      </c>
      <c r="E368" s="413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3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4301011483</v>
      </c>
      <c r="D369" s="418">
        <v>4680115881907</v>
      </c>
      <c r="E369" s="413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3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539</v>
      </c>
      <c r="B370" s="54" t="s">
        <v>540</v>
      </c>
      <c r="C370" s="31">
        <v>4301011655</v>
      </c>
      <c r="D370" s="418">
        <v>4680115883925</v>
      </c>
      <c r="E370" s="413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3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idden="1" x14ac:dyDescent="0.2">
      <c r="A371" s="430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31"/>
      <c r="O371" s="449" t="s">
        <v>70</v>
      </c>
      <c r="P371" s="450"/>
      <c r="Q371" s="450"/>
      <c r="R371" s="450"/>
      <c r="S371" s="450"/>
      <c r="T371" s="450"/>
      <c r="U371" s="451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hidden="1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31"/>
      <c r="O372" s="449" t="s">
        <v>70</v>
      </c>
      <c r="P372" s="450"/>
      <c r="Q372" s="450"/>
      <c r="R372" s="450"/>
      <c r="S372" s="450"/>
      <c r="T372" s="450"/>
      <c r="U372" s="451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hidden="1" customHeight="1" x14ac:dyDescent="0.25">
      <c r="A373" s="420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hidden="1" customHeight="1" x14ac:dyDescent="0.25">
      <c r="A374" s="54" t="s">
        <v>541</v>
      </c>
      <c r="B374" s="54" t="s">
        <v>542</v>
      </c>
      <c r="C374" s="31">
        <v>4301031303</v>
      </c>
      <c r="D374" s="418">
        <v>4607091384802</v>
      </c>
      <c r="E374" s="413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3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543</v>
      </c>
      <c r="C375" s="31">
        <v>4301031139</v>
      </c>
      <c r="D375" s="418">
        <v>4607091384802</v>
      </c>
      <c r="E375" s="413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3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544</v>
      </c>
      <c r="B376" s="54" t="s">
        <v>545</v>
      </c>
      <c r="C376" s="31">
        <v>4301031304</v>
      </c>
      <c r="D376" s="418">
        <v>4607091384826</v>
      </c>
      <c r="E376" s="413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5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3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30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31"/>
      <c r="O377" s="449" t="s">
        <v>70</v>
      </c>
      <c r="P377" s="450"/>
      <c r="Q377" s="450"/>
      <c r="R377" s="450"/>
      <c r="S377" s="450"/>
      <c r="T377" s="450"/>
      <c r="U377" s="451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hidden="1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31"/>
      <c r="O378" s="449" t="s">
        <v>70</v>
      </c>
      <c r="P378" s="450"/>
      <c r="Q378" s="450"/>
      <c r="R378" s="450"/>
      <c r="S378" s="450"/>
      <c r="T378" s="450"/>
      <c r="U378" s="451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hidden="1" customHeight="1" x14ac:dyDescent="0.25">
      <c r="A379" s="420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18">
        <v>4607091384246</v>
      </c>
      <c r="E380" s="413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3"/>
      <c r="T380" s="34"/>
      <c r="U380" s="34"/>
      <c r="V380" s="35" t="s">
        <v>66</v>
      </c>
      <c r="W380" s="405">
        <v>200</v>
      </c>
      <c r="X380" s="406">
        <f>IFERROR(IF(W380="",0,CEILING((W380/$H380),1)*$H380),"")</f>
        <v>202.79999999999998</v>
      </c>
      <c r="Y380" s="36">
        <f>IFERROR(IF(X380=0,"",ROUNDUP(X380/H380,0)*0.02175),"")</f>
        <v>0.5655</v>
      </c>
      <c r="Z380" s="56"/>
      <c r="AA380" s="57"/>
      <c r="AE380" s="64"/>
      <c r="BB380" s="283" t="s">
        <v>1</v>
      </c>
      <c r="BL380" s="64">
        <f>IFERROR(W380*I380/H380,"0")</f>
        <v>214.46153846153848</v>
      </c>
      <c r="BM380" s="64">
        <f>IFERROR(X380*I380/H380,"0")</f>
        <v>217.464</v>
      </c>
      <c r="BN380" s="64">
        <f>IFERROR(1/J380*(W380/H380),"0")</f>
        <v>0.45787545787545786</v>
      </c>
      <c r="BO380" s="64">
        <f>IFERROR(1/J380*(X380/H380),"0")</f>
        <v>0.46428571428571425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4301051445</v>
      </c>
      <c r="D381" s="418">
        <v>4680115881976</v>
      </c>
      <c r="E381" s="413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3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550</v>
      </c>
      <c r="B382" s="54" t="s">
        <v>551</v>
      </c>
      <c r="C382" s="31">
        <v>4301051634</v>
      </c>
      <c r="D382" s="418">
        <v>4607091384253</v>
      </c>
      <c r="E382" s="413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3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550</v>
      </c>
      <c r="B383" s="54" t="s">
        <v>552</v>
      </c>
      <c r="C383" s="31">
        <v>4301051297</v>
      </c>
      <c r="D383" s="418">
        <v>4607091384253</v>
      </c>
      <c r="E383" s="413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3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553</v>
      </c>
      <c r="B384" s="54" t="s">
        <v>554</v>
      </c>
      <c r="C384" s="31">
        <v>4301051444</v>
      </c>
      <c r="D384" s="418">
        <v>4680115881969</v>
      </c>
      <c r="E384" s="413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3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0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31"/>
      <c r="O385" s="449" t="s">
        <v>70</v>
      </c>
      <c r="P385" s="450"/>
      <c r="Q385" s="450"/>
      <c r="R385" s="450"/>
      <c r="S385" s="450"/>
      <c r="T385" s="450"/>
      <c r="U385" s="451"/>
      <c r="V385" s="37" t="s">
        <v>71</v>
      </c>
      <c r="W385" s="407">
        <f>IFERROR(W380/H380,"0")+IFERROR(W381/H381,"0")+IFERROR(W382/H382,"0")+IFERROR(W383/H383,"0")+IFERROR(W384/H384,"0")</f>
        <v>25.641025641025642</v>
      </c>
      <c r="X385" s="407">
        <f>IFERROR(X380/H380,"0")+IFERROR(X381/H381,"0")+IFERROR(X382/H382,"0")+IFERROR(X383/H383,"0")+IFERROR(X384/H384,"0")</f>
        <v>26</v>
      </c>
      <c r="Y385" s="407">
        <f>IFERROR(IF(Y380="",0,Y380),"0")+IFERROR(IF(Y381="",0,Y381),"0")+IFERROR(IF(Y382="",0,Y382),"0")+IFERROR(IF(Y383="",0,Y383),"0")+IFERROR(IF(Y384="",0,Y384),"0")</f>
        <v>0.5655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31"/>
      <c r="O386" s="449" t="s">
        <v>70</v>
      </c>
      <c r="P386" s="450"/>
      <c r="Q386" s="450"/>
      <c r="R386" s="450"/>
      <c r="S386" s="450"/>
      <c r="T386" s="450"/>
      <c r="U386" s="451"/>
      <c r="V386" s="37" t="s">
        <v>66</v>
      </c>
      <c r="W386" s="407">
        <f>IFERROR(SUM(W380:W384),"0")</f>
        <v>200</v>
      </c>
      <c r="X386" s="407">
        <f>IFERROR(SUM(X380:X384),"0")</f>
        <v>202.79999999999998</v>
      </c>
      <c r="Y386" s="37"/>
      <c r="Z386" s="408"/>
      <c r="AA386" s="408"/>
    </row>
    <row r="387" spans="1:67" ht="14.25" hidden="1" customHeight="1" x14ac:dyDescent="0.25">
      <c r="A387" s="420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hidden="1" customHeight="1" x14ac:dyDescent="0.25">
      <c r="A388" s="54" t="s">
        <v>555</v>
      </c>
      <c r="B388" s="54" t="s">
        <v>556</v>
      </c>
      <c r="C388" s="31">
        <v>4301060377</v>
      </c>
      <c r="D388" s="418">
        <v>4607091389357</v>
      </c>
      <c r="E388" s="413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3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555</v>
      </c>
      <c r="B389" s="54" t="s">
        <v>557</v>
      </c>
      <c r="C389" s="31">
        <v>4301060322</v>
      </c>
      <c r="D389" s="418">
        <v>4607091389357</v>
      </c>
      <c r="E389" s="413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3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30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31"/>
      <c r="O390" s="449" t="s">
        <v>70</v>
      </c>
      <c r="P390" s="450"/>
      <c r="Q390" s="450"/>
      <c r="R390" s="450"/>
      <c r="S390" s="450"/>
      <c r="T390" s="450"/>
      <c r="U390" s="451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hidden="1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31"/>
      <c r="O391" s="449" t="s">
        <v>70</v>
      </c>
      <c r="P391" s="450"/>
      <c r="Q391" s="450"/>
      <c r="R391" s="450"/>
      <c r="S391" s="450"/>
      <c r="T391" s="450"/>
      <c r="U391" s="451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hidden="1" customHeight="1" x14ac:dyDescent="0.2">
      <c r="A392" s="462" t="s">
        <v>558</v>
      </c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/>
      <c r="Q392" s="463"/>
      <c r="R392" s="463"/>
      <c r="S392" s="463"/>
      <c r="T392" s="463"/>
      <c r="U392" s="463"/>
      <c r="V392" s="463"/>
      <c r="W392" s="463"/>
      <c r="X392" s="463"/>
      <c r="Y392" s="463"/>
      <c r="Z392" s="48"/>
      <c r="AA392" s="48"/>
    </row>
    <row r="393" spans="1:67" ht="16.5" hidden="1" customHeight="1" x14ac:dyDescent="0.25">
      <c r="A393" s="415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hidden="1" customHeight="1" x14ac:dyDescent="0.25">
      <c r="A394" s="420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hidden="1" customHeight="1" x14ac:dyDescent="0.25">
      <c r="A395" s="54" t="s">
        <v>560</v>
      </c>
      <c r="B395" s="54" t="s">
        <v>561</v>
      </c>
      <c r="C395" s="31">
        <v>4301011428</v>
      </c>
      <c r="D395" s="418">
        <v>4607091389708</v>
      </c>
      <c r="E395" s="413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3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hidden="1" customHeight="1" x14ac:dyDescent="0.25">
      <c r="A396" s="54" t="s">
        <v>562</v>
      </c>
      <c r="B396" s="54" t="s">
        <v>563</v>
      </c>
      <c r="C396" s="31">
        <v>4301011427</v>
      </c>
      <c r="D396" s="418">
        <v>4607091389692</v>
      </c>
      <c r="E396" s="413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3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hidden="1" x14ac:dyDescent="0.2">
      <c r="A397" s="430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31"/>
      <c r="O397" s="449" t="s">
        <v>70</v>
      </c>
      <c r="P397" s="450"/>
      <c r="Q397" s="450"/>
      <c r="R397" s="450"/>
      <c r="S397" s="450"/>
      <c r="T397" s="450"/>
      <c r="U397" s="451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hidden="1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31"/>
      <c r="O398" s="449" t="s">
        <v>70</v>
      </c>
      <c r="P398" s="450"/>
      <c r="Q398" s="450"/>
      <c r="R398" s="450"/>
      <c r="S398" s="450"/>
      <c r="T398" s="450"/>
      <c r="U398" s="451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hidden="1" customHeight="1" x14ac:dyDescent="0.25">
      <c r="A399" s="420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4301031177</v>
      </c>
      <c r="D400" s="418">
        <v>4607091389753</v>
      </c>
      <c r="E400" s="413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3"/>
      <c r="T400" s="34"/>
      <c r="U400" s="34"/>
      <c r="V400" s="35" t="s">
        <v>66</v>
      </c>
      <c r="W400" s="405">
        <v>10</v>
      </c>
      <c r="X400" s="406">
        <f t="shared" ref="X400:X424" si="75">IFERROR(IF(W400="",0,CEILING((W400/$H400),1)*$H400),"")</f>
        <v>12.600000000000001</v>
      </c>
      <c r="Y400" s="36">
        <f t="shared" ref="Y400:Y406" si="76">IFERROR(IF(X400=0,"",ROUNDUP(X400/H400,0)*0.00753),"")</f>
        <v>2.2589999999999999E-2</v>
      </c>
      <c r="Z400" s="56"/>
      <c r="AA400" s="57"/>
      <c r="AE400" s="64"/>
      <c r="BB400" s="292" t="s">
        <v>1</v>
      </c>
      <c r="BL400" s="64">
        <f t="shared" ref="BL400:BL424" si="77">IFERROR(W400*I400/H400,"0")</f>
        <v>10.547619047619046</v>
      </c>
      <c r="BM400" s="64">
        <f t="shared" ref="BM400:BM424" si="78">IFERROR(X400*I400/H400,"0")</f>
        <v>13.290000000000001</v>
      </c>
      <c r="BN400" s="64">
        <f t="shared" ref="BN400:BN424" si="79">IFERROR(1/J400*(W400/H400),"0")</f>
        <v>1.5262515262515262E-2</v>
      </c>
      <c r="BO400" s="64">
        <f t="shared" ref="BO400:BO424" si="80">IFERROR(1/J400*(X400/H400),"0")</f>
        <v>1.9230769230769232E-2</v>
      </c>
    </row>
    <row r="401" spans="1:67" ht="27" hidden="1" customHeight="1" x14ac:dyDescent="0.25">
      <c r="A401" s="54" t="s">
        <v>564</v>
      </c>
      <c r="B401" s="54" t="s">
        <v>566</v>
      </c>
      <c r="C401" s="31">
        <v>4301031322</v>
      </c>
      <c r="D401" s="418">
        <v>4607091389753</v>
      </c>
      <c r="E401" s="413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6" t="s">
        <v>567</v>
      </c>
      <c r="P401" s="412"/>
      <c r="Q401" s="412"/>
      <c r="R401" s="412"/>
      <c r="S401" s="413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568</v>
      </c>
      <c r="B402" s="54" t="s">
        <v>569</v>
      </c>
      <c r="C402" s="31">
        <v>4301031174</v>
      </c>
      <c r="D402" s="418">
        <v>4607091389760</v>
      </c>
      <c r="E402" s="413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3"/>
      <c r="T402" s="34"/>
      <c r="U402" s="34"/>
      <c r="V402" s="35" t="s">
        <v>66</v>
      </c>
      <c r="W402" s="405">
        <v>70</v>
      </c>
      <c r="X402" s="406">
        <f t="shared" si="75"/>
        <v>71.400000000000006</v>
      </c>
      <c r="Y402" s="36">
        <f t="shared" si="76"/>
        <v>0.12801000000000001</v>
      </c>
      <c r="Z402" s="56"/>
      <c r="AA402" s="57"/>
      <c r="AE402" s="64"/>
      <c r="BB402" s="294" t="s">
        <v>1</v>
      </c>
      <c r="BL402" s="64">
        <f t="shared" si="77"/>
        <v>73.833333333333329</v>
      </c>
      <c r="BM402" s="64">
        <f t="shared" si="78"/>
        <v>75.31</v>
      </c>
      <c r="BN402" s="64">
        <f t="shared" si="79"/>
        <v>0.10683760683760682</v>
      </c>
      <c r="BO402" s="64">
        <f t="shared" si="80"/>
        <v>0.10897435897435898</v>
      </c>
    </row>
    <row r="403" spans="1:67" ht="27" hidden="1" customHeight="1" x14ac:dyDescent="0.25">
      <c r="A403" s="54" t="s">
        <v>568</v>
      </c>
      <c r="B403" s="54" t="s">
        <v>570</v>
      </c>
      <c r="C403" s="31">
        <v>4301031323</v>
      </c>
      <c r="D403" s="418">
        <v>4607091389760</v>
      </c>
      <c r="E403" s="413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94" t="s">
        <v>571</v>
      </c>
      <c r="P403" s="412"/>
      <c r="Q403" s="412"/>
      <c r="R403" s="412"/>
      <c r="S403" s="413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18">
        <v>4607091389746</v>
      </c>
      <c r="E404" s="413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03" t="s">
        <v>574</v>
      </c>
      <c r="P404" s="412"/>
      <c r="Q404" s="412"/>
      <c r="R404" s="412"/>
      <c r="S404" s="413"/>
      <c r="T404" s="34"/>
      <c r="U404" s="34"/>
      <c r="V404" s="35" t="s">
        <v>66</v>
      </c>
      <c r="W404" s="405">
        <v>150</v>
      </c>
      <c r="X404" s="406">
        <f t="shared" si="75"/>
        <v>151.20000000000002</v>
      </c>
      <c r="Y404" s="36">
        <f t="shared" si="76"/>
        <v>0.27107999999999999</v>
      </c>
      <c r="Z404" s="56"/>
      <c r="AA404" s="57"/>
      <c r="AE404" s="64"/>
      <c r="BB404" s="296" t="s">
        <v>1</v>
      </c>
      <c r="BL404" s="64">
        <f t="shared" si="77"/>
        <v>158.21428571428569</v>
      </c>
      <c r="BM404" s="64">
        <f t="shared" si="78"/>
        <v>159.47999999999999</v>
      </c>
      <c r="BN404" s="64">
        <f t="shared" si="79"/>
        <v>0.22893772893772893</v>
      </c>
      <c r="BO404" s="64">
        <f t="shared" si="80"/>
        <v>0.23076923076923075</v>
      </c>
    </row>
    <row r="405" spans="1:67" ht="27" hidden="1" customHeight="1" x14ac:dyDescent="0.25">
      <c r="A405" s="54" t="s">
        <v>572</v>
      </c>
      <c r="B405" s="54" t="s">
        <v>575</v>
      </c>
      <c r="C405" s="31">
        <v>4301031356</v>
      </c>
      <c r="D405" s="418">
        <v>4607091389746</v>
      </c>
      <c r="E405" s="413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5" t="s">
        <v>574</v>
      </c>
      <c r="P405" s="412"/>
      <c r="Q405" s="412"/>
      <c r="R405" s="412"/>
      <c r="S405" s="413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hidden="1" customHeight="1" x14ac:dyDescent="0.25">
      <c r="A406" s="54" t="s">
        <v>576</v>
      </c>
      <c r="B406" s="54" t="s">
        <v>577</v>
      </c>
      <c r="C406" s="31">
        <v>4301031236</v>
      </c>
      <c r="D406" s="418">
        <v>4680115882928</v>
      </c>
      <c r="E406" s="413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3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578</v>
      </c>
      <c r="B407" s="54" t="s">
        <v>579</v>
      </c>
      <c r="C407" s="31">
        <v>4301031257</v>
      </c>
      <c r="D407" s="418">
        <v>4680115883147</v>
      </c>
      <c r="E407" s="413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3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578</v>
      </c>
      <c r="B408" s="54" t="s">
        <v>580</v>
      </c>
      <c r="C408" s="31">
        <v>4301031335</v>
      </c>
      <c r="D408" s="418">
        <v>4680115883147</v>
      </c>
      <c r="E408" s="413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7" t="s">
        <v>581</v>
      </c>
      <c r="P408" s="412"/>
      <c r="Q408" s="412"/>
      <c r="R408" s="412"/>
      <c r="S408" s="413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582</v>
      </c>
      <c r="B409" s="54" t="s">
        <v>583</v>
      </c>
      <c r="C409" s="31">
        <v>4301031178</v>
      </c>
      <c r="D409" s="418">
        <v>4607091384338</v>
      </c>
      <c r="E409" s="413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3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hidden="1" customHeight="1" x14ac:dyDescent="0.25">
      <c r="A410" s="54" t="s">
        <v>582</v>
      </c>
      <c r="B410" s="54" t="s">
        <v>584</v>
      </c>
      <c r="C410" s="31">
        <v>4301031330</v>
      </c>
      <c r="D410" s="418">
        <v>4607091384338</v>
      </c>
      <c r="E410" s="413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95" t="s">
        <v>585</v>
      </c>
      <c r="P410" s="412"/>
      <c r="Q410" s="412"/>
      <c r="R410" s="412"/>
      <c r="S410" s="413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586</v>
      </c>
      <c r="B411" s="54" t="s">
        <v>587</v>
      </c>
      <c r="C411" s="31">
        <v>4301031254</v>
      </c>
      <c r="D411" s="418">
        <v>4680115883154</v>
      </c>
      <c r="E411" s="413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3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586</v>
      </c>
      <c r="B412" s="54" t="s">
        <v>588</v>
      </c>
      <c r="C412" s="31">
        <v>4301031336</v>
      </c>
      <c r="D412" s="418">
        <v>4680115883154</v>
      </c>
      <c r="E412" s="413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3" t="s">
        <v>589</v>
      </c>
      <c r="P412" s="412"/>
      <c r="Q412" s="412"/>
      <c r="R412" s="412"/>
      <c r="S412" s="413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590</v>
      </c>
      <c r="B413" s="54" t="s">
        <v>591</v>
      </c>
      <c r="C413" s="31">
        <v>4301031171</v>
      </c>
      <c r="D413" s="418">
        <v>4607091389524</v>
      </c>
      <c r="E413" s="413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3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hidden="1" customHeight="1" x14ac:dyDescent="0.25">
      <c r="A414" s="54" t="s">
        <v>590</v>
      </c>
      <c r="B414" s="54" t="s">
        <v>592</v>
      </c>
      <c r="C414" s="31">
        <v>4301031331</v>
      </c>
      <c r="D414" s="418">
        <v>4607091389524</v>
      </c>
      <c r="E414" s="413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30" t="s">
        <v>593</v>
      </c>
      <c r="P414" s="412"/>
      <c r="Q414" s="412"/>
      <c r="R414" s="412"/>
      <c r="S414" s="413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594</v>
      </c>
      <c r="B415" s="54" t="s">
        <v>595</v>
      </c>
      <c r="C415" s="31">
        <v>4301031258</v>
      </c>
      <c r="D415" s="418">
        <v>4680115883161</v>
      </c>
      <c r="E415" s="413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3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594</v>
      </c>
      <c r="B416" s="54" t="s">
        <v>596</v>
      </c>
      <c r="C416" s="31">
        <v>4301031337</v>
      </c>
      <c r="D416" s="418">
        <v>4680115883161</v>
      </c>
      <c r="E416" s="413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2" t="s">
        <v>597</v>
      </c>
      <c r="P416" s="412"/>
      <c r="Q416" s="412"/>
      <c r="R416" s="412"/>
      <c r="S416" s="413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598</v>
      </c>
      <c r="B417" s="54" t="s">
        <v>599</v>
      </c>
      <c r="C417" s="31">
        <v>4301031170</v>
      </c>
      <c r="D417" s="418">
        <v>4607091384345</v>
      </c>
      <c r="E417" s="413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3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598</v>
      </c>
      <c r="B418" s="54" t="s">
        <v>600</v>
      </c>
      <c r="C418" s="31">
        <v>4301031332</v>
      </c>
      <c r="D418" s="418">
        <v>4607091384345</v>
      </c>
      <c r="E418" s="413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601</v>
      </c>
      <c r="P418" s="412"/>
      <c r="Q418" s="412"/>
      <c r="R418" s="412"/>
      <c r="S418" s="413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4301031256</v>
      </c>
      <c r="D419" s="418">
        <v>4680115883178</v>
      </c>
      <c r="E419" s="413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3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602</v>
      </c>
      <c r="B420" s="54" t="s">
        <v>604</v>
      </c>
      <c r="C420" s="31">
        <v>4301031328</v>
      </c>
      <c r="D420" s="418">
        <v>4680115883178</v>
      </c>
      <c r="E420" s="413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8" t="s">
        <v>605</v>
      </c>
      <c r="P420" s="412"/>
      <c r="Q420" s="412"/>
      <c r="R420" s="412"/>
      <c r="S420" s="413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4301031172</v>
      </c>
      <c r="D421" s="418">
        <v>4607091389531</v>
      </c>
      <c r="E421" s="413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3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606</v>
      </c>
      <c r="B422" s="54" t="s">
        <v>608</v>
      </c>
      <c r="C422" s="31">
        <v>4301031333</v>
      </c>
      <c r="D422" s="418">
        <v>4607091389531</v>
      </c>
      <c r="E422" s="413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7" t="s">
        <v>609</v>
      </c>
      <c r="P422" s="412"/>
      <c r="Q422" s="412"/>
      <c r="R422" s="412"/>
      <c r="S422" s="413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4301031255</v>
      </c>
      <c r="D423" s="418">
        <v>4680115883185</v>
      </c>
      <c r="E423" s="413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3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hidden="1" customHeight="1" x14ac:dyDescent="0.25">
      <c r="A424" s="54" t="s">
        <v>610</v>
      </c>
      <c r="B424" s="54" t="s">
        <v>612</v>
      </c>
      <c r="C424" s="31">
        <v>4301031338</v>
      </c>
      <c r="D424" s="418">
        <v>4680115883185</v>
      </c>
      <c r="E424" s="413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3" t="s">
        <v>613</v>
      </c>
      <c r="P424" s="412"/>
      <c r="Q424" s="412"/>
      <c r="R424" s="412"/>
      <c r="S424" s="413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30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31"/>
      <c r="O425" s="449" t="s">
        <v>70</v>
      </c>
      <c r="P425" s="450"/>
      <c r="Q425" s="450"/>
      <c r="R425" s="450"/>
      <c r="S425" s="450"/>
      <c r="T425" s="450"/>
      <c r="U425" s="451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54.761904761904759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56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0.42168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31"/>
      <c r="O426" s="449" t="s">
        <v>70</v>
      </c>
      <c r="P426" s="450"/>
      <c r="Q426" s="450"/>
      <c r="R426" s="450"/>
      <c r="S426" s="450"/>
      <c r="T426" s="450"/>
      <c r="U426" s="451"/>
      <c r="V426" s="37" t="s">
        <v>66</v>
      </c>
      <c r="W426" s="407">
        <f>IFERROR(SUM(W400:W424),"0")</f>
        <v>230</v>
      </c>
      <c r="X426" s="407">
        <f>IFERROR(SUM(X400:X424),"0")</f>
        <v>235.20000000000002</v>
      </c>
      <c r="Y426" s="37"/>
      <c r="Z426" s="408"/>
      <c r="AA426" s="408"/>
    </row>
    <row r="427" spans="1:67" ht="14.25" hidden="1" customHeight="1" x14ac:dyDescent="0.25">
      <c r="A427" s="420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hidden="1" customHeight="1" x14ac:dyDescent="0.25">
      <c r="A428" s="54" t="s">
        <v>614</v>
      </c>
      <c r="B428" s="54" t="s">
        <v>615</v>
      </c>
      <c r="C428" s="31">
        <v>4301051431</v>
      </c>
      <c r="D428" s="418">
        <v>4607091389654</v>
      </c>
      <c r="E428" s="413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3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4301051284</v>
      </c>
      <c r="D429" s="418">
        <v>4607091384352</v>
      </c>
      <c r="E429" s="413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3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0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31"/>
      <c r="O430" s="449" t="s">
        <v>70</v>
      </c>
      <c r="P430" s="450"/>
      <c r="Q430" s="450"/>
      <c r="R430" s="450"/>
      <c r="S430" s="450"/>
      <c r="T430" s="450"/>
      <c r="U430" s="451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hidden="1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31"/>
      <c r="O431" s="449" t="s">
        <v>70</v>
      </c>
      <c r="P431" s="450"/>
      <c r="Q431" s="450"/>
      <c r="R431" s="450"/>
      <c r="S431" s="450"/>
      <c r="T431" s="450"/>
      <c r="U431" s="451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hidden="1" customHeight="1" x14ac:dyDescent="0.25">
      <c r="A432" s="420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hidden="1" customHeight="1" x14ac:dyDescent="0.25">
      <c r="A433" s="54" t="s">
        <v>618</v>
      </c>
      <c r="B433" s="54" t="s">
        <v>619</v>
      </c>
      <c r="C433" s="31">
        <v>4301060352</v>
      </c>
      <c r="D433" s="418">
        <v>4680115881648</v>
      </c>
      <c r="E433" s="413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3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hidden="1" x14ac:dyDescent="0.2">
      <c r="A434" s="430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31"/>
      <c r="O434" s="449" t="s">
        <v>70</v>
      </c>
      <c r="P434" s="450"/>
      <c r="Q434" s="450"/>
      <c r="R434" s="450"/>
      <c r="S434" s="450"/>
      <c r="T434" s="450"/>
      <c r="U434" s="451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hidden="1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31"/>
      <c r="O435" s="449" t="s">
        <v>70</v>
      </c>
      <c r="P435" s="450"/>
      <c r="Q435" s="450"/>
      <c r="R435" s="450"/>
      <c r="S435" s="450"/>
      <c r="T435" s="450"/>
      <c r="U435" s="451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hidden="1" customHeight="1" x14ac:dyDescent="0.25">
      <c r="A436" s="420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hidden="1" customHeight="1" x14ac:dyDescent="0.25">
      <c r="A437" s="54" t="s">
        <v>620</v>
      </c>
      <c r="B437" s="54" t="s">
        <v>621</v>
      </c>
      <c r="C437" s="31">
        <v>4301032045</v>
      </c>
      <c r="D437" s="418">
        <v>4680115884335</v>
      </c>
      <c r="E437" s="413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3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4301032047</v>
      </c>
      <c r="D438" s="418">
        <v>4680115884342</v>
      </c>
      <c r="E438" s="413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3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626</v>
      </c>
      <c r="B439" s="54" t="s">
        <v>627</v>
      </c>
      <c r="C439" s="31">
        <v>4301170011</v>
      </c>
      <c r="D439" s="418">
        <v>4680115884113</v>
      </c>
      <c r="E439" s="413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3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30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31"/>
      <c r="O440" s="449" t="s">
        <v>70</v>
      </c>
      <c r="P440" s="450"/>
      <c r="Q440" s="450"/>
      <c r="R440" s="450"/>
      <c r="S440" s="450"/>
      <c r="T440" s="450"/>
      <c r="U440" s="451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hidden="1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31"/>
      <c r="O441" s="449" t="s">
        <v>70</v>
      </c>
      <c r="P441" s="450"/>
      <c r="Q441" s="450"/>
      <c r="R441" s="450"/>
      <c r="S441" s="450"/>
      <c r="T441" s="450"/>
      <c r="U441" s="451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hidden="1" customHeight="1" x14ac:dyDescent="0.25">
      <c r="A442" s="415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hidden="1" customHeight="1" x14ac:dyDescent="0.25">
      <c r="A443" s="420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18">
        <v>4607091389388</v>
      </c>
      <c r="E444" s="413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3"/>
      <c r="T444" s="34"/>
      <c r="U444" s="34"/>
      <c r="V444" s="35" t="s">
        <v>66</v>
      </c>
      <c r="W444" s="405">
        <v>120</v>
      </c>
      <c r="X444" s="406">
        <f>IFERROR(IF(W444="",0,CEILING((W444/$H444),1)*$H444),"")</f>
        <v>124.80000000000001</v>
      </c>
      <c r="Y444" s="36">
        <f>IFERROR(IF(X444=0,"",ROUNDUP(X444/H444,0)*0.01196),"")</f>
        <v>0.28704000000000002</v>
      </c>
      <c r="Z444" s="56"/>
      <c r="AA444" s="57"/>
      <c r="AE444" s="64"/>
      <c r="BB444" s="323" t="s">
        <v>1</v>
      </c>
      <c r="BL444" s="64">
        <f>IFERROR(W444*I444/H444,"0")</f>
        <v>129.4153846153846</v>
      </c>
      <c r="BM444" s="64">
        <f>IFERROR(X444*I444/H444,"0")</f>
        <v>134.59200000000001</v>
      </c>
      <c r="BN444" s="64">
        <f>IFERROR(1/J444*(W444/H444),"0")</f>
        <v>0.22189349112426038</v>
      </c>
      <c r="BO444" s="64">
        <f>IFERROR(1/J444*(X444/H444),"0")</f>
        <v>0.23076923076923078</v>
      </c>
    </row>
    <row r="445" spans="1:67" ht="27" hidden="1" customHeight="1" x14ac:dyDescent="0.25">
      <c r="A445" s="54" t="s">
        <v>631</v>
      </c>
      <c r="B445" s="54" t="s">
        <v>632</v>
      </c>
      <c r="C445" s="31">
        <v>4301020315</v>
      </c>
      <c r="D445" s="418">
        <v>4607091389364</v>
      </c>
      <c r="E445" s="413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44" t="s">
        <v>633</v>
      </c>
      <c r="P445" s="412"/>
      <c r="Q445" s="412"/>
      <c r="R445" s="412"/>
      <c r="S445" s="413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30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31"/>
      <c r="O446" s="449" t="s">
        <v>70</v>
      </c>
      <c r="P446" s="450"/>
      <c r="Q446" s="450"/>
      <c r="R446" s="450"/>
      <c r="S446" s="450"/>
      <c r="T446" s="450"/>
      <c r="U446" s="451"/>
      <c r="V446" s="37" t="s">
        <v>71</v>
      </c>
      <c r="W446" s="407">
        <f>IFERROR(W444/H444,"0")+IFERROR(W445/H445,"0")</f>
        <v>23.076923076923077</v>
      </c>
      <c r="X446" s="407">
        <f>IFERROR(X444/H444,"0")+IFERROR(X445/H445,"0")</f>
        <v>24</v>
      </c>
      <c r="Y446" s="407">
        <f>IFERROR(IF(Y444="",0,Y444),"0")+IFERROR(IF(Y445="",0,Y445),"0")</f>
        <v>0.28704000000000002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31"/>
      <c r="O447" s="449" t="s">
        <v>70</v>
      </c>
      <c r="P447" s="450"/>
      <c r="Q447" s="450"/>
      <c r="R447" s="450"/>
      <c r="S447" s="450"/>
      <c r="T447" s="450"/>
      <c r="U447" s="451"/>
      <c r="V447" s="37" t="s">
        <v>66</v>
      </c>
      <c r="W447" s="407">
        <f>IFERROR(SUM(W444:W445),"0")</f>
        <v>120</v>
      </c>
      <c r="X447" s="407">
        <f>IFERROR(SUM(X444:X445),"0")</f>
        <v>124.80000000000001</v>
      </c>
      <c r="Y447" s="37"/>
      <c r="Z447" s="408"/>
      <c r="AA447" s="408"/>
    </row>
    <row r="448" spans="1:67" ht="14.25" hidden="1" customHeight="1" x14ac:dyDescent="0.25">
      <c r="A448" s="420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hidden="1" customHeight="1" x14ac:dyDescent="0.25">
      <c r="A449" s="54" t="s">
        <v>634</v>
      </c>
      <c r="B449" s="54" t="s">
        <v>635</v>
      </c>
      <c r="C449" s="31">
        <v>4301031212</v>
      </c>
      <c r="D449" s="418">
        <v>4607091389739</v>
      </c>
      <c r="E449" s="413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3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customHeight="1" x14ac:dyDescent="0.25">
      <c r="A450" s="54" t="s">
        <v>634</v>
      </c>
      <c r="B450" s="54" t="s">
        <v>636</v>
      </c>
      <c r="C450" s="31">
        <v>4301031324</v>
      </c>
      <c r="D450" s="418">
        <v>4607091389739</v>
      </c>
      <c r="E450" s="413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48" t="s">
        <v>637</v>
      </c>
      <c r="P450" s="412"/>
      <c r="Q450" s="412"/>
      <c r="R450" s="412"/>
      <c r="S450" s="413"/>
      <c r="T450" s="34"/>
      <c r="U450" s="34"/>
      <c r="V450" s="35" t="s">
        <v>66</v>
      </c>
      <c r="W450" s="405">
        <v>250</v>
      </c>
      <c r="X450" s="406">
        <f t="shared" si="82"/>
        <v>252</v>
      </c>
      <c r="Y450" s="36">
        <f>IFERROR(IF(X450=0,"",ROUNDUP(X450/H450,0)*0.00753),"")</f>
        <v>0.45180000000000003</v>
      </c>
      <c r="Z450" s="56"/>
      <c r="AA450" s="57"/>
      <c r="AE450" s="64"/>
      <c r="BB450" s="326" t="s">
        <v>1</v>
      </c>
      <c r="BL450" s="64">
        <f t="shared" si="83"/>
        <v>263.6904761904762</v>
      </c>
      <c r="BM450" s="64">
        <f t="shared" si="84"/>
        <v>265.79999999999995</v>
      </c>
      <c r="BN450" s="64">
        <f t="shared" si="85"/>
        <v>0.38156288156288154</v>
      </c>
      <c r="BO450" s="64">
        <f t="shared" si="86"/>
        <v>0.38461538461538458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4301031176</v>
      </c>
      <c r="D451" s="418">
        <v>4607091389425</v>
      </c>
      <c r="E451" s="413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3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4301031215</v>
      </c>
      <c r="D452" s="418">
        <v>4680115882911</v>
      </c>
      <c r="E452" s="413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3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642</v>
      </c>
      <c r="B453" s="54" t="s">
        <v>643</v>
      </c>
      <c r="C453" s="31">
        <v>4301031167</v>
      </c>
      <c r="D453" s="418">
        <v>4680115880771</v>
      </c>
      <c r="E453" s="413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3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642</v>
      </c>
      <c r="B454" s="54" t="s">
        <v>644</v>
      </c>
      <c r="C454" s="31">
        <v>4301031334</v>
      </c>
      <c r="D454" s="418">
        <v>4680115880771</v>
      </c>
      <c r="E454" s="413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82" t="s">
        <v>645</v>
      </c>
      <c r="P454" s="412"/>
      <c r="Q454" s="412"/>
      <c r="R454" s="412"/>
      <c r="S454" s="413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646</v>
      </c>
      <c r="B455" s="54" t="s">
        <v>647</v>
      </c>
      <c r="C455" s="31">
        <v>4301031173</v>
      </c>
      <c r="D455" s="418">
        <v>4607091389500</v>
      </c>
      <c r="E455" s="413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3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646</v>
      </c>
      <c r="B456" s="54" t="s">
        <v>648</v>
      </c>
      <c r="C456" s="31">
        <v>4301031327</v>
      </c>
      <c r="D456" s="418">
        <v>4607091389500</v>
      </c>
      <c r="E456" s="413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9" t="s">
        <v>649</v>
      </c>
      <c r="P456" s="412"/>
      <c r="Q456" s="412"/>
      <c r="R456" s="412"/>
      <c r="S456" s="413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hidden="1" customHeight="1" x14ac:dyDescent="0.25">
      <c r="A457" s="54" t="s">
        <v>650</v>
      </c>
      <c r="B457" s="54" t="s">
        <v>651</v>
      </c>
      <c r="C457" s="31">
        <v>4301031103</v>
      </c>
      <c r="D457" s="418">
        <v>4680115881983</v>
      </c>
      <c r="E457" s="413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3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30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31"/>
      <c r="O458" s="449" t="s">
        <v>70</v>
      </c>
      <c r="P458" s="450"/>
      <c r="Q458" s="450"/>
      <c r="R458" s="450"/>
      <c r="S458" s="450"/>
      <c r="T458" s="450"/>
      <c r="U458" s="451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59.523809523809518</v>
      </c>
      <c r="X458" s="407">
        <f>IFERROR(X449/H449,"0")+IFERROR(X450/H450,"0")+IFERROR(X451/H451,"0")+IFERROR(X452/H452,"0")+IFERROR(X453/H453,"0")+IFERROR(X454/H454,"0")+IFERROR(X455/H455,"0")+IFERROR(X456/H456,"0")+IFERROR(X457/H457,"0")</f>
        <v>60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0.45180000000000003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31"/>
      <c r="O459" s="449" t="s">
        <v>70</v>
      </c>
      <c r="P459" s="450"/>
      <c r="Q459" s="450"/>
      <c r="R459" s="450"/>
      <c r="S459" s="450"/>
      <c r="T459" s="450"/>
      <c r="U459" s="451"/>
      <c r="V459" s="37" t="s">
        <v>66</v>
      </c>
      <c r="W459" s="407">
        <f>IFERROR(SUM(W449:W457),"0")</f>
        <v>250</v>
      </c>
      <c r="X459" s="407">
        <f>IFERROR(SUM(X449:X457),"0")</f>
        <v>252</v>
      </c>
      <c r="Y459" s="37"/>
      <c r="Z459" s="408"/>
      <c r="AA459" s="408"/>
    </row>
    <row r="460" spans="1:67" ht="14.25" hidden="1" customHeight="1" x14ac:dyDescent="0.25">
      <c r="A460" s="420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hidden="1" customHeight="1" x14ac:dyDescent="0.25">
      <c r="A461" s="54" t="s">
        <v>652</v>
      </c>
      <c r="B461" s="54" t="s">
        <v>653</v>
      </c>
      <c r="C461" s="31">
        <v>4301032046</v>
      </c>
      <c r="D461" s="418">
        <v>4680115884359</v>
      </c>
      <c r="E461" s="413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3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hidden="1" customHeight="1" x14ac:dyDescent="0.25">
      <c r="A462" s="54" t="s">
        <v>654</v>
      </c>
      <c r="B462" s="54" t="s">
        <v>655</v>
      </c>
      <c r="C462" s="31">
        <v>4301040358</v>
      </c>
      <c r="D462" s="418">
        <v>4680115884571</v>
      </c>
      <c r="E462" s="413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69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3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30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31"/>
      <c r="O463" s="449" t="s">
        <v>70</v>
      </c>
      <c r="P463" s="450"/>
      <c r="Q463" s="450"/>
      <c r="R463" s="450"/>
      <c r="S463" s="450"/>
      <c r="T463" s="450"/>
      <c r="U463" s="451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hidden="1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31"/>
      <c r="O464" s="449" t="s">
        <v>70</v>
      </c>
      <c r="P464" s="450"/>
      <c r="Q464" s="450"/>
      <c r="R464" s="450"/>
      <c r="S464" s="450"/>
      <c r="T464" s="450"/>
      <c r="U464" s="451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hidden="1" customHeight="1" x14ac:dyDescent="0.25">
      <c r="A465" s="420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hidden="1" customHeight="1" x14ac:dyDescent="0.25">
      <c r="A466" s="54" t="s">
        <v>656</v>
      </c>
      <c r="B466" s="54" t="s">
        <v>657</v>
      </c>
      <c r="C466" s="31">
        <v>4301170010</v>
      </c>
      <c r="D466" s="418">
        <v>4680115884090</v>
      </c>
      <c r="E466" s="413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3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30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31"/>
      <c r="O467" s="449" t="s">
        <v>70</v>
      </c>
      <c r="P467" s="450"/>
      <c r="Q467" s="450"/>
      <c r="R467" s="450"/>
      <c r="S467" s="450"/>
      <c r="T467" s="450"/>
      <c r="U467" s="451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hidden="1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31"/>
      <c r="O468" s="449" t="s">
        <v>70</v>
      </c>
      <c r="P468" s="450"/>
      <c r="Q468" s="450"/>
      <c r="R468" s="450"/>
      <c r="S468" s="450"/>
      <c r="T468" s="450"/>
      <c r="U468" s="451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hidden="1" customHeight="1" x14ac:dyDescent="0.25">
      <c r="A469" s="420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hidden="1" customHeight="1" x14ac:dyDescent="0.25">
      <c r="A470" s="54" t="s">
        <v>659</v>
      </c>
      <c r="B470" s="54" t="s">
        <v>660</v>
      </c>
      <c r="C470" s="31">
        <v>4301040357</v>
      </c>
      <c r="D470" s="418">
        <v>4680115884564</v>
      </c>
      <c r="E470" s="413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3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hidden="1" x14ac:dyDescent="0.2">
      <c r="A471" s="430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31"/>
      <c r="O471" s="449" t="s">
        <v>70</v>
      </c>
      <c r="P471" s="450"/>
      <c r="Q471" s="450"/>
      <c r="R471" s="450"/>
      <c r="S471" s="450"/>
      <c r="T471" s="450"/>
      <c r="U471" s="451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hidden="1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31"/>
      <c r="O472" s="449" t="s">
        <v>70</v>
      </c>
      <c r="P472" s="450"/>
      <c r="Q472" s="450"/>
      <c r="R472" s="450"/>
      <c r="S472" s="450"/>
      <c r="T472" s="450"/>
      <c r="U472" s="451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hidden="1" customHeight="1" x14ac:dyDescent="0.25">
      <c r="A473" s="415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hidden="1" customHeight="1" x14ac:dyDescent="0.25">
      <c r="A474" s="420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hidden="1" customHeight="1" x14ac:dyDescent="0.25">
      <c r="A475" s="54" t="s">
        <v>662</v>
      </c>
      <c r="B475" s="54" t="s">
        <v>663</v>
      </c>
      <c r="C475" s="31">
        <v>4301031294</v>
      </c>
      <c r="D475" s="418">
        <v>4680115885189</v>
      </c>
      <c r="E475" s="413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3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4301031293</v>
      </c>
      <c r="D476" s="418">
        <v>4680115885172</v>
      </c>
      <c r="E476" s="413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3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hidden="1" customHeight="1" x14ac:dyDescent="0.25">
      <c r="A477" s="54" t="s">
        <v>666</v>
      </c>
      <c r="B477" s="54" t="s">
        <v>667</v>
      </c>
      <c r="C477" s="31">
        <v>4301031291</v>
      </c>
      <c r="D477" s="418">
        <v>4680115885110</v>
      </c>
      <c r="E477" s="413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3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30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31"/>
      <c r="O478" s="449" t="s">
        <v>70</v>
      </c>
      <c r="P478" s="450"/>
      <c r="Q478" s="450"/>
      <c r="R478" s="450"/>
      <c r="S478" s="450"/>
      <c r="T478" s="450"/>
      <c r="U478" s="451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hidden="1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31"/>
      <c r="O479" s="449" t="s">
        <v>70</v>
      </c>
      <c r="P479" s="450"/>
      <c r="Q479" s="450"/>
      <c r="R479" s="450"/>
      <c r="S479" s="450"/>
      <c r="T479" s="450"/>
      <c r="U479" s="451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hidden="1" customHeight="1" x14ac:dyDescent="0.25">
      <c r="A480" s="415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hidden="1" customHeight="1" x14ac:dyDescent="0.25">
      <c r="A481" s="420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hidden="1" customHeight="1" x14ac:dyDescent="0.25">
      <c r="A482" s="54" t="s">
        <v>669</v>
      </c>
      <c r="B482" s="54" t="s">
        <v>670</v>
      </c>
      <c r="C482" s="31">
        <v>4301031365</v>
      </c>
      <c r="D482" s="418">
        <v>4680115885738</v>
      </c>
      <c r="E482" s="413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54" t="s">
        <v>671</v>
      </c>
      <c r="P482" s="412"/>
      <c r="Q482" s="412"/>
      <c r="R482" s="412"/>
      <c r="S482" s="413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hidden="1" customHeight="1" x14ac:dyDescent="0.25">
      <c r="A483" s="54" t="s">
        <v>673</v>
      </c>
      <c r="B483" s="54" t="s">
        <v>674</v>
      </c>
      <c r="C483" s="31">
        <v>4301031261</v>
      </c>
      <c r="D483" s="418">
        <v>4680115885103</v>
      </c>
      <c r="E483" s="413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3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hidden="1" x14ac:dyDescent="0.2">
      <c r="A484" s="430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31"/>
      <c r="O484" s="449" t="s">
        <v>70</v>
      </c>
      <c r="P484" s="450"/>
      <c r="Q484" s="450"/>
      <c r="R484" s="450"/>
      <c r="S484" s="450"/>
      <c r="T484" s="450"/>
      <c r="U484" s="451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hidden="1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31"/>
      <c r="O485" s="449" t="s">
        <v>70</v>
      </c>
      <c r="P485" s="450"/>
      <c r="Q485" s="450"/>
      <c r="R485" s="450"/>
      <c r="S485" s="450"/>
      <c r="T485" s="450"/>
      <c r="U485" s="451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hidden="1" customHeight="1" x14ac:dyDescent="0.25">
      <c r="A486" s="420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hidden="1" customHeight="1" x14ac:dyDescent="0.25">
      <c r="A487" s="54" t="s">
        <v>675</v>
      </c>
      <c r="B487" s="54" t="s">
        <v>676</v>
      </c>
      <c r="C487" s="31">
        <v>4301060412</v>
      </c>
      <c r="D487" s="418">
        <v>4680115885509</v>
      </c>
      <c r="E487" s="413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8" t="s">
        <v>677</v>
      </c>
      <c r="P487" s="412"/>
      <c r="Q487" s="412"/>
      <c r="R487" s="412"/>
      <c r="S487" s="413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30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31"/>
      <c r="O488" s="449" t="s">
        <v>70</v>
      </c>
      <c r="P488" s="450"/>
      <c r="Q488" s="450"/>
      <c r="R488" s="450"/>
      <c r="S488" s="450"/>
      <c r="T488" s="450"/>
      <c r="U488" s="451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hidden="1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31"/>
      <c r="O489" s="449" t="s">
        <v>70</v>
      </c>
      <c r="P489" s="450"/>
      <c r="Q489" s="450"/>
      <c r="R489" s="450"/>
      <c r="S489" s="450"/>
      <c r="T489" s="450"/>
      <c r="U489" s="451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hidden="1" customHeight="1" x14ac:dyDescent="0.2">
      <c r="A490" s="462" t="s">
        <v>678</v>
      </c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/>
      <c r="Q490" s="463"/>
      <c r="R490" s="463"/>
      <c r="S490" s="463"/>
      <c r="T490" s="463"/>
      <c r="U490" s="463"/>
      <c r="V490" s="463"/>
      <c r="W490" s="463"/>
      <c r="X490" s="463"/>
      <c r="Y490" s="463"/>
      <c r="Z490" s="48"/>
      <c r="AA490" s="48"/>
    </row>
    <row r="491" spans="1:67" ht="16.5" hidden="1" customHeight="1" x14ac:dyDescent="0.25">
      <c r="A491" s="415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hidden="1" customHeight="1" x14ac:dyDescent="0.25">
      <c r="A492" s="420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hidden="1" customHeight="1" x14ac:dyDescent="0.25">
      <c r="A493" s="54" t="s">
        <v>679</v>
      </c>
      <c r="B493" s="54" t="s">
        <v>680</v>
      </c>
      <c r="C493" s="31">
        <v>4301011795</v>
      </c>
      <c r="D493" s="418">
        <v>4607091389067</v>
      </c>
      <c r="E493" s="413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3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18">
        <v>4607091383522</v>
      </c>
      <c r="E494" s="413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3"/>
      <c r="T494" s="34"/>
      <c r="U494" s="34"/>
      <c r="V494" s="35" t="s">
        <v>66</v>
      </c>
      <c r="W494" s="405">
        <v>100</v>
      </c>
      <c r="X494" s="406">
        <f t="shared" si="88"/>
        <v>100.32000000000001</v>
      </c>
      <c r="Y494" s="36">
        <f t="shared" si="89"/>
        <v>0.22724</v>
      </c>
      <c r="Z494" s="56"/>
      <c r="AA494" s="57"/>
      <c r="AE494" s="64"/>
      <c r="BB494" s="345" t="s">
        <v>1</v>
      </c>
      <c r="BL494" s="64">
        <f t="shared" si="90"/>
        <v>106.81818181818181</v>
      </c>
      <c r="BM494" s="64">
        <f t="shared" si="91"/>
        <v>107.16</v>
      </c>
      <c r="BN494" s="64">
        <f t="shared" si="92"/>
        <v>0.18210955710955709</v>
      </c>
      <c r="BO494" s="64">
        <f t="shared" si="93"/>
        <v>0.18269230769230771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4301011376</v>
      </c>
      <c r="D495" s="418">
        <v>4680115885226</v>
      </c>
      <c r="E495" s="413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3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hidden="1" customHeight="1" x14ac:dyDescent="0.25">
      <c r="A496" s="54" t="s">
        <v>685</v>
      </c>
      <c r="B496" s="54" t="s">
        <v>686</v>
      </c>
      <c r="C496" s="31">
        <v>4301011961</v>
      </c>
      <c r="D496" s="418">
        <v>4680115885271</v>
      </c>
      <c r="E496" s="413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3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hidden="1" customHeight="1" x14ac:dyDescent="0.25">
      <c r="A497" s="54" t="s">
        <v>688</v>
      </c>
      <c r="B497" s="54" t="s">
        <v>689</v>
      </c>
      <c r="C497" s="31">
        <v>4301011774</v>
      </c>
      <c r="D497" s="418">
        <v>4680115884502</v>
      </c>
      <c r="E497" s="413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3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18">
        <v>4607091389104</v>
      </c>
      <c r="E498" s="413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3"/>
      <c r="T498" s="34"/>
      <c r="U498" s="34"/>
      <c r="V498" s="35" t="s">
        <v>66</v>
      </c>
      <c r="W498" s="405">
        <v>90</v>
      </c>
      <c r="X498" s="406">
        <f t="shared" si="88"/>
        <v>95.04</v>
      </c>
      <c r="Y498" s="36">
        <f t="shared" si="89"/>
        <v>0.21528</v>
      </c>
      <c r="Z498" s="56"/>
      <c r="AA498" s="57"/>
      <c r="AE498" s="64"/>
      <c r="BB498" s="349" t="s">
        <v>1</v>
      </c>
      <c r="BL498" s="64">
        <f t="shared" si="90"/>
        <v>96.136363636363626</v>
      </c>
      <c r="BM498" s="64">
        <f t="shared" si="91"/>
        <v>101.52000000000001</v>
      </c>
      <c r="BN498" s="64">
        <f t="shared" si="92"/>
        <v>0.16389860139860138</v>
      </c>
      <c r="BO498" s="64">
        <f t="shared" si="93"/>
        <v>0.17307692307692307</v>
      </c>
    </row>
    <row r="499" spans="1:67" ht="16.5" hidden="1" customHeight="1" x14ac:dyDescent="0.25">
      <c r="A499" s="54" t="s">
        <v>692</v>
      </c>
      <c r="B499" s="54" t="s">
        <v>693</v>
      </c>
      <c r="C499" s="31">
        <v>4301011799</v>
      </c>
      <c r="D499" s="418">
        <v>4680115884519</v>
      </c>
      <c r="E499" s="413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3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4301011778</v>
      </c>
      <c r="D500" s="418">
        <v>4680115880603</v>
      </c>
      <c r="E500" s="413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3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4301011775</v>
      </c>
      <c r="D501" s="418">
        <v>4607091389999</v>
      </c>
      <c r="E501" s="413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3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698</v>
      </c>
      <c r="B502" s="54" t="s">
        <v>699</v>
      </c>
      <c r="C502" s="31">
        <v>4301011959</v>
      </c>
      <c r="D502" s="418">
        <v>4680115882782</v>
      </c>
      <c r="E502" s="413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57" t="s">
        <v>700</v>
      </c>
      <c r="P502" s="412"/>
      <c r="Q502" s="412"/>
      <c r="R502" s="412"/>
      <c r="S502" s="413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4301011190</v>
      </c>
      <c r="D503" s="418">
        <v>4607091389098</v>
      </c>
      <c r="E503" s="413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3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hidden="1" customHeight="1" x14ac:dyDescent="0.25">
      <c r="A504" s="54" t="s">
        <v>703</v>
      </c>
      <c r="B504" s="54" t="s">
        <v>704</v>
      </c>
      <c r="C504" s="31">
        <v>4301011784</v>
      </c>
      <c r="D504" s="418">
        <v>4607091389982</v>
      </c>
      <c r="E504" s="413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7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3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30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31"/>
      <c r="O505" s="449" t="s">
        <v>70</v>
      </c>
      <c r="P505" s="450"/>
      <c r="Q505" s="450"/>
      <c r="R505" s="450"/>
      <c r="S505" s="450"/>
      <c r="T505" s="450"/>
      <c r="U505" s="451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35.984848484848484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37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0.44252000000000002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31"/>
      <c r="O506" s="449" t="s">
        <v>70</v>
      </c>
      <c r="P506" s="450"/>
      <c r="Q506" s="450"/>
      <c r="R506" s="450"/>
      <c r="S506" s="450"/>
      <c r="T506" s="450"/>
      <c r="U506" s="451"/>
      <c r="V506" s="37" t="s">
        <v>66</v>
      </c>
      <c r="W506" s="407">
        <f>IFERROR(SUM(W493:W504),"0")</f>
        <v>190</v>
      </c>
      <c r="X506" s="407">
        <f>IFERROR(SUM(X493:X504),"0")</f>
        <v>195.36</v>
      </c>
      <c r="Y506" s="37"/>
      <c r="Z506" s="408"/>
      <c r="AA506" s="408"/>
    </row>
    <row r="507" spans="1:67" ht="14.25" hidden="1" customHeight="1" x14ac:dyDescent="0.25">
      <c r="A507" s="420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18">
        <v>4607091388930</v>
      </c>
      <c r="E508" s="413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3"/>
      <c r="T508" s="34"/>
      <c r="U508" s="34"/>
      <c r="V508" s="35" t="s">
        <v>66</v>
      </c>
      <c r="W508" s="405">
        <v>300</v>
      </c>
      <c r="X508" s="406">
        <f>IFERROR(IF(W508="",0,CEILING((W508/$H508),1)*$H508),"")</f>
        <v>300.96000000000004</v>
      </c>
      <c r="Y508" s="36">
        <f>IFERROR(IF(X508=0,"",ROUNDUP(X508/H508,0)*0.01196),"")</f>
        <v>0.68171999999999999</v>
      </c>
      <c r="Z508" s="56"/>
      <c r="AA508" s="57"/>
      <c r="AE508" s="64"/>
      <c r="BB508" s="356" t="s">
        <v>1</v>
      </c>
      <c r="BL508" s="64">
        <f>IFERROR(W508*I508/H508,"0")</f>
        <v>320.45454545454544</v>
      </c>
      <c r="BM508" s="64">
        <f>IFERROR(X508*I508/H508,"0")</f>
        <v>321.48</v>
      </c>
      <c r="BN508" s="64">
        <f>IFERROR(1/J508*(W508/H508),"0")</f>
        <v>0.54632867132867136</v>
      </c>
      <c r="BO508" s="64">
        <f>IFERROR(1/J508*(X508/H508),"0")</f>
        <v>0.54807692307692313</v>
      </c>
    </row>
    <row r="509" spans="1:67" ht="16.5" hidden="1" customHeight="1" x14ac:dyDescent="0.25">
      <c r="A509" s="54" t="s">
        <v>707</v>
      </c>
      <c r="B509" s="54" t="s">
        <v>708</v>
      </c>
      <c r="C509" s="31">
        <v>4301020206</v>
      </c>
      <c r="D509" s="418">
        <v>4680115880054</v>
      </c>
      <c r="E509" s="413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3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30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31"/>
      <c r="O510" s="449" t="s">
        <v>70</v>
      </c>
      <c r="P510" s="450"/>
      <c r="Q510" s="450"/>
      <c r="R510" s="450"/>
      <c r="S510" s="450"/>
      <c r="T510" s="450"/>
      <c r="U510" s="451"/>
      <c r="V510" s="37" t="s">
        <v>71</v>
      </c>
      <c r="W510" s="407">
        <f>IFERROR(W508/H508,"0")+IFERROR(W509/H509,"0")</f>
        <v>56.818181818181813</v>
      </c>
      <c r="X510" s="407">
        <f>IFERROR(X508/H508,"0")+IFERROR(X509/H509,"0")</f>
        <v>57.000000000000007</v>
      </c>
      <c r="Y510" s="407">
        <f>IFERROR(IF(Y508="",0,Y508),"0")+IFERROR(IF(Y509="",0,Y509),"0")</f>
        <v>0.68171999999999999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31"/>
      <c r="O511" s="449" t="s">
        <v>70</v>
      </c>
      <c r="P511" s="450"/>
      <c r="Q511" s="450"/>
      <c r="R511" s="450"/>
      <c r="S511" s="450"/>
      <c r="T511" s="450"/>
      <c r="U511" s="451"/>
      <c r="V511" s="37" t="s">
        <v>66</v>
      </c>
      <c r="W511" s="407">
        <f>IFERROR(SUM(W508:W509),"0")</f>
        <v>300</v>
      </c>
      <c r="X511" s="407">
        <f>IFERROR(SUM(X508:X509),"0")</f>
        <v>300.96000000000004</v>
      </c>
      <c r="Y511" s="37"/>
      <c r="Z511" s="408"/>
      <c r="AA511" s="408"/>
    </row>
    <row r="512" spans="1:67" ht="14.25" hidden="1" customHeight="1" x14ac:dyDescent="0.25">
      <c r="A512" s="420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18">
        <v>4680115883116</v>
      </c>
      <c r="E513" s="413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3"/>
      <c r="T513" s="34"/>
      <c r="U513" s="34"/>
      <c r="V513" s="35" t="s">
        <v>66</v>
      </c>
      <c r="W513" s="405">
        <v>120</v>
      </c>
      <c r="X513" s="406">
        <f t="shared" ref="X513:X518" si="94">IFERROR(IF(W513="",0,CEILING((W513/$H513),1)*$H513),"")</f>
        <v>121.44000000000001</v>
      </c>
      <c r="Y513" s="36">
        <f>IFERROR(IF(X513=0,"",ROUNDUP(X513/H513,0)*0.01196),"")</f>
        <v>0.27507999999999999</v>
      </c>
      <c r="Z513" s="56"/>
      <c r="AA513" s="57"/>
      <c r="AE513" s="64"/>
      <c r="BB513" s="358" t="s">
        <v>1</v>
      </c>
      <c r="BL513" s="64">
        <f t="shared" ref="BL513:BL518" si="95">IFERROR(W513*I513/H513,"0")</f>
        <v>128.18181818181816</v>
      </c>
      <c r="BM513" s="64">
        <f t="shared" ref="BM513:BM518" si="96">IFERROR(X513*I513/H513,"0")</f>
        <v>129.72</v>
      </c>
      <c r="BN513" s="64">
        <f t="shared" ref="BN513:BN518" si="97">IFERROR(1/J513*(W513/H513),"0")</f>
        <v>0.21853146853146854</v>
      </c>
      <c r="BO513" s="64">
        <f t="shared" ref="BO513:BO518" si="98">IFERROR(1/J513*(X513/H513),"0")</f>
        <v>0.22115384615384617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18">
        <v>4680115883093</v>
      </c>
      <c r="E514" s="413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3"/>
      <c r="T514" s="34"/>
      <c r="U514" s="34"/>
      <c r="V514" s="35" t="s">
        <v>66</v>
      </c>
      <c r="W514" s="405">
        <v>110</v>
      </c>
      <c r="X514" s="406">
        <f t="shared" si="94"/>
        <v>110.88000000000001</v>
      </c>
      <c r="Y514" s="36">
        <f>IFERROR(IF(X514=0,"",ROUNDUP(X514/H514,0)*0.01196),"")</f>
        <v>0.25115999999999999</v>
      </c>
      <c r="Z514" s="56"/>
      <c r="AA514" s="57"/>
      <c r="AE514" s="64"/>
      <c r="BB514" s="359" t="s">
        <v>1</v>
      </c>
      <c r="BL514" s="64">
        <f t="shared" si="95"/>
        <v>117.49999999999999</v>
      </c>
      <c r="BM514" s="64">
        <f t="shared" si="96"/>
        <v>118.44</v>
      </c>
      <c r="BN514" s="64">
        <f t="shared" si="97"/>
        <v>0.20032051282051283</v>
      </c>
      <c r="BO514" s="64">
        <f t="shared" si="98"/>
        <v>0.20192307692307693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18">
        <v>4680115883109</v>
      </c>
      <c r="E515" s="413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3"/>
      <c r="T515" s="34"/>
      <c r="U515" s="34"/>
      <c r="V515" s="35" t="s">
        <v>66</v>
      </c>
      <c r="W515" s="405">
        <v>150</v>
      </c>
      <c r="X515" s="406">
        <f t="shared" si="94"/>
        <v>153.12</v>
      </c>
      <c r="Y515" s="36">
        <f>IFERROR(IF(X515=0,"",ROUNDUP(X515/H515,0)*0.01196),"")</f>
        <v>0.34683999999999998</v>
      </c>
      <c r="Z515" s="56"/>
      <c r="AA515" s="57"/>
      <c r="AE515" s="64"/>
      <c r="BB515" s="360" t="s">
        <v>1</v>
      </c>
      <c r="BL515" s="64">
        <f t="shared" si="95"/>
        <v>160.22727272727272</v>
      </c>
      <c r="BM515" s="64">
        <f t="shared" si="96"/>
        <v>163.56</v>
      </c>
      <c r="BN515" s="64">
        <f t="shared" si="97"/>
        <v>0.27316433566433568</v>
      </c>
      <c r="BO515" s="64">
        <f t="shared" si="98"/>
        <v>0.27884615384615385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4301031249</v>
      </c>
      <c r="D516" s="418">
        <v>4680115882072</v>
      </c>
      <c r="E516" s="413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3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4301031251</v>
      </c>
      <c r="D517" s="418">
        <v>4680115882102</v>
      </c>
      <c r="E517" s="413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3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719</v>
      </c>
      <c r="B518" s="54" t="s">
        <v>720</v>
      </c>
      <c r="C518" s="31">
        <v>4301031253</v>
      </c>
      <c r="D518" s="418">
        <v>4680115882096</v>
      </c>
      <c r="E518" s="413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3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30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31"/>
      <c r="O519" s="449" t="s">
        <v>70</v>
      </c>
      <c r="P519" s="450"/>
      <c r="Q519" s="450"/>
      <c r="R519" s="450"/>
      <c r="S519" s="450"/>
      <c r="T519" s="450"/>
      <c r="U519" s="451"/>
      <c r="V519" s="37" t="s">
        <v>71</v>
      </c>
      <c r="W519" s="407">
        <f>IFERROR(W513/H513,"0")+IFERROR(W514/H514,"0")+IFERROR(W515/H515,"0")+IFERROR(W516/H516,"0")+IFERROR(W517/H517,"0")+IFERROR(W518/H518,"0")</f>
        <v>71.969696969696969</v>
      </c>
      <c r="X519" s="407">
        <f>IFERROR(X513/H513,"0")+IFERROR(X514/H514,"0")+IFERROR(X515/H515,"0")+IFERROR(X516/H516,"0")+IFERROR(X517/H517,"0")+IFERROR(X518/H518,"0")</f>
        <v>73</v>
      </c>
      <c r="Y519" s="407">
        <f>IFERROR(IF(Y513="",0,Y513),"0")+IFERROR(IF(Y514="",0,Y514),"0")+IFERROR(IF(Y515="",0,Y515),"0")+IFERROR(IF(Y516="",0,Y516),"0")+IFERROR(IF(Y517="",0,Y517),"0")+IFERROR(IF(Y518="",0,Y518),"0")</f>
        <v>0.87308000000000008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31"/>
      <c r="O520" s="449" t="s">
        <v>70</v>
      </c>
      <c r="P520" s="450"/>
      <c r="Q520" s="450"/>
      <c r="R520" s="450"/>
      <c r="S520" s="450"/>
      <c r="T520" s="450"/>
      <c r="U520" s="451"/>
      <c r="V520" s="37" t="s">
        <v>66</v>
      </c>
      <c r="W520" s="407">
        <f>IFERROR(SUM(W513:W518),"0")</f>
        <v>380</v>
      </c>
      <c r="X520" s="407">
        <f>IFERROR(SUM(X513:X518),"0")</f>
        <v>385.44000000000005</v>
      </c>
      <c r="Y520" s="37"/>
      <c r="Z520" s="408"/>
      <c r="AA520" s="408"/>
    </row>
    <row r="521" spans="1:67" ht="14.25" hidden="1" customHeight="1" x14ac:dyDescent="0.25">
      <c r="A521" s="420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hidden="1" customHeight="1" x14ac:dyDescent="0.25">
      <c r="A522" s="54" t="s">
        <v>721</v>
      </c>
      <c r="B522" s="54" t="s">
        <v>722</v>
      </c>
      <c r="C522" s="31">
        <v>4301051230</v>
      </c>
      <c r="D522" s="418">
        <v>4607091383409</v>
      </c>
      <c r="E522" s="413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3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723</v>
      </c>
      <c r="B523" s="54" t="s">
        <v>724</v>
      </c>
      <c r="C523" s="31">
        <v>4301051231</v>
      </c>
      <c r="D523" s="418">
        <v>4607091383416</v>
      </c>
      <c r="E523" s="413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3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725</v>
      </c>
      <c r="B524" s="54" t="s">
        <v>726</v>
      </c>
      <c r="C524" s="31">
        <v>4301051058</v>
      </c>
      <c r="D524" s="418">
        <v>4680115883536</v>
      </c>
      <c r="E524" s="413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3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idden="1" x14ac:dyDescent="0.2">
      <c r="A525" s="430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31"/>
      <c r="O525" s="449" t="s">
        <v>70</v>
      </c>
      <c r="P525" s="450"/>
      <c r="Q525" s="450"/>
      <c r="R525" s="450"/>
      <c r="S525" s="450"/>
      <c r="T525" s="450"/>
      <c r="U525" s="451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hidden="1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31"/>
      <c r="O526" s="449" t="s">
        <v>70</v>
      </c>
      <c r="P526" s="450"/>
      <c r="Q526" s="450"/>
      <c r="R526" s="450"/>
      <c r="S526" s="450"/>
      <c r="T526" s="450"/>
      <c r="U526" s="451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hidden="1" customHeight="1" x14ac:dyDescent="0.25">
      <c r="A527" s="420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hidden="1" customHeight="1" x14ac:dyDescent="0.25">
      <c r="A528" s="54" t="s">
        <v>727</v>
      </c>
      <c r="B528" s="54" t="s">
        <v>728</v>
      </c>
      <c r="C528" s="31">
        <v>4301060363</v>
      </c>
      <c r="D528" s="418">
        <v>4680115885035</v>
      </c>
      <c r="E528" s="413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3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30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31"/>
      <c r="O529" s="449" t="s">
        <v>70</v>
      </c>
      <c r="P529" s="450"/>
      <c r="Q529" s="450"/>
      <c r="R529" s="450"/>
      <c r="S529" s="450"/>
      <c r="T529" s="450"/>
      <c r="U529" s="451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hidden="1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31"/>
      <c r="O530" s="449" t="s">
        <v>70</v>
      </c>
      <c r="P530" s="450"/>
      <c r="Q530" s="450"/>
      <c r="R530" s="450"/>
      <c r="S530" s="450"/>
      <c r="T530" s="450"/>
      <c r="U530" s="451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hidden="1" customHeight="1" x14ac:dyDescent="0.2">
      <c r="A531" s="462" t="s">
        <v>729</v>
      </c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/>
      <c r="Q531" s="463"/>
      <c r="R531" s="463"/>
      <c r="S531" s="463"/>
      <c r="T531" s="463"/>
      <c r="U531" s="463"/>
      <c r="V531" s="463"/>
      <c r="W531" s="463"/>
      <c r="X531" s="463"/>
      <c r="Y531" s="463"/>
      <c r="Z531" s="48"/>
      <c r="AA531" s="48"/>
    </row>
    <row r="532" spans="1:67" ht="16.5" hidden="1" customHeight="1" x14ac:dyDescent="0.25">
      <c r="A532" s="415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hidden="1" customHeight="1" x14ac:dyDescent="0.25">
      <c r="A533" s="420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hidden="1" customHeight="1" x14ac:dyDescent="0.25">
      <c r="A534" s="54" t="s">
        <v>730</v>
      </c>
      <c r="B534" s="54" t="s">
        <v>731</v>
      </c>
      <c r="C534" s="31">
        <v>4301011763</v>
      </c>
      <c r="D534" s="418">
        <v>4640242181011</v>
      </c>
      <c r="E534" s="413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3" t="s">
        <v>732</v>
      </c>
      <c r="P534" s="412"/>
      <c r="Q534" s="412"/>
      <c r="R534" s="412"/>
      <c r="S534" s="413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hidden="1" customHeight="1" x14ac:dyDescent="0.25">
      <c r="A535" s="54" t="s">
        <v>733</v>
      </c>
      <c r="B535" s="54" t="s">
        <v>734</v>
      </c>
      <c r="C535" s="31">
        <v>4301011951</v>
      </c>
      <c r="D535" s="418">
        <v>4640242180045</v>
      </c>
      <c r="E535" s="413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5" t="s">
        <v>735</v>
      </c>
      <c r="P535" s="412"/>
      <c r="Q535" s="412"/>
      <c r="R535" s="412"/>
      <c r="S535" s="413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736</v>
      </c>
      <c r="B536" s="54" t="s">
        <v>737</v>
      </c>
      <c r="C536" s="31">
        <v>4301011585</v>
      </c>
      <c r="D536" s="418">
        <v>4640242180441</v>
      </c>
      <c r="E536" s="413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6" t="s">
        <v>738</v>
      </c>
      <c r="P536" s="412"/>
      <c r="Q536" s="412"/>
      <c r="R536" s="412"/>
      <c r="S536" s="413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739</v>
      </c>
      <c r="B537" s="54" t="s">
        <v>740</v>
      </c>
      <c r="C537" s="31">
        <v>4301011950</v>
      </c>
      <c r="D537" s="418">
        <v>4640242180601</v>
      </c>
      <c r="E537" s="413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5" t="s">
        <v>741</v>
      </c>
      <c r="P537" s="412"/>
      <c r="Q537" s="412"/>
      <c r="R537" s="412"/>
      <c r="S537" s="413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742</v>
      </c>
      <c r="B538" s="54" t="s">
        <v>743</v>
      </c>
      <c r="C538" s="31">
        <v>4301011584</v>
      </c>
      <c r="D538" s="418">
        <v>4640242180564</v>
      </c>
      <c r="E538" s="413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3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745</v>
      </c>
      <c r="B539" s="54" t="s">
        <v>746</v>
      </c>
      <c r="C539" s="31">
        <v>4301011762</v>
      </c>
      <c r="D539" s="418">
        <v>4640242180922</v>
      </c>
      <c r="E539" s="413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613" t="s">
        <v>747</v>
      </c>
      <c r="P539" s="412"/>
      <c r="Q539" s="412"/>
      <c r="R539" s="412"/>
      <c r="S539" s="413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4301011764</v>
      </c>
      <c r="D540" s="418">
        <v>4640242181189</v>
      </c>
      <c r="E540" s="413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3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4301011551</v>
      </c>
      <c r="D541" s="418">
        <v>4640242180038</v>
      </c>
      <c r="E541" s="413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58" t="s">
        <v>753</v>
      </c>
      <c r="P541" s="412"/>
      <c r="Q541" s="412"/>
      <c r="R541" s="412"/>
      <c r="S541" s="413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4301011765</v>
      </c>
      <c r="D542" s="418">
        <v>4640242181172</v>
      </c>
      <c r="E542" s="413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1" t="s">
        <v>756</v>
      </c>
      <c r="P542" s="412"/>
      <c r="Q542" s="412"/>
      <c r="R542" s="412"/>
      <c r="S542" s="413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hidden="1" x14ac:dyDescent="0.2">
      <c r="A543" s="430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31"/>
      <c r="O543" s="449" t="s">
        <v>70</v>
      </c>
      <c r="P543" s="450"/>
      <c r="Q543" s="450"/>
      <c r="R543" s="450"/>
      <c r="S543" s="450"/>
      <c r="T543" s="450"/>
      <c r="U543" s="451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hidden="1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31"/>
      <c r="O544" s="449" t="s">
        <v>70</v>
      </c>
      <c r="P544" s="450"/>
      <c r="Q544" s="450"/>
      <c r="R544" s="450"/>
      <c r="S544" s="450"/>
      <c r="T544" s="450"/>
      <c r="U544" s="451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hidden="1" customHeight="1" x14ac:dyDescent="0.25">
      <c r="A545" s="420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hidden="1" customHeight="1" x14ac:dyDescent="0.25">
      <c r="A546" s="54" t="s">
        <v>757</v>
      </c>
      <c r="B546" s="54" t="s">
        <v>758</v>
      </c>
      <c r="C546" s="31">
        <v>4301020260</v>
      </c>
      <c r="D546" s="418">
        <v>4640242180526</v>
      </c>
      <c r="E546" s="413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2" t="s">
        <v>759</v>
      </c>
      <c r="P546" s="412"/>
      <c r="Q546" s="412"/>
      <c r="R546" s="412"/>
      <c r="S546" s="413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hidden="1" customHeight="1" x14ac:dyDescent="0.25">
      <c r="A547" s="54" t="s">
        <v>760</v>
      </c>
      <c r="B547" s="54" t="s">
        <v>761</v>
      </c>
      <c r="C547" s="31">
        <v>4301020269</v>
      </c>
      <c r="D547" s="418">
        <v>4640242180519</v>
      </c>
      <c r="E547" s="413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2" t="s">
        <v>762</v>
      </c>
      <c r="P547" s="412"/>
      <c r="Q547" s="412"/>
      <c r="R547" s="412"/>
      <c r="S547" s="413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763</v>
      </c>
      <c r="B548" s="54" t="s">
        <v>764</v>
      </c>
      <c r="C548" s="31">
        <v>4301020309</v>
      </c>
      <c r="D548" s="418">
        <v>4640242180090</v>
      </c>
      <c r="E548" s="413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3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766</v>
      </c>
      <c r="B549" s="54" t="s">
        <v>767</v>
      </c>
      <c r="C549" s="31">
        <v>4301020314</v>
      </c>
      <c r="D549" s="418">
        <v>4640242180090</v>
      </c>
      <c r="E549" s="413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4" t="s">
        <v>768</v>
      </c>
      <c r="P549" s="412"/>
      <c r="Q549" s="412"/>
      <c r="R549" s="412"/>
      <c r="S549" s="413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769</v>
      </c>
      <c r="B550" s="54" t="s">
        <v>770</v>
      </c>
      <c r="C550" s="31">
        <v>4301020295</v>
      </c>
      <c r="D550" s="418">
        <v>4640242181363</v>
      </c>
      <c r="E550" s="413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3" t="s">
        <v>771</v>
      </c>
      <c r="P550" s="412"/>
      <c r="Q550" s="412"/>
      <c r="R550" s="412"/>
      <c r="S550" s="413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30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31"/>
      <c r="O551" s="449" t="s">
        <v>70</v>
      </c>
      <c r="P551" s="450"/>
      <c r="Q551" s="450"/>
      <c r="R551" s="450"/>
      <c r="S551" s="450"/>
      <c r="T551" s="450"/>
      <c r="U551" s="451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hidden="1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31"/>
      <c r="O552" s="449" t="s">
        <v>70</v>
      </c>
      <c r="P552" s="450"/>
      <c r="Q552" s="450"/>
      <c r="R552" s="450"/>
      <c r="S552" s="450"/>
      <c r="T552" s="450"/>
      <c r="U552" s="451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hidden="1" customHeight="1" x14ac:dyDescent="0.25">
      <c r="A553" s="420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hidden="1" customHeight="1" x14ac:dyDescent="0.25">
      <c r="A554" s="54" t="s">
        <v>772</v>
      </c>
      <c r="B554" s="54" t="s">
        <v>773</v>
      </c>
      <c r="C554" s="31">
        <v>4301031280</v>
      </c>
      <c r="D554" s="418">
        <v>4640242180816</v>
      </c>
      <c r="E554" s="413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7" t="s">
        <v>774</v>
      </c>
      <c r="P554" s="412"/>
      <c r="Q554" s="412"/>
      <c r="R554" s="412"/>
      <c r="S554" s="413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18">
        <v>4640242180595</v>
      </c>
      <c r="E555" s="413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35" t="s">
        <v>777</v>
      </c>
      <c r="P555" s="412"/>
      <c r="Q555" s="412"/>
      <c r="R555" s="412"/>
      <c r="S555" s="413"/>
      <c r="T555" s="34"/>
      <c r="U555" s="34"/>
      <c r="V555" s="35" t="s">
        <v>66</v>
      </c>
      <c r="W555" s="405">
        <v>120</v>
      </c>
      <c r="X555" s="406">
        <f>IFERROR(IF(W555="",0,CEILING((W555/$H555),1)*$H555),"")</f>
        <v>121.80000000000001</v>
      </c>
      <c r="Y555" s="36">
        <f>IFERROR(IF(X555=0,"",ROUNDUP(X555/H555,0)*0.00753),"")</f>
        <v>0.21837000000000001</v>
      </c>
      <c r="Z555" s="56"/>
      <c r="AA555" s="57"/>
      <c r="AE555" s="64"/>
      <c r="BB555" s="383" t="s">
        <v>1</v>
      </c>
      <c r="BL555" s="64">
        <f>IFERROR(W555*I555/H555,"0")</f>
        <v>127.42857142857143</v>
      </c>
      <c r="BM555" s="64">
        <f>IFERROR(X555*I555/H555,"0")</f>
        <v>129.34</v>
      </c>
      <c r="BN555" s="64">
        <f>IFERROR(1/J555*(W555/H555),"0")</f>
        <v>0.18315018315018314</v>
      </c>
      <c r="BO555" s="64">
        <f>IFERROR(1/J555*(X555/H555),"0")</f>
        <v>0.1858974358974359</v>
      </c>
    </row>
    <row r="556" spans="1:67" ht="27" hidden="1" customHeight="1" x14ac:dyDescent="0.25">
      <c r="A556" s="54" t="s">
        <v>778</v>
      </c>
      <c r="B556" s="54" t="s">
        <v>779</v>
      </c>
      <c r="C556" s="31">
        <v>4301031321</v>
      </c>
      <c r="D556" s="418">
        <v>4640242180076</v>
      </c>
      <c r="E556" s="413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5" t="s">
        <v>780</v>
      </c>
      <c r="P556" s="412"/>
      <c r="Q556" s="412"/>
      <c r="R556" s="412"/>
      <c r="S556" s="413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781</v>
      </c>
      <c r="B557" s="54" t="s">
        <v>782</v>
      </c>
      <c r="C557" s="31">
        <v>4301031203</v>
      </c>
      <c r="D557" s="418">
        <v>4640242180908</v>
      </c>
      <c r="E557" s="413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1" t="s">
        <v>783</v>
      </c>
      <c r="P557" s="412"/>
      <c r="Q557" s="412"/>
      <c r="R557" s="412"/>
      <c r="S557" s="413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hidden="1" customHeight="1" x14ac:dyDescent="0.25">
      <c r="A558" s="54" t="s">
        <v>784</v>
      </c>
      <c r="B558" s="54" t="s">
        <v>785</v>
      </c>
      <c r="C558" s="31">
        <v>4301031200</v>
      </c>
      <c r="D558" s="418">
        <v>4640242180489</v>
      </c>
      <c r="E558" s="413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28" t="s">
        <v>786</v>
      </c>
      <c r="P558" s="412"/>
      <c r="Q558" s="412"/>
      <c r="R558" s="412"/>
      <c r="S558" s="413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30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31"/>
      <c r="O559" s="449" t="s">
        <v>70</v>
      </c>
      <c r="P559" s="450"/>
      <c r="Q559" s="450"/>
      <c r="R559" s="450"/>
      <c r="S559" s="450"/>
      <c r="T559" s="450"/>
      <c r="U559" s="451"/>
      <c r="V559" s="37" t="s">
        <v>71</v>
      </c>
      <c r="W559" s="407">
        <f>IFERROR(W554/H554,"0")+IFERROR(W555/H555,"0")+IFERROR(W556/H556,"0")+IFERROR(W557/H557,"0")+IFERROR(W558/H558,"0")</f>
        <v>28.571428571428569</v>
      </c>
      <c r="X559" s="407">
        <f>IFERROR(X554/H554,"0")+IFERROR(X555/H555,"0")+IFERROR(X556/H556,"0")+IFERROR(X557/H557,"0")+IFERROR(X558/H558,"0")</f>
        <v>29</v>
      </c>
      <c r="Y559" s="407">
        <f>IFERROR(IF(Y554="",0,Y554),"0")+IFERROR(IF(Y555="",0,Y555),"0")+IFERROR(IF(Y556="",0,Y556),"0")+IFERROR(IF(Y557="",0,Y557),"0")+IFERROR(IF(Y558="",0,Y558),"0")</f>
        <v>0.21837000000000001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31"/>
      <c r="O560" s="449" t="s">
        <v>70</v>
      </c>
      <c r="P560" s="450"/>
      <c r="Q560" s="450"/>
      <c r="R560" s="450"/>
      <c r="S560" s="450"/>
      <c r="T560" s="450"/>
      <c r="U560" s="451"/>
      <c r="V560" s="37" t="s">
        <v>66</v>
      </c>
      <c r="W560" s="407">
        <f>IFERROR(SUM(W554:W558),"0")</f>
        <v>120</v>
      </c>
      <c r="X560" s="407">
        <f>IFERROR(SUM(X554:X558),"0")</f>
        <v>121.80000000000001</v>
      </c>
      <c r="Y560" s="37"/>
      <c r="Z560" s="408"/>
      <c r="AA560" s="408"/>
    </row>
    <row r="561" spans="1:67" ht="14.25" hidden="1" customHeight="1" x14ac:dyDescent="0.25">
      <c r="A561" s="420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hidden="1" customHeight="1" x14ac:dyDescent="0.25">
      <c r="A562" s="54" t="s">
        <v>787</v>
      </c>
      <c r="B562" s="54" t="s">
        <v>788</v>
      </c>
      <c r="C562" s="31">
        <v>4301051746</v>
      </c>
      <c r="D562" s="418">
        <v>4640242180533</v>
      </c>
      <c r="E562" s="413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696" t="s">
        <v>789</v>
      </c>
      <c r="P562" s="412"/>
      <c r="Q562" s="412"/>
      <c r="R562" s="412"/>
      <c r="S562" s="413"/>
      <c r="T562" s="34"/>
      <c r="U562" s="34"/>
      <c r="V562" s="35" t="s">
        <v>66</v>
      </c>
      <c r="W562" s="405">
        <v>0</v>
      </c>
      <c r="X562" s="406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790</v>
      </c>
      <c r="B563" s="54" t="s">
        <v>791</v>
      </c>
      <c r="C563" s="31">
        <v>4301051780</v>
      </c>
      <c r="D563" s="418">
        <v>4640242180106</v>
      </c>
      <c r="E563" s="413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66" t="s">
        <v>792</v>
      </c>
      <c r="P563" s="412"/>
      <c r="Q563" s="412"/>
      <c r="R563" s="412"/>
      <c r="S563" s="413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793</v>
      </c>
      <c r="B564" s="54" t="s">
        <v>794</v>
      </c>
      <c r="C564" s="31">
        <v>4301051510</v>
      </c>
      <c r="D564" s="418">
        <v>4640242180540</v>
      </c>
      <c r="E564" s="413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29" t="s">
        <v>795</v>
      </c>
      <c r="P564" s="412"/>
      <c r="Q564" s="412"/>
      <c r="R564" s="412"/>
      <c r="S564" s="413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796</v>
      </c>
      <c r="B565" s="54" t="s">
        <v>797</v>
      </c>
      <c r="C565" s="31">
        <v>4301051390</v>
      </c>
      <c r="D565" s="418">
        <v>4640242181233</v>
      </c>
      <c r="E565" s="413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500" t="s">
        <v>798</v>
      </c>
      <c r="P565" s="412"/>
      <c r="Q565" s="412"/>
      <c r="R565" s="412"/>
      <c r="S565" s="413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hidden="1" customHeight="1" x14ac:dyDescent="0.25">
      <c r="A566" s="54" t="s">
        <v>799</v>
      </c>
      <c r="B566" s="54" t="s">
        <v>800</v>
      </c>
      <c r="C566" s="31">
        <v>4301051448</v>
      </c>
      <c r="D566" s="418">
        <v>4640242181226</v>
      </c>
      <c r="E566" s="413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38" t="s">
        <v>801</v>
      </c>
      <c r="P566" s="412"/>
      <c r="Q566" s="412"/>
      <c r="R566" s="412"/>
      <c r="S566" s="413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hidden="1" x14ac:dyDescent="0.2">
      <c r="A567" s="430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31"/>
      <c r="O567" s="449" t="s">
        <v>70</v>
      </c>
      <c r="P567" s="450"/>
      <c r="Q567" s="450"/>
      <c r="R567" s="450"/>
      <c r="S567" s="450"/>
      <c r="T567" s="450"/>
      <c r="U567" s="451"/>
      <c r="V567" s="37" t="s">
        <v>71</v>
      </c>
      <c r="W567" s="407">
        <f>IFERROR(W562/H562,"0")+IFERROR(W563/H563,"0")+IFERROR(W564/H564,"0")+IFERROR(W565/H565,"0")+IFERROR(W566/H566,"0")</f>
        <v>0</v>
      </c>
      <c r="X567" s="407">
        <f>IFERROR(X562/H562,"0")+IFERROR(X563/H563,"0")+IFERROR(X564/H564,"0")+IFERROR(X565/H565,"0")+IFERROR(X566/H566,"0")</f>
        <v>0</v>
      </c>
      <c r="Y567" s="407">
        <f>IFERROR(IF(Y562="",0,Y562),"0")+IFERROR(IF(Y563="",0,Y563),"0")+IFERROR(IF(Y564="",0,Y564),"0")+IFERROR(IF(Y565="",0,Y565),"0")+IFERROR(IF(Y566="",0,Y566),"0")</f>
        <v>0</v>
      </c>
      <c r="Z567" s="408"/>
      <c r="AA567" s="408"/>
    </row>
    <row r="568" spans="1:67" hidden="1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31"/>
      <c r="O568" s="449" t="s">
        <v>70</v>
      </c>
      <c r="P568" s="450"/>
      <c r="Q568" s="450"/>
      <c r="R568" s="450"/>
      <c r="S568" s="450"/>
      <c r="T568" s="450"/>
      <c r="U568" s="451"/>
      <c r="V568" s="37" t="s">
        <v>66</v>
      </c>
      <c r="W568" s="407">
        <f>IFERROR(SUM(W562:W566),"0")</f>
        <v>0</v>
      </c>
      <c r="X568" s="407">
        <f>IFERROR(SUM(X562:X566),"0")</f>
        <v>0</v>
      </c>
      <c r="Y568" s="37"/>
      <c r="Z568" s="408"/>
      <c r="AA568" s="408"/>
    </row>
    <row r="569" spans="1:67" ht="14.25" hidden="1" customHeight="1" x14ac:dyDescent="0.25">
      <c r="A569" s="420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hidden="1" customHeight="1" x14ac:dyDescent="0.25">
      <c r="A570" s="54" t="s">
        <v>802</v>
      </c>
      <c r="B570" s="54" t="s">
        <v>803</v>
      </c>
      <c r="C570" s="31">
        <v>4301060354</v>
      </c>
      <c r="D570" s="418">
        <v>4640242180120</v>
      </c>
      <c r="E570" s="413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86" t="s">
        <v>804</v>
      </c>
      <c r="P570" s="412"/>
      <c r="Q570" s="412"/>
      <c r="R570" s="412"/>
      <c r="S570" s="413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802</v>
      </c>
      <c r="B571" s="54" t="s">
        <v>805</v>
      </c>
      <c r="C571" s="31">
        <v>4301060408</v>
      </c>
      <c r="D571" s="418">
        <v>4640242180120</v>
      </c>
      <c r="E571" s="413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5" t="s">
        <v>806</v>
      </c>
      <c r="P571" s="412"/>
      <c r="Q571" s="412"/>
      <c r="R571" s="412"/>
      <c r="S571" s="413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807</v>
      </c>
      <c r="B572" s="54" t="s">
        <v>808</v>
      </c>
      <c r="C572" s="31">
        <v>4301060355</v>
      </c>
      <c r="D572" s="418">
        <v>4640242180137</v>
      </c>
      <c r="E572" s="413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54" t="s">
        <v>809</v>
      </c>
      <c r="P572" s="412"/>
      <c r="Q572" s="412"/>
      <c r="R572" s="412"/>
      <c r="S572" s="413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hidden="1" customHeight="1" x14ac:dyDescent="0.25">
      <c r="A573" s="54" t="s">
        <v>807</v>
      </c>
      <c r="B573" s="54" t="s">
        <v>810</v>
      </c>
      <c r="C573" s="31">
        <v>4301060407</v>
      </c>
      <c r="D573" s="418">
        <v>4640242180137</v>
      </c>
      <c r="E573" s="413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93" t="s">
        <v>811</v>
      </c>
      <c r="P573" s="412"/>
      <c r="Q573" s="412"/>
      <c r="R573" s="412"/>
      <c r="S573" s="413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hidden="1" x14ac:dyDescent="0.2">
      <c r="A574" s="430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31"/>
      <c r="O574" s="449" t="s">
        <v>70</v>
      </c>
      <c r="P574" s="450"/>
      <c r="Q574" s="450"/>
      <c r="R574" s="450"/>
      <c r="S574" s="450"/>
      <c r="T574" s="450"/>
      <c r="U574" s="451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hidden="1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31"/>
      <c r="O575" s="449" t="s">
        <v>70</v>
      </c>
      <c r="P575" s="450"/>
      <c r="Q575" s="450"/>
      <c r="R575" s="450"/>
      <c r="S575" s="450"/>
      <c r="T575" s="450"/>
      <c r="U575" s="451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53"/>
      <c r="O576" s="476" t="s">
        <v>812</v>
      </c>
      <c r="P576" s="477"/>
      <c r="Q576" s="477"/>
      <c r="R576" s="477"/>
      <c r="S576" s="477"/>
      <c r="T576" s="477"/>
      <c r="U576" s="478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6096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6177.46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53"/>
      <c r="O577" s="476" t="s">
        <v>813</v>
      </c>
      <c r="P577" s="477"/>
      <c r="Q577" s="477"/>
      <c r="R577" s="477"/>
      <c r="S577" s="477"/>
      <c r="T577" s="477"/>
      <c r="U577" s="478"/>
      <c r="V577" s="37" t="s">
        <v>66</v>
      </c>
      <c r="W577" s="407">
        <f>IFERROR(SUM(BL22:BL573),"0")</f>
        <v>6409.3208598808596</v>
      </c>
      <c r="X577" s="407">
        <f>IFERROR(SUM(BM22:BM573),"0")</f>
        <v>6495.4360000000006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53"/>
      <c r="O578" s="476" t="s">
        <v>814</v>
      </c>
      <c r="P578" s="477"/>
      <c r="Q578" s="477"/>
      <c r="R578" s="477"/>
      <c r="S578" s="477"/>
      <c r="T578" s="477"/>
      <c r="U578" s="478"/>
      <c r="V578" s="37" t="s">
        <v>815</v>
      </c>
      <c r="W578" s="38">
        <f>ROUNDUP(SUM(BN22:BN573),0)</f>
        <v>11</v>
      </c>
      <c r="X578" s="38">
        <f>ROUNDUP(SUM(BO22:BO573),0)</f>
        <v>11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53"/>
      <c r="O579" s="476" t="s">
        <v>816</v>
      </c>
      <c r="P579" s="477"/>
      <c r="Q579" s="477"/>
      <c r="R579" s="477"/>
      <c r="S579" s="477"/>
      <c r="T579" s="477"/>
      <c r="U579" s="478"/>
      <c r="V579" s="37" t="s">
        <v>66</v>
      </c>
      <c r="W579" s="407">
        <f>GrossWeightTotal+PalletQtyTotal*25</f>
        <v>6684.3208598808596</v>
      </c>
      <c r="X579" s="407">
        <f>GrossWeightTotalR+PalletQtyTotalR*25</f>
        <v>6770.4360000000006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53"/>
      <c r="O580" s="476" t="s">
        <v>817</v>
      </c>
      <c r="P580" s="477"/>
      <c r="Q580" s="477"/>
      <c r="R580" s="477"/>
      <c r="S580" s="477"/>
      <c r="T580" s="477"/>
      <c r="U580" s="478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764.77340560673895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776</v>
      </c>
      <c r="Y580" s="37"/>
      <c r="Z580" s="408"/>
      <c r="AA580" s="408"/>
    </row>
    <row r="581" spans="1:30" ht="14.25" hidden="1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53"/>
      <c r="O581" s="476" t="s">
        <v>818</v>
      </c>
      <c r="P581" s="477"/>
      <c r="Q581" s="477"/>
      <c r="R581" s="477"/>
      <c r="S581" s="477"/>
      <c r="T581" s="477"/>
      <c r="U581" s="478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12.14303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74" t="s">
        <v>103</v>
      </c>
      <c r="D583" s="689"/>
      <c r="E583" s="689"/>
      <c r="F583" s="568"/>
      <c r="G583" s="474" t="s">
        <v>239</v>
      </c>
      <c r="H583" s="689"/>
      <c r="I583" s="689"/>
      <c r="J583" s="689"/>
      <c r="K583" s="689"/>
      <c r="L583" s="689"/>
      <c r="M583" s="689"/>
      <c r="N583" s="689"/>
      <c r="O583" s="568"/>
      <c r="P583" s="474" t="s">
        <v>489</v>
      </c>
      <c r="Q583" s="568"/>
      <c r="R583" s="474" t="s">
        <v>558</v>
      </c>
      <c r="S583" s="689"/>
      <c r="T583" s="689"/>
      <c r="U583" s="56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83" t="s">
        <v>821</v>
      </c>
      <c r="B584" s="474" t="s">
        <v>60</v>
      </c>
      <c r="C584" s="474" t="s">
        <v>104</v>
      </c>
      <c r="D584" s="474" t="s">
        <v>112</v>
      </c>
      <c r="E584" s="474" t="s">
        <v>103</v>
      </c>
      <c r="F584" s="474" t="s">
        <v>229</v>
      </c>
      <c r="G584" s="474" t="s">
        <v>240</v>
      </c>
      <c r="H584" s="474" t="s">
        <v>254</v>
      </c>
      <c r="I584" s="474" t="s">
        <v>273</v>
      </c>
      <c r="J584" s="474" t="s">
        <v>351</v>
      </c>
      <c r="K584" s="474" t="s">
        <v>370</v>
      </c>
      <c r="L584" s="474" t="s">
        <v>383</v>
      </c>
      <c r="M584" s="397"/>
      <c r="N584" s="474" t="s">
        <v>459</v>
      </c>
      <c r="O584" s="474" t="s">
        <v>476</v>
      </c>
      <c r="P584" s="474" t="s">
        <v>490</v>
      </c>
      <c r="Q584" s="474" t="s">
        <v>532</v>
      </c>
      <c r="R584" s="474" t="s">
        <v>559</v>
      </c>
      <c r="S584" s="474" t="s">
        <v>628</v>
      </c>
      <c r="T584" s="474" t="s">
        <v>661</v>
      </c>
      <c r="U584" s="474" t="s">
        <v>668</v>
      </c>
      <c r="V584" s="474" t="s">
        <v>678</v>
      </c>
      <c r="W584" s="474" t="s">
        <v>729</v>
      </c>
      <c r="AA584" s="52"/>
      <c r="AD584" s="397"/>
    </row>
    <row r="585" spans="1:30" ht="13.5" customHeight="1" thickBot="1" x14ac:dyDescent="0.25">
      <c r="A585" s="484"/>
      <c r="B585" s="475"/>
      <c r="C585" s="475"/>
      <c r="D585" s="475"/>
      <c r="E585" s="475"/>
      <c r="F585" s="475"/>
      <c r="G585" s="475"/>
      <c r="H585" s="475"/>
      <c r="I585" s="475"/>
      <c r="J585" s="475"/>
      <c r="K585" s="475"/>
      <c r="L585" s="475"/>
      <c r="M585" s="397"/>
      <c r="N585" s="475"/>
      <c r="O585" s="475"/>
      <c r="P585" s="475"/>
      <c r="Q585" s="475"/>
      <c r="R585" s="475"/>
      <c r="S585" s="475"/>
      <c r="T585" s="475"/>
      <c r="U585" s="475"/>
      <c r="V585" s="475"/>
      <c r="W585" s="475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0</v>
      </c>
      <c r="D586" s="46">
        <f>IFERROR(X59*1,"0")+IFERROR(X60*1,"0")+IFERROR(X61*1,"0")+IFERROR(X62*1,"0")</f>
        <v>129.60000000000002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92.800000000000011</v>
      </c>
      <c r="F586" s="46">
        <f>IFERROR(X136*1,"0")+IFERROR(X137*1,"0")+IFERROR(X138*1,"0")+IFERROR(X139*1,"0")+IFERROR(X140*1,"0")</f>
        <v>0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0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46">
        <f>IFERROR(X218*1,"0")+IFERROR(X219*1,"0")+IFERROR(X220*1,"0")+IFERROR(X221*1,"0")+IFERROR(X222*1,"0")+IFERROR(X223*1,"0")+IFERROR(X224*1,"0")+IFERROR(X228*1,"0")+IFERROR(X229*1,"0")</f>
        <v>0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1279.2000000000003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202.5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2655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202.79999999999998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235.20000000000002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376.8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881.7600000000001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121.80000000000001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300,00"/>
        <filter val="1 540,00"/>
        <filter val="10,00"/>
        <filter val="100,00"/>
        <filter val="102,67"/>
        <filter val="11"/>
        <filter val="11,11"/>
        <filter val="110,00"/>
        <filter val="115,38"/>
        <filter val="120,00"/>
        <filter val="140,00"/>
        <filter val="150,00"/>
        <filter val="16,00"/>
        <filter val="17,58"/>
        <filter val="190,00"/>
        <filter val="20,00"/>
        <filter val="200,00"/>
        <filter val="220,00"/>
        <filter val="23,08"/>
        <filter val="230,00"/>
        <filter val="24,69"/>
        <filter val="25,64"/>
        <filter val="250,00"/>
        <filter val="28,57"/>
        <filter val="3,57"/>
        <filter val="30,00"/>
        <filter val="300,00"/>
        <filter val="35,98"/>
        <filter val="380,00"/>
        <filter val="40,00"/>
        <filter val="52,38"/>
        <filter val="54,76"/>
        <filter val="56,00"/>
        <filter val="56,82"/>
        <filter val="59,52"/>
        <filter val="6 096,00"/>
        <filter val="6 409,32"/>
        <filter val="6 684,32"/>
        <filter val="7,70"/>
        <filter val="70,00"/>
        <filter val="71,97"/>
        <filter val="73,33"/>
        <filter val="764,77"/>
        <filter val="90,00"/>
        <filter val="900,00"/>
      </filters>
    </filterColumn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O272:S272"/>
    <mergeCell ref="D29:E29"/>
    <mergeCell ref="O247:S247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D570:E570"/>
    <mergeCell ref="O417:S417"/>
    <mergeCell ref="D76:E7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O297:S297"/>
    <mergeCell ref="O335:S335"/>
    <mergeCell ref="O59:S59"/>
    <mergeCell ref="A230:N231"/>
    <mergeCell ref="D273:E273"/>
    <mergeCell ref="A463:N464"/>
    <mergeCell ref="D437:E437"/>
    <mergeCell ref="O528:S52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O409:S409"/>
    <mergeCell ref="D389:E389"/>
    <mergeCell ref="O86:S86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G17:G18"/>
    <mergeCell ref="A331:Y331"/>
    <mergeCell ref="O367:S367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E584:E585"/>
    <mergeCell ref="A432:Y432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D348:E348"/>
    <mergeCell ref="O215:U215"/>
    <mergeCell ref="O530:U530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36:U36"/>
    <mergeCell ref="O207:U207"/>
    <mergeCell ref="P12:Q12"/>
    <mergeCell ref="O169:S169"/>
    <mergeCell ref="O411:S411"/>
    <mergeCell ref="O385:U385"/>
    <mergeCell ref="D296:E296"/>
    <mergeCell ref="D415:E41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D62:E62"/>
    <mergeCell ref="O109:S109"/>
    <mergeCell ref="O47:S47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O445:S445"/>
    <mergeCell ref="D476:E476"/>
    <mergeCell ref="O182:S182"/>
    <mergeCell ref="D157:E157"/>
    <mergeCell ref="O108:S108"/>
    <mergeCell ref="D183:E183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A436:Y436"/>
    <mergeCell ref="D444:E444"/>
    <mergeCell ref="D248:E248"/>
    <mergeCell ref="D219:E219"/>
    <mergeCell ref="O558:S558"/>
    <mergeCell ref="D572:E572"/>
    <mergeCell ref="D563:E563"/>
    <mergeCell ref="D357:E357"/>
    <mergeCell ref="O564:S564"/>
    <mergeCell ref="O423:S423"/>
    <mergeCell ref="O575:U575"/>
    <mergeCell ref="A471:N472"/>
    <mergeCell ref="D205:E205"/>
    <mergeCell ref="D376:E376"/>
    <mergeCell ref="O281:U281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D259:E259"/>
    <mergeCell ref="O446:U446"/>
    <mergeCell ref="D28:E28"/>
    <mergeCell ref="D326:E326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235:S235"/>
    <mergeCell ref="O274:U274"/>
    <mergeCell ref="O505:U505"/>
    <mergeCell ref="O539:S539"/>
    <mergeCell ref="D524:E524"/>
    <mergeCell ref="D516:E516"/>
    <mergeCell ref="O519:U519"/>
    <mergeCell ref="O471:U471"/>
    <mergeCell ref="D501:E501"/>
    <mergeCell ref="D495:E495"/>
    <mergeCell ref="O464:U464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O572:S572"/>
    <mergeCell ref="O376:S376"/>
    <mergeCell ref="O53:S53"/>
    <mergeCell ref="A321:Y321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470:E470"/>
    <mergeCell ref="O457:S457"/>
    <mergeCell ref="O236:S236"/>
    <mergeCell ref="D284:E284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335:E335"/>
    <mergeCell ref="O434:U434"/>
    <mergeCell ref="D112:E112"/>
    <mergeCell ref="A186:N187"/>
    <mergeCell ref="D235:E235"/>
    <mergeCell ref="O428:S428"/>
    <mergeCell ref="O160:S160"/>
    <mergeCell ref="A311:Y311"/>
    <mergeCell ref="O437:S437"/>
    <mergeCell ref="A144:Y144"/>
    <mergeCell ref="O120:S120"/>
    <mergeCell ref="D67:E67"/>
    <mergeCell ref="O223:S223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454:S454"/>
    <mergeCell ref="A584:A585"/>
    <mergeCell ref="O571:S571"/>
    <mergeCell ref="O570:S570"/>
    <mergeCell ref="T584:T585"/>
    <mergeCell ref="V584:V585"/>
    <mergeCell ref="A175:N176"/>
    <mergeCell ref="O200:S200"/>
    <mergeCell ref="D297:E297"/>
    <mergeCell ref="O579:U579"/>
    <mergeCell ref="O265:S265"/>
    <mergeCell ref="D70:E70"/>
    <mergeCell ref="O152:U152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A507:Y507"/>
    <mergeCell ref="D110:E110"/>
    <mergeCell ref="O337:S337"/>
    <mergeCell ref="O508:S508"/>
    <mergeCell ref="O502:S502"/>
    <mergeCell ref="O386:U386"/>
    <mergeCell ref="P6:Q6"/>
    <mergeCell ref="O29:S29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404:S404"/>
    <mergeCell ref="D69:E69"/>
    <mergeCell ref="O78:S78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D5:E5"/>
    <mergeCell ref="D498:E498"/>
    <mergeCell ref="D8:L8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  <mergeCell ref="O62:S62"/>
    <mergeCell ref="D71:E71"/>
    <mergeCell ref="A153:Y153"/>
    <mergeCell ref="D332:E332"/>
    <mergeCell ref="D245:E245"/>
    <mergeCell ref="D301:E301"/>
    <mergeCell ref="D445:E445"/>
    <mergeCell ref="A446:N447"/>
    <mergeCell ref="D122:E122"/>
    <mergeCell ref="O455:S455"/>
    <mergeCell ref="O17:S18"/>
    <mergeCell ref="O222:S222"/>
    <mergeCell ref="O355:S355"/>
    <mergeCell ref="O234:S234"/>
    <mergeCell ref="O99:S99"/>
    <mergeCell ref="O221:S2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2024-07-09T09:53:08Z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