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D972B8A-C6D4-4206-B82F-E0F0542B21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заказа'!$B$18:$Y$581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X574" i="1"/>
  <c r="W574" i="1"/>
  <c r="BO573" i="1"/>
  <c r="BN573" i="1"/>
  <c r="BM573" i="1"/>
  <c r="BL573" i="1"/>
  <c r="Y573" i="1"/>
  <c r="X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Y574" i="1" s="1"/>
  <c r="X570" i="1"/>
  <c r="X575" i="1" s="1"/>
  <c r="W568" i="1"/>
  <c r="W567" i="1"/>
  <c r="BN566" i="1"/>
  <c r="BL566" i="1"/>
  <c r="X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W560" i="1"/>
  <c r="X559" i="1"/>
  <c r="W559" i="1"/>
  <c r="BO558" i="1"/>
  <c r="BN558" i="1"/>
  <c r="BM558" i="1"/>
  <c r="BL558" i="1"/>
  <c r="Y558" i="1"/>
  <c r="X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Y559" i="1" s="1"/>
  <c r="X554" i="1"/>
  <c r="X560" i="1" s="1"/>
  <c r="W552" i="1"/>
  <c r="W551" i="1"/>
  <c r="BN550" i="1"/>
  <c r="BL550" i="1"/>
  <c r="X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W544" i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43" i="1" s="1"/>
  <c r="X534" i="1"/>
  <c r="W530" i="1"/>
  <c r="W529" i="1"/>
  <c r="BN528" i="1"/>
  <c r="BL528" i="1"/>
  <c r="X528" i="1"/>
  <c r="O528" i="1"/>
  <c r="W526" i="1"/>
  <c r="W525" i="1"/>
  <c r="BN524" i="1"/>
  <c r="BL524" i="1"/>
  <c r="X524" i="1"/>
  <c r="O524" i="1"/>
  <c r="BO523" i="1"/>
  <c r="BN523" i="1"/>
  <c r="BM523" i="1"/>
  <c r="BL523" i="1"/>
  <c r="Y523" i="1"/>
  <c r="X523" i="1"/>
  <c r="O523" i="1"/>
  <c r="BN522" i="1"/>
  <c r="BL522" i="1"/>
  <c r="X522" i="1"/>
  <c r="O522" i="1"/>
  <c r="W520" i="1"/>
  <c r="W519" i="1"/>
  <c r="BN518" i="1"/>
  <c r="BL518" i="1"/>
  <c r="X518" i="1"/>
  <c r="O518" i="1"/>
  <c r="BN517" i="1"/>
  <c r="BL517" i="1"/>
  <c r="X517" i="1"/>
  <c r="O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W511" i="1"/>
  <c r="W510" i="1"/>
  <c r="BN509" i="1"/>
  <c r="BL509" i="1"/>
  <c r="X509" i="1"/>
  <c r="O509" i="1"/>
  <c r="BN508" i="1"/>
  <c r="BL508" i="1"/>
  <c r="X508" i="1"/>
  <c r="X510" i="1" s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BO496" i="1" s="1"/>
  <c r="BN495" i="1"/>
  <c r="BL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89" i="1"/>
  <c r="X488" i="1"/>
  <c r="W488" i="1"/>
  <c r="BO487" i="1"/>
  <c r="BN487" i="1"/>
  <c r="BM487" i="1"/>
  <c r="BL487" i="1"/>
  <c r="Y487" i="1"/>
  <c r="Y488" i="1" s="1"/>
  <c r="X487" i="1"/>
  <c r="X489" i="1" s="1"/>
  <c r="W485" i="1"/>
  <c r="W484" i="1"/>
  <c r="BN483" i="1"/>
  <c r="BL483" i="1"/>
  <c r="X483" i="1"/>
  <c r="O483" i="1"/>
  <c r="BO482" i="1"/>
  <c r="BN482" i="1"/>
  <c r="BM482" i="1"/>
  <c r="BL482" i="1"/>
  <c r="Y482" i="1"/>
  <c r="X482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W472" i="1"/>
  <c r="W471" i="1"/>
  <c r="BN470" i="1"/>
  <c r="BL470" i="1"/>
  <c r="X470" i="1"/>
  <c r="O470" i="1"/>
  <c r="W468" i="1"/>
  <c r="W467" i="1"/>
  <c r="BN466" i="1"/>
  <c r="BL466" i="1"/>
  <c r="X466" i="1"/>
  <c r="O466" i="1"/>
  <c r="W464" i="1"/>
  <c r="W463" i="1"/>
  <c r="BN462" i="1"/>
  <c r="BL462" i="1"/>
  <c r="X462" i="1"/>
  <c r="O462" i="1"/>
  <c r="BN461" i="1"/>
  <c r="BL461" i="1"/>
  <c r="X461" i="1"/>
  <c r="O461" i="1"/>
  <c r="W459" i="1"/>
  <c r="W458" i="1"/>
  <c r="BN457" i="1"/>
  <c r="BL457" i="1"/>
  <c r="X457" i="1"/>
  <c r="O457" i="1"/>
  <c r="BN456" i="1"/>
  <c r="BL456" i="1"/>
  <c r="X456" i="1"/>
  <c r="BN455" i="1"/>
  <c r="BL455" i="1"/>
  <c r="X455" i="1"/>
  <c r="O455" i="1"/>
  <c r="BN454" i="1"/>
  <c r="BL454" i="1"/>
  <c r="X454" i="1"/>
  <c r="BN453" i="1"/>
  <c r="BL453" i="1"/>
  <c r="X453" i="1"/>
  <c r="O453" i="1"/>
  <c r="BN452" i="1"/>
  <c r="BL452" i="1"/>
  <c r="X452" i="1"/>
  <c r="O452" i="1"/>
  <c r="BN451" i="1"/>
  <c r="BL451" i="1"/>
  <c r="X451" i="1"/>
  <c r="O451" i="1"/>
  <c r="BN450" i="1"/>
  <c r="BL450" i="1"/>
  <c r="X450" i="1"/>
  <c r="BN449" i="1"/>
  <c r="BL449" i="1"/>
  <c r="X449" i="1"/>
  <c r="O449" i="1"/>
  <c r="W447" i="1"/>
  <c r="W446" i="1"/>
  <c r="BN445" i="1"/>
  <c r="BL445" i="1"/>
  <c r="X445" i="1"/>
  <c r="BO444" i="1"/>
  <c r="BN444" i="1"/>
  <c r="BM444" i="1"/>
  <c r="BL444" i="1"/>
  <c r="Y444" i="1"/>
  <c r="X444" i="1"/>
  <c r="O444" i="1"/>
  <c r="W441" i="1"/>
  <c r="W440" i="1"/>
  <c r="BN439" i="1"/>
  <c r="BL439" i="1"/>
  <c r="X439" i="1"/>
  <c r="O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W431" i="1"/>
  <c r="W430" i="1"/>
  <c r="BN429" i="1"/>
  <c r="BL429" i="1"/>
  <c r="X429" i="1"/>
  <c r="O429" i="1"/>
  <c r="BN428" i="1"/>
  <c r="BL428" i="1"/>
  <c r="X428" i="1"/>
  <c r="X430" i="1" s="1"/>
  <c r="O428" i="1"/>
  <c r="W426" i="1"/>
  <c r="W425" i="1"/>
  <c r="BN424" i="1"/>
  <c r="BL424" i="1"/>
  <c r="X424" i="1"/>
  <c r="BN423" i="1"/>
  <c r="BL423" i="1"/>
  <c r="X423" i="1"/>
  <c r="O423" i="1"/>
  <c r="BN422" i="1"/>
  <c r="BL422" i="1"/>
  <c r="X422" i="1"/>
  <c r="BN421" i="1"/>
  <c r="BL421" i="1"/>
  <c r="X421" i="1"/>
  <c r="O421" i="1"/>
  <c r="BN420" i="1"/>
  <c r="BL420" i="1"/>
  <c r="X420" i="1"/>
  <c r="BN419" i="1"/>
  <c r="BL419" i="1"/>
  <c r="X419" i="1"/>
  <c r="O419" i="1"/>
  <c r="BN418" i="1"/>
  <c r="BL418" i="1"/>
  <c r="X418" i="1"/>
  <c r="BN417" i="1"/>
  <c r="BL417" i="1"/>
  <c r="X417" i="1"/>
  <c r="O417" i="1"/>
  <c r="BN416" i="1"/>
  <c r="BL416" i="1"/>
  <c r="X416" i="1"/>
  <c r="BN415" i="1"/>
  <c r="BL415" i="1"/>
  <c r="X415" i="1"/>
  <c r="O415" i="1"/>
  <c r="BN414" i="1"/>
  <c r="BL414" i="1"/>
  <c r="X414" i="1"/>
  <c r="BN413" i="1"/>
  <c r="BL413" i="1"/>
  <c r="X413" i="1"/>
  <c r="O413" i="1"/>
  <c r="BN412" i="1"/>
  <c r="BL412" i="1"/>
  <c r="X412" i="1"/>
  <c r="BN411" i="1"/>
  <c r="BL411" i="1"/>
  <c r="X411" i="1"/>
  <c r="O411" i="1"/>
  <c r="BN410" i="1"/>
  <c r="BL410" i="1"/>
  <c r="X410" i="1"/>
  <c r="BN409" i="1"/>
  <c r="BL409" i="1"/>
  <c r="X409" i="1"/>
  <c r="O409" i="1"/>
  <c r="BN408" i="1"/>
  <c r="BL408" i="1"/>
  <c r="X408" i="1"/>
  <c r="BN407" i="1"/>
  <c r="BL407" i="1"/>
  <c r="X407" i="1"/>
  <c r="O407" i="1"/>
  <c r="BN406" i="1"/>
  <c r="BL406" i="1"/>
  <c r="X406" i="1"/>
  <c r="O406" i="1"/>
  <c r="BN405" i="1"/>
  <c r="BL405" i="1"/>
  <c r="X405" i="1"/>
  <c r="BN404" i="1"/>
  <c r="BL404" i="1"/>
  <c r="X404" i="1"/>
  <c r="BN403" i="1"/>
  <c r="BL403" i="1"/>
  <c r="X403" i="1"/>
  <c r="BN402" i="1"/>
  <c r="BL402" i="1"/>
  <c r="X402" i="1"/>
  <c r="O402" i="1"/>
  <c r="BN401" i="1"/>
  <c r="BL401" i="1"/>
  <c r="X401" i="1"/>
  <c r="BN400" i="1"/>
  <c r="BL400" i="1"/>
  <c r="X400" i="1"/>
  <c r="O400" i="1"/>
  <c r="W398" i="1"/>
  <c r="W397" i="1"/>
  <c r="BN396" i="1"/>
  <c r="BL396" i="1"/>
  <c r="X396" i="1"/>
  <c r="O396" i="1"/>
  <c r="BN395" i="1"/>
  <c r="BL395" i="1"/>
  <c r="X395" i="1"/>
  <c r="X397" i="1" s="1"/>
  <c r="O395" i="1"/>
  <c r="W391" i="1"/>
  <c r="W390" i="1"/>
  <c r="BN389" i="1"/>
  <c r="BL389" i="1"/>
  <c r="X389" i="1"/>
  <c r="O389" i="1"/>
  <c r="BN388" i="1"/>
  <c r="BL388" i="1"/>
  <c r="X388" i="1"/>
  <c r="O388" i="1"/>
  <c r="W386" i="1"/>
  <c r="W385" i="1"/>
  <c r="BO384" i="1"/>
  <c r="BN384" i="1"/>
  <c r="BM384" i="1"/>
  <c r="BL384" i="1"/>
  <c r="Y384" i="1"/>
  <c r="X384" i="1"/>
  <c r="O384" i="1"/>
  <c r="BN383" i="1"/>
  <c r="BL383" i="1"/>
  <c r="X383" i="1"/>
  <c r="O383" i="1"/>
  <c r="BN382" i="1"/>
  <c r="BL382" i="1"/>
  <c r="X382" i="1"/>
  <c r="O382" i="1"/>
  <c r="BN381" i="1"/>
  <c r="BL381" i="1"/>
  <c r="X381" i="1"/>
  <c r="O381" i="1"/>
  <c r="BN380" i="1"/>
  <c r="BL380" i="1"/>
  <c r="X380" i="1"/>
  <c r="X386" i="1" s="1"/>
  <c r="O380" i="1"/>
  <c r="W378" i="1"/>
  <c r="W377" i="1"/>
  <c r="BN376" i="1"/>
  <c r="BL376" i="1"/>
  <c r="X376" i="1"/>
  <c r="O376" i="1"/>
  <c r="BN375" i="1"/>
  <c r="BL375" i="1"/>
  <c r="X375" i="1"/>
  <c r="O375" i="1"/>
  <c r="BN374" i="1"/>
  <c r="BL374" i="1"/>
  <c r="X374" i="1"/>
  <c r="O374" i="1"/>
  <c r="W372" i="1"/>
  <c r="W371" i="1"/>
  <c r="BO370" i="1"/>
  <c r="BN370" i="1"/>
  <c r="BM370" i="1"/>
  <c r="BL370" i="1"/>
  <c r="Y370" i="1"/>
  <c r="X370" i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4" i="1"/>
  <c r="W363" i="1"/>
  <c r="BN362" i="1"/>
  <c r="BL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N356" i="1"/>
  <c r="BL356" i="1"/>
  <c r="X356" i="1"/>
  <c r="O356" i="1"/>
  <c r="BN355" i="1"/>
  <c r="BL355" i="1"/>
  <c r="X355" i="1"/>
  <c r="X358" i="1" s="1"/>
  <c r="O355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O350" i="1"/>
  <c r="BN349" i="1"/>
  <c r="BL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BN340" i="1"/>
  <c r="BL340" i="1"/>
  <c r="X340" i="1"/>
  <c r="O340" i="1"/>
  <c r="BO339" i="1"/>
  <c r="BN339" i="1"/>
  <c r="BM339" i="1"/>
  <c r="BL339" i="1"/>
  <c r="Y339" i="1"/>
  <c r="X339" i="1"/>
  <c r="O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W328" i="1"/>
  <c r="W327" i="1"/>
  <c r="BN326" i="1"/>
  <c r="BL326" i="1"/>
  <c r="X326" i="1"/>
  <c r="O326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BO317" i="1"/>
  <c r="BN317" i="1"/>
  <c r="BM317" i="1"/>
  <c r="BL317" i="1"/>
  <c r="Y317" i="1"/>
  <c r="X317" i="1"/>
  <c r="O317" i="1"/>
  <c r="BN316" i="1"/>
  <c r="BL316" i="1"/>
  <c r="X316" i="1"/>
  <c r="O316" i="1"/>
  <c r="W314" i="1"/>
  <c r="W313" i="1"/>
  <c r="BN312" i="1"/>
  <c r="BL312" i="1"/>
  <c r="X312" i="1"/>
  <c r="O312" i="1"/>
  <c r="W309" i="1"/>
  <c r="W308" i="1"/>
  <c r="BN307" i="1"/>
  <c r="BL307" i="1"/>
  <c r="X307" i="1"/>
  <c r="O307" i="1"/>
  <c r="BN306" i="1"/>
  <c r="BL306" i="1"/>
  <c r="X306" i="1"/>
  <c r="O306" i="1"/>
  <c r="W304" i="1"/>
  <c r="W303" i="1"/>
  <c r="BN302" i="1"/>
  <c r="BL302" i="1"/>
  <c r="X302" i="1"/>
  <c r="O302" i="1"/>
  <c r="BN301" i="1"/>
  <c r="BL301" i="1"/>
  <c r="X301" i="1"/>
  <c r="O301" i="1"/>
  <c r="BN300" i="1"/>
  <c r="BL300" i="1"/>
  <c r="X300" i="1"/>
  <c r="O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W293" i="1"/>
  <c r="W292" i="1"/>
  <c r="BN291" i="1"/>
  <c r="BL291" i="1"/>
  <c r="X291" i="1"/>
  <c r="O291" i="1"/>
  <c r="BN290" i="1"/>
  <c r="BL290" i="1"/>
  <c r="X290" i="1"/>
  <c r="O290" i="1"/>
  <c r="BN289" i="1"/>
  <c r="BL289" i="1"/>
  <c r="X289" i="1"/>
  <c r="O289" i="1"/>
  <c r="W287" i="1"/>
  <c r="W286" i="1"/>
  <c r="BO285" i="1"/>
  <c r="BN285" i="1"/>
  <c r="BM285" i="1"/>
  <c r="BL285" i="1"/>
  <c r="Y285" i="1"/>
  <c r="X285" i="1"/>
  <c r="O285" i="1"/>
  <c r="BN284" i="1"/>
  <c r="BL284" i="1"/>
  <c r="X284" i="1"/>
  <c r="BN283" i="1"/>
  <c r="BL283" i="1"/>
  <c r="X283" i="1"/>
  <c r="W281" i="1"/>
  <c r="W280" i="1"/>
  <c r="BN279" i="1"/>
  <c r="BM279" i="1"/>
  <c r="BL279" i="1"/>
  <c r="Y279" i="1"/>
  <c r="X279" i="1"/>
  <c r="BO279" i="1" s="1"/>
  <c r="O279" i="1"/>
  <c r="BN278" i="1"/>
  <c r="BL278" i="1"/>
  <c r="X278" i="1"/>
  <c r="O278" i="1"/>
  <c r="BN277" i="1"/>
  <c r="BL277" i="1"/>
  <c r="X277" i="1"/>
  <c r="W275" i="1"/>
  <c r="W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BO270" i="1"/>
  <c r="BN270" i="1"/>
  <c r="BM270" i="1"/>
  <c r="BL270" i="1"/>
  <c r="Y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O259" i="1"/>
  <c r="BN258" i="1"/>
  <c r="BL258" i="1"/>
  <c r="X258" i="1"/>
  <c r="O258" i="1"/>
  <c r="BN257" i="1"/>
  <c r="BL257" i="1"/>
  <c r="X257" i="1"/>
  <c r="O257" i="1"/>
  <c r="W255" i="1"/>
  <c r="W254" i="1"/>
  <c r="BN253" i="1"/>
  <c r="BL253" i="1"/>
  <c r="X253" i="1"/>
  <c r="O253" i="1"/>
  <c r="BN252" i="1"/>
  <c r="BL252" i="1"/>
  <c r="X252" i="1"/>
  <c r="BO252" i="1" s="1"/>
  <c r="O252" i="1"/>
  <c r="BN251" i="1"/>
  <c r="BL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BN246" i="1"/>
  <c r="BL246" i="1"/>
  <c r="X246" i="1"/>
  <c r="BN245" i="1"/>
  <c r="BL245" i="1"/>
  <c r="X245" i="1"/>
  <c r="O245" i="1"/>
  <c r="BO244" i="1"/>
  <c r="BN244" i="1"/>
  <c r="BM244" i="1"/>
  <c r="BL244" i="1"/>
  <c r="Y244" i="1"/>
  <c r="X244" i="1"/>
  <c r="W241" i="1"/>
  <c r="W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BO234" i="1" s="1"/>
  <c r="O234" i="1"/>
  <c r="W231" i="1"/>
  <c r="W230" i="1"/>
  <c r="BN229" i="1"/>
  <c r="BL229" i="1"/>
  <c r="X229" i="1"/>
  <c r="BO229" i="1" s="1"/>
  <c r="O229" i="1"/>
  <c r="BN228" i="1"/>
  <c r="BL228" i="1"/>
  <c r="X228" i="1"/>
  <c r="X230" i="1" s="1"/>
  <c r="O228" i="1"/>
  <c r="W226" i="1"/>
  <c r="W225" i="1"/>
  <c r="BN224" i="1"/>
  <c r="BL224" i="1"/>
  <c r="X224" i="1"/>
  <c r="O224" i="1"/>
  <c r="BN223" i="1"/>
  <c r="BL223" i="1"/>
  <c r="X223" i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W215" i="1"/>
  <c r="W214" i="1"/>
  <c r="BN213" i="1"/>
  <c r="BL213" i="1"/>
  <c r="X213" i="1"/>
  <c r="BN212" i="1"/>
  <c r="BL212" i="1"/>
  <c r="X212" i="1"/>
  <c r="BN211" i="1"/>
  <c r="BL211" i="1"/>
  <c r="X211" i="1"/>
  <c r="O211" i="1"/>
  <c r="BN210" i="1"/>
  <c r="BL210" i="1"/>
  <c r="X210" i="1"/>
  <c r="BO210" i="1" s="1"/>
  <c r="O210" i="1"/>
  <c r="BN209" i="1"/>
  <c r="BL209" i="1"/>
  <c r="X209" i="1"/>
  <c r="W207" i="1"/>
  <c r="W206" i="1"/>
  <c r="BN205" i="1"/>
  <c r="BL205" i="1"/>
  <c r="X205" i="1"/>
  <c r="BO205" i="1" s="1"/>
  <c r="O205" i="1"/>
  <c r="BN204" i="1"/>
  <c r="BL204" i="1"/>
  <c r="X204" i="1"/>
  <c r="BN203" i="1"/>
  <c r="BL203" i="1"/>
  <c r="X203" i="1"/>
  <c r="BN202" i="1"/>
  <c r="BL202" i="1"/>
  <c r="X202" i="1"/>
  <c r="BN201" i="1"/>
  <c r="BL201" i="1"/>
  <c r="X201" i="1"/>
  <c r="BN200" i="1"/>
  <c r="BL200" i="1"/>
  <c r="X200" i="1"/>
  <c r="Y200" i="1" s="1"/>
  <c r="BN199" i="1"/>
  <c r="BL199" i="1"/>
  <c r="X199" i="1"/>
  <c r="O199" i="1"/>
  <c r="BN198" i="1"/>
  <c r="BL198" i="1"/>
  <c r="X198" i="1"/>
  <c r="BO198" i="1" s="1"/>
  <c r="O198" i="1"/>
  <c r="BN197" i="1"/>
  <c r="BL197" i="1"/>
  <c r="X197" i="1"/>
  <c r="BO197" i="1" s="1"/>
  <c r="O197" i="1"/>
  <c r="BN196" i="1"/>
  <c r="BL196" i="1"/>
  <c r="X196" i="1"/>
  <c r="BO196" i="1" s="1"/>
  <c r="O196" i="1"/>
  <c r="BN195" i="1"/>
  <c r="BL195" i="1"/>
  <c r="X195" i="1"/>
  <c r="O195" i="1"/>
  <c r="BN194" i="1"/>
  <c r="BL194" i="1"/>
  <c r="X194" i="1"/>
  <c r="BO194" i="1" s="1"/>
  <c r="BN193" i="1"/>
  <c r="BL193" i="1"/>
  <c r="X193" i="1"/>
  <c r="BO193" i="1" s="1"/>
  <c r="O193" i="1"/>
  <c r="BN192" i="1"/>
  <c r="BL192" i="1"/>
  <c r="X192" i="1"/>
  <c r="BN191" i="1"/>
  <c r="BL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W187" i="1"/>
  <c r="W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BO182" i="1" s="1"/>
  <c r="O182" i="1"/>
  <c r="BN181" i="1"/>
  <c r="BL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O173" i="1"/>
  <c r="W171" i="1"/>
  <c r="W170" i="1"/>
  <c r="BN169" i="1"/>
  <c r="BL169" i="1"/>
  <c r="X169" i="1"/>
  <c r="BO169" i="1" s="1"/>
  <c r="O169" i="1"/>
  <c r="BN168" i="1"/>
  <c r="BL168" i="1"/>
  <c r="X168" i="1"/>
  <c r="O168" i="1"/>
  <c r="W165" i="1"/>
  <c r="W164" i="1"/>
  <c r="BN163" i="1"/>
  <c r="BL163" i="1"/>
  <c r="X163" i="1"/>
  <c r="BO163" i="1" s="1"/>
  <c r="O163" i="1"/>
  <c r="BN162" i="1"/>
  <c r="BL162" i="1"/>
  <c r="X162" i="1"/>
  <c r="O162" i="1"/>
  <c r="BN161" i="1"/>
  <c r="BL161" i="1"/>
  <c r="X161" i="1"/>
  <c r="BO161" i="1" s="1"/>
  <c r="O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O155" i="1"/>
  <c r="W152" i="1"/>
  <c r="W151" i="1"/>
  <c r="BN150" i="1"/>
  <c r="BL150" i="1"/>
  <c r="X150" i="1"/>
  <c r="O150" i="1"/>
  <c r="BN149" i="1"/>
  <c r="BL149" i="1"/>
  <c r="X149" i="1"/>
  <c r="BN148" i="1"/>
  <c r="BL148" i="1"/>
  <c r="X148" i="1"/>
  <c r="BN147" i="1"/>
  <c r="BL147" i="1"/>
  <c r="X147" i="1"/>
  <c r="BN146" i="1"/>
  <c r="BL146" i="1"/>
  <c r="X146" i="1"/>
  <c r="O146" i="1"/>
  <c r="W142" i="1"/>
  <c r="W141" i="1"/>
  <c r="BN140" i="1"/>
  <c r="BL140" i="1"/>
  <c r="X140" i="1"/>
  <c r="BO140" i="1" s="1"/>
  <c r="O140" i="1"/>
  <c r="BN139" i="1"/>
  <c r="BL139" i="1"/>
  <c r="X139" i="1"/>
  <c r="BO139" i="1" s="1"/>
  <c r="O139" i="1"/>
  <c r="BN138" i="1"/>
  <c r="BL138" i="1"/>
  <c r="X138" i="1"/>
  <c r="O138" i="1"/>
  <c r="BN137" i="1"/>
  <c r="BL137" i="1"/>
  <c r="X137" i="1"/>
  <c r="X141" i="1" s="1"/>
  <c r="O137" i="1"/>
  <c r="BO136" i="1"/>
  <c r="BN136" i="1"/>
  <c r="BM136" i="1"/>
  <c r="BL136" i="1"/>
  <c r="Y136" i="1"/>
  <c r="X136" i="1"/>
  <c r="O136" i="1"/>
  <c r="W133" i="1"/>
  <c r="W132" i="1"/>
  <c r="BN131" i="1"/>
  <c r="BL131" i="1"/>
  <c r="X131" i="1"/>
  <c r="O131" i="1"/>
  <c r="BN130" i="1"/>
  <c r="BL130" i="1"/>
  <c r="X130" i="1"/>
  <c r="BO130" i="1" s="1"/>
  <c r="O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O127" i="1"/>
  <c r="BN126" i="1"/>
  <c r="BL126" i="1"/>
  <c r="X126" i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X118" i="1"/>
  <c r="BO118" i="1" s="1"/>
  <c r="BN117" i="1"/>
  <c r="BL117" i="1"/>
  <c r="X117" i="1"/>
  <c r="BO117" i="1" s="1"/>
  <c r="BN116" i="1"/>
  <c r="BL116" i="1"/>
  <c r="X116" i="1"/>
  <c r="BO116" i="1" s="1"/>
  <c r="O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O108" i="1"/>
  <c r="W106" i="1"/>
  <c r="W105" i="1"/>
  <c r="BN104" i="1"/>
  <c r="BL104" i="1"/>
  <c r="X104" i="1"/>
  <c r="BO104" i="1" s="1"/>
  <c r="O104" i="1"/>
  <c r="BN103" i="1"/>
  <c r="BL103" i="1"/>
  <c r="X103" i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O99" i="1"/>
  <c r="BN98" i="1"/>
  <c r="BL98" i="1"/>
  <c r="X98" i="1"/>
  <c r="O98" i="1"/>
  <c r="W96" i="1"/>
  <c r="W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X96" i="1" s="1"/>
  <c r="O92" i="1"/>
  <c r="BO91" i="1"/>
  <c r="BN91" i="1"/>
  <c r="BM91" i="1"/>
  <c r="BL91" i="1"/>
  <c r="Y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O68" i="1"/>
  <c r="BN67" i="1"/>
  <c r="BL67" i="1"/>
  <c r="X67" i="1"/>
  <c r="BO67" i="1" s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O60" i="1"/>
  <c r="BN59" i="1"/>
  <c r="BL59" i="1"/>
  <c r="X59" i="1"/>
  <c r="BO59" i="1" s="1"/>
  <c r="O59" i="1"/>
  <c r="W56" i="1"/>
  <c r="W55" i="1"/>
  <c r="BN54" i="1"/>
  <c r="BL54" i="1"/>
  <c r="X54" i="1"/>
  <c r="BO54" i="1" s="1"/>
  <c r="O54" i="1"/>
  <c r="BN53" i="1"/>
  <c r="BL53" i="1"/>
  <c r="X53" i="1"/>
  <c r="C586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80" i="1" s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291" i="1" l="1"/>
  <c r="BM291" i="1"/>
  <c r="Y291" i="1"/>
  <c r="BO335" i="1"/>
  <c r="BM335" i="1"/>
  <c r="Y335" i="1"/>
  <c r="BO357" i="1"/>
  <c r="BM357" i="1"/>
  <c r="Y357" i="1"/>
  <c r="BO361" i="1"/>
  <c r="BM361" i="1"/>
  <c r="Y361" i="1"/>
  <c r="BO396" i="1"/>
  <c r="BM396" i="1"/>
  <c r="Y396" i="1"/>
  <c r="BO400" i="1"/>
  <c r="BM400" i="1"/>
  <c r="Y400" i="1"/>
  <c r="BO406" i="1"/>
  <c r="BM406" i="1"/>
  <c r="Y406" i="1"/>
  <c r="BO410" i="1"/>
  <c r="BM410" i="1"/>
  <c r="Y410" i="1"/>
  <c r="BO414" i="1"/>
  <c r="BM414" i="1"/>
  <c r="Y414" i="1"/>
  <c r="BO418" i="1"/>
  <c r="BM418" i="1"/>
  <c r="Y418" i="1"/>
  <c r="BO422" i="1"/>
  <c r="BM422" i="1"/>
  <c r="Y422" i="1"/>
  <c r="BO453" i="1"/>
  <c r="BM453" i="1"/>
  <c r="Y453" i="1"/>
  <c r="BO457" i="1"/>
  <c r="BM457" i="1"/>
  <c r="Y457" i="1"/>
  <c r="Y54" i="1"/>
  <c r="BM54" i="1"/>
  <c r="Y69" i="1"/>
  <c r="BM69" i="1"/>
  <c r="Y77" i="1"/>
  <c r="BM77" i="1"/>
  <c r="Y85" i="1"/>
  <c r="BM85" i="1"/>
  <c r="Y101" i="1"/>
  <c r="BM101" i="1"/>
  <c r="Y113" i="1"/>
  <c r="BM113" i="1"/>
  <c r="Y129" i="1"/>
  <c r="BM129" i="1"/>
  <c r="Y140" i="1"/>
  <c r="BM140" i="1"/>
  <c r="Y156" i="1"/>
  <c r="BM156" i="1"/>
  <c r="Y169" i="1"/>
  <c r="BM169" i="1"/>
  <c r="Y183" i="1"/>
  <c r="BM183" i="1"/>
  <c r="Y197" i="1"/>
  <c r="BM197" i="1"/>
  <c r="Y205" i="1"/>
  <c r="BM205" i="1"/>
  <c r="Y210" i="1"/>
  <c r="BM210" i="1"/>
  <c r="X226" i="1"/>
  <c r="Y229" i="1"/>
  <c r="BM229" i="1"/>
  <c r="Y234" i="1"/>
  <c r="BM234" i="1"/>
  <c r="Y252" i="1"/>
  <c r="BM252" i="1"/>
  <c r="Y266" i="1"/>
  <c r="BM266" i="1"/>
  <c r="BO302" i="1"/>
  <c r="BM302" i="1"/>
  <c r="Y302" i="1"/>
  <c r="BO343" i="1"/>
  <c r="BM343" i="1"/>
  <c r="Y343" i="1"/>
  <c r="BO376" i="1"/>
  <c r="BM376" i="1"/>
  <c r="Y376" i="1"/>
  <c r="BO401" i="1"/>
  <c r="BM401" i="1"/>
  <c r="Y401" i="1"/>
  <c r="BO409" i="1"/>
  <c r="BM409" i="1"/>
  <c r="Y409" i="1"/>
  <c r="BO413" i="1"/>
  <c r="BM413" i="1"/>
  <c r="Y413" i="1"/>
  <c r="BO417" i="1"/>
  <c r="BM417" i="1"/>
  <c r="Y417" i="1"/>
  <c r="BO421" i="1"/>
  <c r="BM421" i="1"/>
  <c r="Y421" i="1"/>
  <c r="BO429" i="1"/>
  <c r="BM429" i="1"/>
  <c r="Y429" i="1"/>
  <c r="X435" i="1"/>
  <c r="X434" i="1"/>
  <c r="BO433" i="1"/>
  <c r="BM433" i="1"/>
  <c r="Y433" i="1"/>
  <c r="Y434" i="1" s="1"/>
  <c r="BO437" i="1"/>
  <c r="BM437" i="1"/>
  <c r="Y437" i="1"/>
  <c r="BO454" i="1"/>
  <c r="BM454" i="1"/>
  <c r="Y454" i="1"/>
  <c r="BO515" i="1"/>
  <c r="BM515" i="1"/>
  <c r="Y515" i="1"/>
  <c r="X426" i="1"/>
  <c r="X440" i="1"/>
  <c r="BO103" i="1"/>
  <c r="BM103" i="1"/>
  <c r="Y103" i="1"/>
  <c r="BO115" i="1"/>
  <c r="BM115" i="1"/>
  <c r="Y115" i="1"/>
  <c r="BO131" i="1"/>
  <c r="BM131" i="1"/>
  <c r="Y131" i="1"/>
  <c r="BO146" i="1"/>
  <c r="BM146" i="1"/>
  <c r="Y146" i="1"/>
  <c r="BO148" i="1"/>
  <c r="BM148" i="1"/>
  <c r="Y148" i="1"/>
  <c r="BO158" i="1"/>
  <c r="BM158" i="1"/>
  <c r="Y158" i="1"/>
  <c r="X175" i="1"/>
  <c r="BO173" i="1"/>
  <c r="BM173" i="1"/>
  <c r="Y173" i="1"/>
  <c r="BO185" i="1"/>
  <c r="BM185" i="1"/>
  <c r="Y185" i="1"/>
  <c r="BO192" i="1"/>
  <c r="BM192" i="1"/>
  <c r="Y192" i="1"/>
  <c r="BO199" i="1"/>
  <c r="BM199" i="1"/>
  <c r="Y199" i="1"/>
  <c r="BO219" i="1"/>
  <c r="BM219" i="1"/>
  <c r="Y219" i="1"/>
  <c r="BO236" i="1"/>
  <c r="BM236" i="1"/>
  <c r="Y236" i="1"/>
  <c r="BO258" i="1"/>
  <c r="BM258" i="1"/>
  <c r="Y258" i="1"/>
  <c r="BO268" i="1"/>
  <c r="BM268" i="1"/>
  <c r="Y268" i="1"/>
  <c r="X281" i="1"/>
  <c r="BO277" i="1"/>
  <c r="BM277" i="1"/>
  <c r="Y277" i="1"/>
  <c r="X280" i="1"/>
  <c r="Y22" i="1"/>
  <c r="BM22" i="1"/>
  <c r="X25" i="1"/>
  <c r="X37" i="1"/>
  <c r="Y30" i="1"/>
  <c r="BM30" i="1"/>
  <c r="Y31" i="1"/>
  <c r="BM31" i="1"/>
  <c r="Y34" i="1"/>
  <c r="BM34" i="1"/>
  <c r="Y59" i="1"/>
  <c r="BM59" i="1"/>
  <c r="X63" i="1"/>
  <c r="Y67" i="1"/>
  <c r="BM67" i="1"/>
  <c r="X88" i="1"/>
  <c r="Y71" i="1"/>
  <c r="BM71" i="1"/>
  <c r="Y75" i="1"/>
  <c r="BM75" i="1"/>
  <c r="Y79" i="1"/>
  <c r="BM79" i="1"/>
  <c r="Y83" i="1"/>
  <c r="BM83" i="1"/>
  <c r="Y87" i="1"/>
  <c r="BM87" i="1"/>
  <c r="X95" i="1"/>
  <c r="Y93" i="1"/>
  <c r="BM93" i="1"/>
  <c r="X106" i="1"/>
  <c r="BO99" i="1"/>
  <c r="BM99" i="1"/>
  <c r="Y99" i="1"/>
  <c r="BO111" i="1"/>
  <c r="BM111" i="1"/>
  <c r="Y111" i="1"/>
  <c r="X132" i="1"/>
  <c r="BO127" i="1"/>
  <c r="BM127" i="1"/>
  <c r="Y127" i="1"/>
  <c r="BO138" i="1"/>
  <c r="BM138" i="1"/>
  <c r="Y138" i="1"/>
  <c r="BO147" i="1"/>
  <c r="BM147" i="1"/>
  <c r="Y147" i="1"/>
  <c r="BO149" i="1"/>
  <c r="BM149" i="1"/>
  <c r="Y149" i="1"/>
  <c r="BO162" i="1"/>
  <c r="BM162" i="1"/>
  <c r="Y162" i="1"/>
  <c r="BO181" i="1"/>
  <c r="BM181" i="1"/>
  <c r="Y181" i="1"/>
  <c r="BO191" i="1"/>
  <c r="BM191" i="1"/>
  <c r="Y191" i="1"/>
  <c r="BO195" i="1"/>
  <c r="BM195" i="1"/>
  <c r="Y195" i="1"/>
  <c r="BO223" i="1"/>
  <c r="BM223" i="1"/>
  <c r="Y223" i="1"/>
  <c r="X255" i="1"/>
  <c r="BO248" i="1"/>
  <c r="BM248" i="1"/>
  <c r="Y248" i="1"/>
  <c r="BO296" i="1"/>
  <c r="BM296" i="1"/>
  <c r="Y296" i="1"/>
  <c r="BO306" i="1"/>
  <c r="BM306" i="1"/>
  <c r="Y306" i="1"/>
  <c r="BO337" i="1"/>
  <c r="BM337" i="1"/>
  <c r="Y337" i="1"/>
  <c r="BO349" i="1"/>
  <c r="BM349" i="1"/>
  <c r="Y349" i="1"/>
  <c r="BO368" i="1"/>
  <c r="BM368" i="1"/>
  <c r="Y368" i="1"/>
  <c r="BO382" i="1"/>
  <c r="BM382" i="1"/>
  <c r="Y382" i="1"/>
  <c r="BO439" i="1"/>
  <c r="BM439" i="1"/>
  <c r="Y439" i="1"/>
  <c r="BO461" i="1"/>
  <c r="BM461" i="1"/>
  <c r="Y461" i="1"/>
  <c r="BO498" i="1"/>
  <c r="BM498" i="1"/>
  <c r="Y498" i="1"/>
  <c r="BO517" i="1"/>
  <c r="BM517" i="1"/>
  <c r="Y517" i="1"/>
  <c r="X124" i="1"/>
  <c r="X152" i="1"/>
  <c r="H586" i="1"/>
  <c r="I586" i="1"/>
  <c r="X176" i="1"/>
  <c r="X186" i="1"/>
  <c r="BO250" i="1"/>
  <c r="BM250" i="1"/>
  <c r="Y250" i="1"/>
  <c r="X274" i="1"/>
  <c r="BO264" i="1"/>
  <c r="BM264" i="1"/>
  <c r="Y264" i="1"/>
  <c r="BO272" i="1"/>
  <c r="BM272" i="1"/>
  <c r="Y272" i="1"/>
  <c r="BO289" i="1"/>
  <c r="BM289" i="1"/>
  <c r="Y289" i="1"/>
  <c r="BO300" i="1"/>
  <c r="BM300" i="1"/>
  <c r="Y300" i="1"/>
  <c r="BO333" i="1"/>
  <c r="BM333" i="1"/>
  <c r="Y333" i="1"/>
  <c r="BO341" i="1"/>
  <c r="BM341" i="1"/>
  <c r="Y341" i="1"/>
  <c r="X359" i="1"/>
  <c r="BO355" i="1"/>
  <c r="BM355" i="1"/>
  <c r="Y355" i="1"/>
  <c r="BO374" i="1"/>
  <c r="BM374" i="1"/>
  <c r="Y374" i="1"/>
  <c r="X390" i="1"/>
  <c r="BO388" i="1"/>
  <c r="BM388" i="1"/>
  <c r="Y388" i="1"/>
  <c r="BO451" i="1"/>
  <c r="BM451" i="1"/>
  <c r="Y451" i="1"/>
  <c r="BO495" i="1"/>
  <c r="BM495" i="1"/>
  <c r="Y495" i="1"/>
  <c r="BO509" i="1"/>
  <c r="BM509" i="1"/>
  <c r="Y509" i="1"/>
  <c r="BO513" i="1"/>
  <c r="BM513" i="1"/>
  <c r="Y513" i="1"/>
  <c r="X292" i="1"/>
  <c r="X377" i="1"/>
  <c r="W586" i="1"/>
  <c r="Y496" i="1"/>
  <c r="BM496" i="1"/>
  <c r="Y380" i="1"/>
  <c r="BM380" i="1"/>
  <c r="BO380" i="1"/>
  <c r="H9" i="1"/>
  <c r="A10" i="1"/>
  <c r="B586" i="1"/>
  <c r="W577" i="1"/>
  <c r="W578" i="1"/>
  <c r="Y23" i="1"/>
  <c r="Y24" i="1" s="1"/>
  <c r="BM23" i="1"/>
  <c r="BO23" i="1"/>
  <c r="X24" i="1"/>
  <c r="W576" i="1"/>
  <c r="Y27" i="1"/>
  <c r="BM27" i="1"/>
  <c r="BO27" i="1"/>
  <c r="Y29" i="1"/>
  <c r="BM29" i="1"/>
  <c r="Y32" i="1"/>
  <c r="BM32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BO53" i="1"/>
  <c r="X56" i="1"/>
  <c r="D586" i="1"/>
  <c r="Y60" i="1"/>
  <c r="Y63" i="1" s="1"/>
  <c r="BM60" i="1"/>
  <c r="BO60" i="1"/>
  <c r="X64" i="1"/>
  <c r="E586" i="1"/>
  <c r="Y68" i="1"/>
  <c r="BM68" i="1"/>
  <c r="BO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BM92" i="1"/>
  <c r="BO92" i="1"/>
  <c r="Y94" i="1"/>
  <c r="BM94" i="1"/>
  <c r="Y98" i="1"/>
  <c r="BM98" i="1"/>
  <c r="BO98" i="1"/>
  <c r="Y100" i="1"/>
  <c r="BM100" i="1"/>
  <c r="Y102" i="1"/>
  <c r="BM102" i="1"/>
  <c r="Y104" i="1"/>
  <c r="BM104" i="1"/>
  <c r="X105" i="1"/>
  <c r="Y108" i="1"/>
  <c r="BM108" i="1"/>
  <c r="BO108" i="1"/>
  <c r="Y110" i="1"/>
  <c r="BM110" i="1"/>
  <c r="Y112" i="1"/>
  <c r="BM112" i="1"/>
  <c r="Y114" i="1"/>
  <c r="BM114" i="1"/>
  <c r="Y116" i="1"/>
  <c r="BM116" i="1"/>
  <c r="Y117" i="1"/>
  <c r="BM117" i="1"/>
  <c r="Y118" i="1"/>
  <c r="BM118" i="1"/>
  <c r="Y120" i="1"/>
  <c r="BM120" i="1"/>
  <c r="Y121" i="1"/>
  <c r="BM121" i="1"/>
  <c r="Y122" i="1"/>
  <c r="BM122" i="1"/>
  <c r="X123" i="1"/>
  <c r="Y126" i="1"/>
  <c r="BM126" i="1"/>
  <c r="BO126" i="1"/>
  <c r="Y128" i="1"/>
  <c r="BM128" i="1"/>
  <c r="Y130" i="1"/>
  <c r="BM130" i="1"/>
  <c r="X133" i="1"/>
  <c r="F586" i="1"/>
  <c r="Y137" i="1"/>
  <c r="BM137" i="1"/>
  <c r="BO137" i="1"/>
  <c r="Y139" i="1"/>
  <c r="BM139" i="1"/>
  <c r="X142" i="1"/>
  <c r="G586" i="1"/>
  <c r="Y150" i="1"/>
  <c r="BM150" i="1"/>
  <c r="BO150" i="1"/>
  <c r="X151" i="1"/>
  <c r="Y155" i="1"/>
  <c r="BM155" i="1"/>
  <c r="BO155" i="1"/>
  <c r="Y157" i="1"/>
  <c r="BM157" i="1"/>
  <c r="Y159" i="1"/>
  <c r="BM159" i="1"/>
  <c r="Y161" i="1"/>
  <c r="BM161" i="1"/>
  <c r="Y163" i="1"/>
  <c r="BM163" i="1"/>
  <c r="X164" i="1"/>
  <c r="Y168" i="1"/>
  <c r="Y170" i="1" s="1"/>
  <c r="BM168" i="1"/>
  <c r="BO168" i="1"/>
  <c r="X171" i="1"/>
  <c r="Y174" i="1"/>
  <c r="BM174" i="1"/>
  <c r="BO174" i="1"/>
  <c r="Y178" i="1"/>
  <c r="BM178" i="1"/>
  <c r="BO178" i="1"/>
  <c r="Y180" i="1"/>
  <c r="BM180" i="1"/>
  <c r="Y182" i="1"/>
  <c r="BM182" i="1"/>
  <c r="Y184" i="1"/>
  <c r="BM184" i="1"/>
  <c r="X187" i="1"/>
  <c r="X207" i="1"/>
  <c r="Y190" i="1"/>
  <c r="BM190" i="1"/>
  <c r="Y193" i="1"/>
  <c r="BM193" i="1"/>
  <c r="Y194" i="1"/>
  <c r="BM194" i="1"/>
  <c r="Y196" i="1"/>
  <c r="BM196" i="1"/>
  <c r="Y198" i="1"/>
  <c r="BM198" i="1"/>
  <c r="BO200" i="1"/>
  <c r="BM200" i="1"/>
  <c r="BO201" i="1"/>
  <c r="BM201" i="1"/>
  <c r="Y201" i="1"/>
  <c r="BO203" i="1"/>
  <c r="BM203" i="1"/>
  <c r="Y203" i="1"/>
  <c r="X206" i="1"/>
  <c r="X214" i="1"/>
  <c r="BO209" i="1"/>
  <c r="BM209" i="1"/>
  <c r="Y209" i="1"/>
  <c r="BO212" i="1"/>
  <c r="BM212" i="1"/>
  <c r="Y212" i="1"/>
  <c r="BO220" i="1"/>
  <c r="BM220" i="1"/>
  <c r="Y220" i="1"/>
  <c r="BO224" i="1"/>
  <c r="BM224" i="1"/>
  <c r="Y224" i="1"/>
  <c r="X231" i="1"/>
  <c r="BO228" i="1"/>
  <c r="BM228" i="1"/>
  <c r="Y228" i="1"/>
  <c r="Y230" i="1" s="1"/>
  <c r="BO237" i="1"/>
  <c r="BM237" i="1"/>
  <c r="Y237" i="1"/>
  <c r="BO246" i="1"/>
  <c r="BM246" i="1"/>
  <c r="Y246" i="1"/>
  <c r="BO249" i="1"/>
  <c r="BM249" i="1"/>
  <c r="Y249" i="1"/>
  <c r="BO253" i="1"/>
  <c r="BM253" i="1"/>
  <c r="Y253" i="1"/>
  <c r="X262" i="1"/>
  <c r="BO257" i="1"/>
  <c r="BM257" i="1"/>
  <c r="Y257" i="1"/>
  <c r="X261" i="1"/>
  <c r="BO265" i="1"/>
  <c r="BM265" i="1"/>
  <c r="Y265" i="1"/>
  <c r="BO269" i="1"/>
  <c r="BM269" i="1"/>
  <c r="Y269" i="1"/>
  <c r="BO273" i="1"/>
  <c r="BM273" i="1"/>
  <c r="Y273" i="1"/>
  <c r="X275" i="1"/>
  <c r="BO278" i="1"/>
  <c r="BM278" i="1"/>
  <c r="Y278" i="1"/>
  <c r="BO284" i="1"/>
  <c r="BM284" i="1"/>
  <c r="Y284" i="1"/>
  <c r="X293" i="1"/>
  <c r="BO297" i="1"/>
  <c r="BM297" i="1"/>
  <c r="Y297" i="1"/>
  <c r="BO301" i="1"/>
  <c r="BM301" i="1"/>
  <c r="Y301" i="1"/>
  <c r="F9" i="1"/>
  <c r="J9" i="1"/>
  <c r="X55" i="1"/>
  <c r="X165" i="1"/>
  <c r="X170" i="1"/>
  <c r="BO202" i="1"/>
  <c r="BM202" i="1"/>
  <c r="Y202" i="1"/>
  <c r="BO204" i="1"/>
  <c r="BM204" i="1"/>
  <c r="Y204" i="1"/>
  <c r="BO211" i="1"/>
  <c r="BM211" i="1"/>
  <c r="Y211" i="1"/>
  <c r="BO213" i="1"/>
  <c r="BM213" i="1"/>
  <c r="Y213" i="1"/>
  <c r="X215" i="1"/>
  <c r="J586" i="1"/>
  <c r="X225" i="1"/>
  <c r="BO218" i="1"/>
  <c r="BM218" i="1"/>
  <c r="Y218" i="1"/>
  <c r="BO222" i="1"/>
  <c r="BM222" i="1"/>
  <c r="Y222" i="1"/>
  <c r="BO235" i="1"/>
  <c r="BM235" i="1"/>
  <c r="Y235" i="1"/>
  <c r="BO239" i="1"/>
  <c r="BM239" i="1"/>
  <c r="Y239" i="1"/>
  <c r="X241" i="1"/>
  <c r="BO245" i="1"/>
  <c r="BM245" i="1"/>
  <c r="Y245" i="1"/>
  <c r="BO247" i="1"/>
  <c r="BM247" i="1"/>
  <c r="Y247" i="1"/>
  <c r="BO251" i="1"/>
  <c r="BM251" i="1"/>
  <c r="Y251" i="1"/>
  <c r="BO259" i="1"/>
  <c r="BM259" i="1"/>
  <c r="Y259" i="1"/>
  <c r="BO267" i="1"/>
  <c r="BM267" i="1"/>
  <c r="Y267" i="1"/>
  <c r="BO271" i="1"/>
  <c r="BM271" i="1"/>
  <c r="Y271" i="1"/>
  <c r="X287" i="1"/>
  <c r="BO283" i="1"/>
  <c r="BM283" i="1"/>
  <c r="Y283" i="1"/>
  <c r="Y286" i="1" s="1"/>
  <c r="X286" i="1"/>
  <c r="BO290" i="1"/>
  <c r="BM290" i="1"/>
  <c r="Y290" i="1"/>
  <c r="Y292" i="1" s="1"/>
  <c r="BO299" i="1"/>
  <c r="BM299" i="1"/>
  <c r="Y299" i="1"/>
  <c r="X303" i="1"/>
  <c r="BO307" i="1"/>
  <c r="BM307" i="1"/>
  <c r="Y307" i="1"/>
  <c r="X309" i="1"/>
  <c r="O586" i="1"/>
  <c r="X313" i="1"/>
  <c r="BO312" i="1"/>
  <c r="BM312" i="1"/>
  <c r="Y312" i="1"/>
  <c r="Y313" i="1" s="1"/>
  <c r="X314" i="1"/>
  <c r="X319" i="1"/>
  <c r="BO316" i="1"/>
  <c r="BM316" i="1"/>
  <c r="Y316" i="1"/>
  <c r="X320" i="1"/>
  <c r="BO334" i="1"/>
  <c r="BM334" i="1"/>
  <c r="Y334" i="1"/>
  <c r="BO338" i="1"/>
  <c r="BM338" i="1"/>
  <c r="Y338" i="1"/>
  <c r="BO342" i="1"/>
  <c r="BM342" i="1"/>
  <c r="Y342" i="1"/>
  <c r="K586" i="1"/>
  <c r="X240" i="1"/>
  <c r="L586" i="1"/>
  <c r="X254" i="1"/>
  <c r="N586" i="1"/>
  <c r="X304" i="1"/>
  <c r="X308" i="1"/>
  <c r="BO318" i="1"/>
  <c r="BM318" i="1"/>
  <c r="Y318" i="1"/>
  <c r="X323" i="1"/>
  <c r="BO322" i="1"/>
  <c r="BM322" i="1"/>
  <c r="Y322" i="1"/>
  <c r="Y323" i="1" s="1"/>
  <c r="X324" i="1"/>
  <c r="X327" i="1"/>
  <c r="BO326" i="1"/>
  <c r="BM326" i="1"/>
  <c r="Y326" i="1"/>
  <c r="Y327" i="1" s="1"/>
  <c r="X328" i="1"/>
  <c r="P586" i="1"/>
  <c r="X345" i="1"/>
  <c r="BO332" i="1"/>
  <c r="BM332" i="1"/>
  <c r="Y332" i="1"/>
  <c r="BO336" i="1"/>
  <c r="BM336" i="1"/>
  <c r="Y336" i="1"/>
  <c r="BO340" i="1"/>
  <c r="BM340" i="1"/>
  <c r="Y340" i="1"/>
  <c r="BO344" i="1"/>
  <c r="BM344" i="1"/>
  <c r="Y344" i="1"/>
  <c r="X346" i="1"/>
  <c r="X353" i="1"/>
  <c r="BO348" i="1"/>
  <c r="BM348" i="1"/>
  <c r="Y348" i="1"/>
  <c r="X352" i="1"/>
  <c r="BO356" i="1"/>
  <c r="BM356" i="1"/>
  <c r="Y356" i="1"/>
  <c r="X363" i="1"/>
  <c r="BO369" i="1"/>
  <c r="BM369" i="1"/>
  <c r="Y369" i="1"/>
  <c r="X378" i="1"/>
  <c r="BO381" i="1"/>
  <c r="BM381" i="1"/>
  <c r="Y381" i="1"/>
  <c r="X385" i="1"/>
  <c r="BO389" i="1"/>
  <c r="BM389" i="1"/>
  <c r="Y389" i="1"/>
  <c r="X391" i="1"/>
  <c r="X398" i="1"/>
  <c r="BO395" i="1"/>
  <c r="BM395" i="1"/>
  <c r="Y395" i="1"/>
  <c r="Y397" i="1" s="1"/>
  <c r="X425" i="1"/>
  <c r="BO403" i="1"/>
  <c r="BM403" i="1"/>
  <c r="Y403" i="1"/>
  <c r="BO405" i="1"/>
  <c r="BM405" i="1"/>
  <c r="Y405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24" i="1"/>
  <c r="BM424" i="1"/>
  <c r="Y424" i="1"/>
  <c r="X431" i="1"/>
  <c r="BO428" i="1"/>
  <c r="BM428" i="1"/>
  <c r="Y428" i="1"/>
  <c r="Y430" i="1" s="1"/>
  <c r="X441" i="1"/>
  <c r="BO450" i="1"/>
  <c r="BM450" i="1"/>
  <c r="Y450" i="1"/>
  <c r="BO455" i="1"/>
  <c r="BM455" i="1"/>
  <c r="Y455" i="1"/>
  <c r="X458" i="1"/>
  <c r="BO462" i="1"/>
  <c r="BM462" i="1"/>
  <c r="Y462" i="1"/>
  <c r="X464" i="1"/>
  <c r="X467" i="1"/>
  <c r="BO466" i="1"/>
  <c r="BM466" i="1"/>
  <c r="Y466" i="1"/>
  <c r="Y467" i="1" s="1"/>
  <c r="X468" i="1"/>
  <c r="X471" i="1"/>
  <c r="BO470" i="1"/>
  <c r="BM470" i="1"/>
  <c r="Y470" i="1"/>
  <c r="Y471" i="1" s="1"/>
  <c r="X472" i="1"/>
  <c r="T586" i="1"/>
  <c r="X478" i="1"/>
  <c r="BO475" i="1"/>
  <c r="BM475" i="1"/>
  <c r="Y475" i="1"/>
  <c r="X479" i="1"/>
  <c r="BO497" i="1"/>
  <c r="BM497" i="1"/>
  <c r="Y497" i="1"/>
  <c r="BO501" i="1"/>
  <c r="BM501" i="1"/>
  <c r="Y501" i="1"/>
  <c r="BO350" i="1"/>
  <c r="BM350" i="1"/>
  <c r="Y350" i="1"/>
  <c r="BO362" i="1"/>
  <c r="BM362" i="1"/>
  <c r="Y362" i="1"/>
  <c r="Y363" i="1" s="1"/>
  <c r="X364" i="1"/>
  <c r="Q586" i="1"/>
  <c r="X372" i="1"/>
  <c r="BO367" i="1"/>
  <c r="BM367" i="1"/>
  <c r="Y367" i="1"/>
  <c r="Y371" i="1" s="1"/>
  <c r="X371" i="1"/>
  <c r="BO375" i="1"/>
  <c r="BM375" i="1"/>
  <c r="Y375" i="1"/>
  <c r="Y377" i="1" s="1"/>
  <c r="BO383" i="1"/>
  <c r="BM383" i="1"/>
  <c r="Y383" i="1"/>
  <c r="BO402" i="1"/>
  <c r="BM402" i="1"/>
  <c r="Y402" i="1"/>
  <c r="BO404" i="1"/>
  <c r="BM404" i="1"/>
  <c r="Y404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3" i="1"/>
  <c r="BM423" i="1"/>
  <c r="Y423" i="1"/>
  <c r="BO438" i="1"/>
  <c r="BM438" i="1"/>
  <c r="Y438" i="1"/>
  <c r="R586" i="1"/>
  <c r="S586" i="1"/>
  <c r="X446" i="1"/>
  <c r="BO445" i="1"/>
  <c r="BM445" i="1"/>
  <c r="Y445" i="1"/>
  <c r="Y446" i="1" s="1"/>
  <c r="X447" i="1"/>
  <c r="X459" i="1"/>
  <c r="BO449" i="1"/>
  <c r="BM449" i="1"/>
  <c r="Y449" i="1"/>
  <c r="BO452" i="1"/>
  <c r="BM452" i="1"/>
  <c r="Y452" i="1"/>
  <c r="BO456" i="1"/>
  <c r="BM456" i="1"/>
  <c r="Y456" i="1"/>
  <c r="X463" i="1"/>
  <c r="BO477" i="1"/>
  <c r="BM477" i="1"/>
  <c r="Y477" i="1"/>
  <c r="BO483" i="1"/>
  <c r="BM483" i="1"/>
  <c r="Y483" i="1"/>
  <c r="Y484" i="1" s="1"/>
  <c r="X485" i="1"/>
  <c r="BO494" i="1"/>
  <c r="BM494" i="1"/>
  <c r="Y494" i="1"/>
  <c r="BO499" i="1"/>
  <c r="BM499" i="1"/>
  <c r="Y499" i="1"/>
  <c r="BO502" i="1"/>
  <c r="BM502" i="1"/>
  <c r="Y502" i="1"/>
  <c r="BO514" i="1"/>
  <c r="BM514" i="1"/>
  <c r="Y514" i="1"/>
  <c r="Y519" i="1" s="1"/>
  <c r="BO518" i="1"/>
  <c r="BM518" i="1"/>
  <c r="Y518" i="1"/>
  <c r="X520" i="1"/>
  <c r="X525" i="1"/>
  <c r="BO522" i="1"/>
  <c r="BM522" i="1"/>
  <c r="Y522" i="1"/>
  <c r="X526" i="1"/>
  <c r="BO547" i="1"/>
  <c r="BM547" i="1"/>
  <c r="Y547" i="1"/>
  <c r="BO549" i="1"/>
  <c r="BM549" i="1"/>
  <c r="Y549" i="1"/>
  <c r="BO563" i="1"/>
  <c r="BM563" i="1"/>
  <c r="Y563" i="1"/>
  <c r="BO565" i="1"/>
  <c r="BM565" i="1"/>
  <c r="Y565" i="1"/>
  <c r="V586" i="1"/>
  <c r="U586" i="1"/>
  <c r="X484" i="1"/>
  <c r="X505" i="1"/>
  <c r="BO504" i="1"/>
  <c r="BM504" i="1"/>
  <c r="Y504" i="1"/>
  <c r="X506" i="1"/>
  <c r="X511" i="1"/>
  <c r="BO508" i="1"/>
  <c r="BM508" i="1"/>
  <c r="Y508" i="1"/>
  <c r="X519" i="1"/>
  <c r="BO516" i="1"/>
  <c r="BM516" i="1"/>
  <c r="Y516" i="1"/>
  <c r="BO524" i="1"/>
  <c r="BM524" i="1"/>
  <c r="Y524" i="1"/>
  <c r="X529" i="1"/>
  <c r="BO528" i="1"/>
  <c r="BM528" i="1"/>
  <c r="Y528" i="1"/>
  <c r="Y529" i="1" s="1"/>
  <c r="X530" i="1"/>
  <c r="X551" i="1"/>
  <c r="BO546" i="1"/>
  <c r="BM546" i="1"/>
  <c r="Y546" i="1"/>
  <c r="BO548" i="1"/>
  <c r="BM548" i="1"/>
  <c r="Y548" i="1"/>
  <c r="BO550" i="1"/>
  <c r="BM550" i="1"/>
  <c r="Y550" i="1"/>
  <c r="X552" i="1"/>
  <c r="X567" i="1"/>
  <c r="BO562" i="1"/>
  <c r="BM562" i="1"/>
  <c r="Y562" i="1"/>
  <c r="BO564" i="1"/>
  <c r="BM564" i="1"/>
  <c r="Y564" i="1"/>
  <c r="BO566" i="1"/>
  <c r="BM566" i="1"/>
  <c r="Y566" i="1"/>
  <c r="X568" i="1"/>
  <c r="X544" i="1"/>
  <c r="Y440" i="1" l="1"/>
  <c r="Y390" i="1"/>
  <c r="Y280" i="1"/>
  <c r="Y141" i="1"/>
  <c r="Y95" i="1"/>
  <c r="Y88" i="1"/>
  <c r="Y55" i="1"/>
  <c r="Y425" i="1"/>
  <c r="Y254" i="1"/>
  <c r="Y274" i="1"/>
  <c r="Y510" i="1"/>
  <c r="Y385" i="1"/>
  <c r="Y463" i="1"/>
  <c r="Y358" i="1"/>
  <c r="Y308" i="1"/>
  <c r="Y240" i="1"/>
  <c r="Y225" i="1"/>
  <c r="Y206" i="1"/>
  <c r="X578" i="1"/>
  <c r="Y303" i="1"/>
  <c r="Y175" i="1"/>
  <c r="Y164" i="1"/>
  <c r="Y151" i="1"/>
  <c r="Y132" i="1"/>
  <c r="Y123" i="1"/>
  <c r="Y105" i="1"/>
  <c r="Y505" i="1"/>
  <c r="X577" i="1"/>
  <c r="X576" i="1"/>
  <c r="Y567" i="1"/>
  <c r="Y525" i="1"/>
  <c r="Y478" i="1"/>
  <c r="Y214" i="1"/>
  <c r="W579" i="1"/>
  <c r="Y551" i="1"/>
  <c r="Y458" i="1"/>
  <c r="Y352" i="1"/>
  <c r="Y345" i="1"/>
  <c r="Y319" i="1"/>
  <c r="Y261" i="1"/>
  <c r="Y186" i="1"/>
  <c r="Y36" i="1"/>
  <c r="Y581" i="1" s="1"/>
  <c r="X580" i="1"/>
  <c r="X579" i="1" l="1"/>
</calcChain>
</file>

<file path=xl/sharedStrings.xml><?xml version="1.0" encoding="utf-8"?>
<sst xmlns="http://schemas.openxmlformats.org/spreadsheetml/2006/main" count="2573" uniqueCount="860">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</sst>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7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15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6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6"/>
  <sheetViews>
    <sheetView showGridLines="0" tabSelected="1" zoomScaleNormal="100" zoomScaleSheetLayoutView="100" workbookViewId="0">
      <selection activeCell="AA60" sqref="AA60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531" t="s">
        <v>0</v>
      </c>
      <c r="E1" s="532"/>
      <c r="F1" s="532"/>
      <c r="G1" s="12" t="s">
        <v>1</v>
      </c>
      <c r="H1" s="531" t="s">
        <v>2</v>
      </c>
      <c r="I1" s="532"/>
      <c r="J1" s="532"/>
      <c r="K1" s="532"/>
      <c r="L1" s="532"/>
      <c r="M1" s="532"/>
      <c r="N1" s="532"/>
      <c r="O1" s="532"/>
      <c r="P1" s="532"/>
      <c r="Q1" s="816" t="s">
        <v>3</v>
      </c>
      <c r="R1" s="532"/>
      <c r="S1" s="53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6"/>
      <c r="Q2" s="416"/>
      <c r="R2" s="416"/>
      <c r="S2" s="416"/>
      <c r="T2" s="416"/>
      <c r="U2" s="416"/>
      <c r="V2" s="416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6"/>
      <c r="P3" s="416"/>
      <c r="Q3" s="416"/>
      <c r="R3" s="416"/>
      <c r="S3" s="416"/>
      <c r="T3" s="416"/>
      <c r="U3" s="416"/>
      <c r="V3" s="416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571" t="s">
        <v>8</v>
      </c>
      <c r="B5" s="477"/>
      <c r="C5" s="478"/>
      <c r="D5" s="438"/>
      <c r="E5" s="440"/>
      <c r="F5" s="766" t="s">
        <v>9</v>
      </c>
      <c r="G5" s="478"/>
      <c r="H5" s="438" t="s">
        <v>859</v>
      </c>
      <c r="I5" s="439"/>
      <c r="J5" s="439"/>
      <c r="K5" s="439"/>
      <c r="L5" s="440"/>
      <c r="M5" s="58"/>
      <c r="O5" s="24" t="s">
        <v>10</v>
      </c>
      <c r="P5" s="813">
        <v>45485</v>
      </c>
      <c r="Q5" s="585"/>
      <c r="S5" s="667" t="s">
        <v>11</v>
      </c>
      <c r="T5" s="453"/>
      <c r="U5" s="670" t="s">
        <v>12</v>
      </c>
      <c r="V5" s="585"/>
      <c r="AA5" s="51"/>
      <c r="AB5" s="51"/>
      <c r="AC5" s="51"/>
    </row>
    <row r="6" spans="1:30" s="401" customFormat="1" ht="24" customHeight="1" x14ac:dyDescent="0.2">
      <c r="A6" s="571" t="s">
        <v>13</v>
      </c>
      <c r="B6" s="477"/>
      <c r="C6" s="478"/>
      <c r="D6" s="739" t="s">
        <v>14</v>
      </c>
      <c r="E6" s="740"/>
      <c r="F6" s="740"/>
      <c r="G6" s="740"/>
      <c r="H6" s="740"/>
      <c r="I6" s="740"/>
      <c r="J6" s="740"/>
      <c r="K6" s="740"/>
      <c r="L6" s="585"/>
      <c r="M6" s="59"/>
      <c r="O6" s="24" t="s">
        <v>15</v>
      </c>
      <c r="P6" s="458" t="str">
        <f>IF(P5=0," ",CHOOSE(WEEKDAY(P5,2),"Понедельник","Вторник","Среда","Четверг","Пятница","Суббота","Воскресенье"))</f>
        <v>Пятница</v>
      </c>
      <c r="Q6" s="413"/>
      <c r="S6" s="452" t="s">
        <v>16</v>
      </c>
      <c r="T6" s="453"/>
      <c r="U6" s="731" t="s">
        <v>17</v>
      </c>
      <c r="V6" s="496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49" t="str">
        <f>IFERROR(VLOOKUP(DeliveryAddress,Table,3,0),1)</f>
        <v>5</v>
      </c>
      <c r="E7" s="650"/>
      <c r="F7" s="650"/>
      <c r="G7" s="650"/>
      <c r="H7" s="650"/>
      <c r="I7" s="650"/>
      <c r="J7" s="650"/>
      <c r="K7" s="650"/>
      <c r="L7" s="651"/>
      <c r="M7" s="60"/>
      <c r="O7" s="24"/>
      <c r="P7" s="42"/>
      <c r="Q7" s="42"/>
      <c r="S7" s="416"/>
      <c r="T7" s="453"/>
      <c r="U7" s="732"/>
      <c r="V7" s="733"/>
      <c r="AA7" s="51"/>
      <c r="AB7" s="51"/>
      <c r="AC7" s="51"/>
    </row>
    <row r="8" spans="1:30" s="401" customFormat="1" ht="25.5" customHeight="1" x14ac:dyDescent="0.2">
      <c r="A8" s="820" t="s">
        <v>18</v>
      </c>
      <c r="B8" s="450"/>
      <c r="C8" s="451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674">
        <v>0.41666666666666669</v>
      </c>
      <c r="Q8" s="651"/>
      <c r="S8" s="416"/>
      <c r="T8" s="453"/>
      <c r="U8" s="732"/>
      <c r="V8" s="733"/>
      <c r="AA8" s="51"/>
      <c r="AB8" s="51"/>
      <c r="AC8" s="51"/>
    </row>
    <row r="9" spans="1:30" s="401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579"/>
      <c r="E9" s="410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09" t="str">
        <f>IF(AND($A$9="Тип доверенности/получателя при получении в адресе перегруза:",$D$9="Разовая доверенность"),"Введите ФИО","")</f>
        <v/>
      </c>
      <c r="I9" s="410"/>
      <c r="J9" s="4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0"/>
      <c r="L9" s="410"/>
      <c r="M9" s="403"/>
      <c r="O9" s="26" t="s">
        <v>20</v>
      </c>
      <c r="P9" s="575"/>
      <c r="Q9" s="576"/>
      <c r="S9" s="416"/>
      <c r="T9" s="453"/>
      <c r="U9" s="734"/>
      <c r="V9" s="735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579"/>
      <c r="E10" s="410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714" t="str">
        <f>IFERROR(VLOOKUP($D$10,Proxy,2,FALSE),"")</f>
        <v/>
      </c>
      <c r="I10" s="416"/>
      <c r="J10" s="416"/>
      <c r="K10" s="416"/>
      <c r="L10" s="416"/>
      <c r="M10" s="400"/>
      <c r="O10" s="26" t="s">
        <v>21</v>
      </c>
      <c r="P10" s="683"/>
      <c r="Q10" s="684"/>
      <c r="T10" s="24" t="s">
        <v>22</v>
      </c>
      <c r="U10" s="495" t="s">
        <v>23</v>
      </c>
      <c r="V10" s="496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84"/>
      <c r="Q11" s="585"/>
      <c r="T11" s="24" t="s">
        <v>26</v>
      </c>
      <c r="U11" s="663" t="s">
        <v>27</v>
      </c>
      <c r="V11" s="576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763" t="s">
        <v>28</v>
      </c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8"/>
      <c r="M12" s="62"/>
      <c r="O12" s="24" t="s">
        <v>29</v>
      </c>
      <c r="P12" s="674"/>
      <c r="Q12" s="651"/>
      <c r="R12" s="23"/>
      <c r="T12" s="24"/>
      <c r="U12" s="532"/>
      <c r="V12" s="416"/>
      <c r="AA12" s="51"/>
      <c r="AB12" s="51"/>
      <c r="AC12" s="51"/>
    </row>
    <row r="13" spans="1:30" s="401" customFormat="1" ht="23.25" customHeight="1" x14ac:dyDescent="0.2">
      <c r="A13" s="763" t="s">
        <v>30</v>
      </c>
      <c r="B13" s="477"/>
      <c r="C13" s="477"/>
      <c r="D13" s="477"/>
      <c r="E13" s="477"/>
      <c r="F13" s="477"/>
      <c r="G13" s="477"/>
      <c r="H13" s="477"/>
      <c r="I13" s="477"/>
      <c r="J13" s="477"/>
      <c r="K13" s="477"/>
      <c r="L13" s="478"/>
      <c r="M13" s="62"/>
      <c r="N13" s="26"/>
      <c r="O13" s="26" t="s">
        <v>31</v>
      </c>
      <c r="P13" s="663"/>
      <c r="Q13" s="576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763" t="s">
        <v>32</v>
      </c>
      <c r="B14" s="477"/>
      <c r="C14" s="477"/>
      <c r="D14" s="477"/>
      <c r="E14" s="477"/>
      <c r="F14" s="477"/>
      <c r="G14" s="477"/>
      <c r="H14" s="477"/>
      <c r="I14" s="477"/>
      <c r="J14" s="477"/>
      <c r="K14" s="477"/>
      <c r="L14" s="478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805" t="s">
        <v>33</v>
      </c>
      <c r="B15" s="477"/>
      <c r="C15" s="477"/>
      <c r="D15" s="477"/>
      <c r="E15" s="477"/>
      <c r="F15" s="477"/>
      <c r="G15" s="477"/>
      <c r="H15" s="477"/>
      <c r="I15" s="477"/>
      <c r="J15" s="477"/>
      <c r="K15" s="477"/>
      <c r="L15" s="478"/>
      <c r="M15" s="63"/>
      <c r="O15" s="557" t="s">
        <v>34</v>
      </c>
      <c r="P15" s="532"/>
      <c r="Q15" s="532"/>
      <c r="R15" s="532"/>
      <c r="S15" s="53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58"/>
      <c r="P16" s="558"/>
      <c r="Q16" s="558"/>
      <c r="R16" s="558"/>
      <c r="S16" s="55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5" t="s">
        <v>35</v>
      </c>
      <c r="B17" s="445" t="s">
        <v>36</v>
      </c>
      <c r="C17" s="593" t="s">
        <v>37</v>
      </c>
      <c r="D17" s="445" t="s">
        <v>38</v>
      </c>
      <c r="E17" s="510"/>
      <c r="F17" s="445" t="s">
        <v>39</v>
      </c>
      <c r="G17" s="445" t="s">
        <v>40</v>
      </c>
      <c r="H17" s="445" t="s">
        <v>41</v>
      </c>
      <c r="I17" s="445" t="s">
        <v>42</v>
      </c>
      <c r="J17" s="445" t="s">
        <v>43</v>
      </c>
      <c r="K17" s="445" t="s">
        <v>44</v>
      </c>
      <c r="L17" s="445" t="s">
        <v>45</v>
      </c>
      <c r="M17" s="445" t="s">
        <v>46</v>
      </c>
      <c r="N17" s="445" t="s">
        <v>47</v>
      </c>
      <c r="O17" s="445" t="s">
        <v>48</v>
      </c>
      <c r="P17" s="509"/>
      <c r="Q17" s="509"/>
      <c r="R17" s="509"/>
      <c r="S17" s="510"/>
      <c r="T17" s="799" t="s">
        <v>49</v>
      </c>
      <c r="U17" s="478"/>
      <c r="V17" s="445" t="s">
        <v>50</v>
      </c>
      <c r="W17" s="445" t="s">
        <v>51</v>
      </c>
      <c r="X17" s="830" t="s">
        <v>52</v>
      </c>
      <c r="Y17" s="445" t="s">
        <v>53</v>
      </c>
      <c r="Z17" s="525" t="s">
        <v>54</v>
      </c>
      <c r="AA17" s="525" t="s">
        <v>55</v>
      </c>
      <c r="AB17" s="525" t="s">
        <v>56</v>
      </c>
      <c r="AC17" s="526"/>
      <c r="AD17" s="527"/>
      <c r="AE17" s="521"/>
      <c r="BB17" s="797" t="s">
        <v>57</v>
      </c>
    </row>
    <row r="18" spans="1:67" ht="14.25" customHeight="1" x14ac:dyDescent="0.2">
      <c r="A18" s="446"/>
      <c r="B18" s="446"/>
      <c r="C18" s="446"/>
      <c r="D18" s="511"/>
      <c r="E18" s="513"/>
      <c r="F18" s="446"/>
      <c r="G18" s="446"/>
      <c r="H18" s="446"/>
      <c r="I18" s="446"/>
      <c r="J18" s="446"/>
      <c r="K18" s="446"/>
      <c r="L18" s="446"/>
      <c r="M18" s="446"/>
      <c r="N18" s="446"/>
      <c r="O18" s="511"/>
      <c r="P18" s="512"/>
      <c r="Q18" s="512"/>
      <c r="R18" s="512"/>
      <c r="S18" s="513"/>
      <c r="T18" s="402" t="s">
        <v>58</v>
      </c>
      <c r="U18" s="402" t="s">
        <v>59</v>
      </c>
      <c r="V18" s="446"/>
      <c r="W18" s="446"/>
      <c r="X18" s="831"/>
      <c r="Y18" s="446"/>
      <c r="Z18" s="702"/>
      <c r="AA18" s="702"/>
      <c r="AB18" s="528"/>
      <c r="AC18" s="529"/>
      <c r="AD18" s="530"/>
      <c r="AE18" s="522"/>
      <c r="BB18" s="416"/>
    </row>
    <row r="19" spans="1:67" ht="27.75" hidden="1" customHeight="1" x14ac:dyDescent="0.2">
      <c r="A19" s="462" t="s">
        <v>60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8"/>
      <c r="AA19" s="48"/>
    </row>
    <row r="20" spans="1:67" ht="16.5" hidden="1" customHeight="1" x14ac:dyDescent="0.25">
      <c r="A20" s="415" t="s">
        <v>60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399"/>
      <c r="AA20" s="399"/>
    </row>
    <row r="21" spans="1:67" ht="14.25" hidden="1" customHeight="1" x14ac:dyDescent="0.25">
      <c r="A21" s="420" t="s">
        <v>61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398"/>
      <c r="AA21" s="39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18">
        <v>4607091389258</v>
      </c>
      <c r="E22" s="413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2"/>
      <c r="Q22" s="412"/>
      <c r="R22" s="412"/>
      <c r="S22" s="413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18">
        <v>4680115885004</v>
      </c>
      <c r="E23" s="413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2"/>
      <c r="Q23" s="412"/>
      <c r="R23" s="412"/>
      <c r="S23" s="413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0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31"/>
      <c r="O24" s="449" t="s">
        <v>70</v>
      </c>
      <c r="P24" s="450"/>
      <c r="Q24" s="450"/>
      <c r="R24" s="450"/>
      <c r="S24" s="450"/>
      <c r="T24" s="450"/>
      <c r="U24" s="451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hidden="1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31"/>
      <c r="O25" s="449" t="s">
        <v>70</v>
      </c>
      <c r="P25" s="450"/>
      <c r="Q25" s="450"/>
      <c r="R25" s="450"/>
      <c r="S25" s="450"/>
      <c r="T25" s="450"/>
      <c r="U25" s="451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hidden="1" customHeight="1" x14ac:dyDescent="0.25">
      <c r="A26" s="420" t="s">
        <v>72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398"/>
      <c r="AA26" s="39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18">
        <v>4607091383881</v>
      </c>
      <c r="E27" s="413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2"/>
      <c r="Q27" s="412"/>
      <c r="R27" s="412"/>
      <c r="S27" s="413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18">
        <v>4607091388237</v>
      </c>
      <c r="E28" s="413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2"/>
      <c r="Q28" s="412"/>
      <c r="R28" s="412"/>
      <c r="S28" s="413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18">
        <v>4607091383935</v>
      </c>
      <c r="E29" s="413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2"/>
      <c r="Q29" s="412"/>
      <c r="R29" s="412"/>
      <c r="S29" s="413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18">
        <v>4607091383935</v>
      </c>
      <c r="E30" s="413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2"/>
      <c r="Q30" s="412"/>
      <c r="R30" s="412"/>
      <c r="S30" s="413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18">
        <v>4680115881990</v>
      </c>
      <c r="E31" s="413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98" t="s">
        <v>82</v>
      </c>
      <c r="P31" s="412"/>
      <c r="Q31" s="412"/>
      <c r="R31" s="412"/>
      <c r="S31" s="413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418">
        <v>4680115881853</v>
      </c>
      <c r="E32" s="413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2"/>
      <c r="Q32" s="412"/>
      <c r="R32" s="412"/>
      <c r="S32" s="413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418">
        <v>4680115881853</v>
      </c>
      <c r="E33" s="413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85" t="s">
        <v>86</v>
      </c>
      <c r="P33" s="412"/>
      <c r="Q33" s="412"/>
      <c r="R33" s="412"/>
      <c r="S33" s="413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418">
        <v>4607091383911</v>
      </c>
      <c r="E34" s="413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2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2"/>
      <c r="Q34" s="412"/>
      <c r="R34" s="412"/>
      <c r="S34" s="413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418">
        <v>4607091388244</v>
      </c>
      <c r="E35" s="413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2"/>
      <c r="Q35" s="412"/>
      <c r="R35" s="412"/>
      <c r="S35" s="413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30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31"/>
      <c r="O36" s="449" t="s">
        <v>70</v>
      </c>
      <c r="P36" s="450"/>
      <c r="Q36" s="450"/>
      <c r="R36" s="450"/>
      <c r="S36" s="450"/>
      <c r="T36" s="450"/>
      <c r="U36" s="451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hidden="1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31"/>
      <c r="O37" s="449" t="s">
        <v>70</v>
      </c>
      <c r="P37" s="450"/>
      <c r="Q37" s="450"/>
      <c r="R37" s="450"/>
      <c r="S37" s="450"/>
      <c r="T37" s="450"/>
      <c r="U37" s="451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hidden="1" customHeight="1" x14ac:dyDescent="0.25">
      <c r="A38" s="420" t="s">
        <v>91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398"/>
      <c r="AA38" s="39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418">
        <v>4607091388503</v>
      </c>
      <c r="E39" s="413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2"/>
      <c r="Q39" s="412"/>
      <c r="R39" s="412"/>
      <c r="S39" s="413"/>
      <c r="T39" s="34"/>
      <c r="U39" s="34"/>
      <c r="V39" s="35" t="s">
        <v>66</v>
      </c>
      <c r="W39" s="405">
        <v>0</v>
      </c>
      <c r="X39" s="40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30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31"/>
      <c r="O40" s="449" t="s">
        <v>70</v>
      </c>
      <c r="P40" s="450"/>
      <c r="Q40" s="450"/>
      <c r="R40" s="450"/>
      <c r="S40" s="450"/>
      <c r="T40" s="450"/>
      <c r="U40" s="451"/>
      <c r="V40" s="37" t="s">
        <v>71</v>
      </c>
      <c r="W40" s="407">
        <f>IFERROR(W39/H39,"0")</f>
        <v>0</v>
      </c>
      <c r="X40" s="407">
        <f>IFERROR(X39/H39,"0")</f>
        <v>0</v>
      </c>
      <c r="Y40" s="407">
        <f>IFERROR(IF(Y39="",0,Y39),"0")</f>
        <v>0</v>
      </c>
      <c r="Z40" s="408"/>
      <c r="AA40" s="408"/>
    </row>
    <row r="41" spans="1:67" hidden="1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31"/>
      <c r="O41" s="449" t="s">
        <v>70</v>
      </c>
      <c r="P41" s="450"/>
      <c r="Q41" s="450"/>
      <c r="R41" s="450"/>
      <c r="S41" s="450"/>
      <c r="T41" s="450"/>
      <c r="U41" s="451"/>
      <c r="V41" s="37" t="s">
        <v>66</v>
      </c>
      <c r="W41" s="407">
        <f>IFERROR(SUM(W39:W39),"0")</f>
        <v>0</v>
      </c>
      <c r="X41" s="407">
        <f>IFERROR(SUM(X39:X39),"0")</f>
        <v>0</v>
      </c>
      <c r="Y41" s="37"/>
      <c r="Z41" s="408"/>
      <c r="AA41" s="408"/>
    </row>
    <row r="42" spans="1:67" ht="14.25" hidden="1" customHeight="1" x14ac:dyDescent="0.25">
      <c r="A42" s="420" t="s">
        <v>96</v>
      </c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398"/>
      <c r="AA42" s="39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418">
        <v>4607091388282</v>
      </c>
      <c r="E43" s="413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2"/>
      <c r="Q43" s="412"/>
      <c r="R43" s="412"/>
      <c r="S43" s="413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30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31"/>
      <c r="O44" s="449" t="s">
        <v>70</v>
      </c>
      <c r="P44" s="450"/>
      <c r="Q44" s="450"/>
      <c r="R44" s="450"/>
      <c r="S44" s="450"/>
      <c r="T44" s="450"/>
      <c r="U44" s="451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hidden="1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31"/>
      <c r="O45" s="449" t="s">
        <v>70</v>
      </c>
      <c r="P45" s="450"/>
      <c r="Q45" s="450"/>
      <c r="R45" s="450"/>
      <c r="S45" s="450"/>
      <c r="T45" s="450"/>
      <c r="U45" s="451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hidden="1" customHeight="1" x14ac:dyDescent="0.25">
      <c r="A46" s="420" t="s">
        <v>100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398"/>
      <c r="AA46" s="39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418">
        <v>4607091389111</v>
      </c>
      <c r="E47" s="413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2"/>
      <c r="Q47" s="412"/>
      <c r="R47" s="412"/>
      <c r="S47" s="413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30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31"/>
      <c r="O48" s="449" t="s">
        <v>70</v>
      </c>
      <c r="P48" s="450"/>
      <c r="Q48" s="450"/>
      <c r="R48" s="450"/>
      <c r="S48" s="450"/>
      <c r="T48" s="450"/>
      <c r="U48" s="451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hidden="1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31"/>
      <c r="O49" s="449" t="s">
        <v>70</v>
      </c>
      <c r="P49" s="450"/>
      <c r="Q49" s="450"/>
      <c r="R49" s="450"/>
      <c r="S49" s="450"/>
      <c r="T49" s="450"/>
      <c r="U49" s="451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hidden="1" customHeight="1" x14ac:dyDescent="0.2">
      <c r="A50" s="462" t="s">
        <v>103</v>
      </c>
      <c r="B50" s="463"/>
      <c r="C50" s="463"/>
      <c r="D50" s="463"/>
      <c r="E50" s="463"/>
      <c r="F50" s="463"/>
      <c r="G50" s="463"/>
      <c r="H50" s="463"/>
      <c r="I50" s="463"/>
      <c r="J50" s="463"/>
      <c r="K50" s="463"/>
      <c r="L50" s="463"/>
      <c r="M50" s="463"/>
      <c r="N50" s="463"/>
      <c r="O50" s="463"/>
      <c r="P50" s="463"/>
      <c r="Q50" s="463"/>
      <c r="R50" s="463"/>
      <c r="S50" s="463"/>
      <c r="T50" s="463"/>
      <c r="U50" s="463"/>
      <c r="V50" s="463"/>
      <c r="W50" s="463"/>
      <c r="X50" s="463"/>
      <c r="Y50" s="463"/>
      <c r="Z50" s="48"/>
      <c r="AA50" s="48"/>
    </row>
    <row r="51" spans="1:67" ht="16.5" hidden="1" customHeight="1" x14ac:dyDescent="0.25">
      <c r="A51" s="415" t="s">
        <v>104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399"/>
      <c r="AA51" s="399"/>
    </row>
    <row r="52" spans="1:67" ht="14.25" hidden="1" customHeight="1" x14ac:dyDescent="0.25">
      <c r="A52" s="420" t="s">
        <v>105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398"/>
      <c r="AA52" s="398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418">
        <v>4680115881440</v>
      </c>
      <c r="E53" s="413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2"/>
      <c r="Q53" s="412"/>
      <c r="R53" s="412"/>
      <c r="S53" s="413"/>
      <c r="T53" s="34"/>
      <c r="U53" s="34"/>
      <c r="V53" s="35" t="s">
        <v>66</v>
      </c>
      <c r="W53" s="405">
        <v>0</v>
      </c>
      <c r="X53" s="40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418">
        <v>4680115881433</v>
      </c>
      <c r="E54" s="413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2"/>
      <c r="Q54" s="412"/>
      <c r="R54" s="412"/>
      <c r="S54" s="413"/>
      <c r="T54" s="34"/>
      <c r="U54" s="34"/>
      <c r="V54" s="35" t="s">
        <v>66</v>
      </c>
      <c r="W54" s="405">
        <v>0</v>
      </c>
      <c r="X54" s="40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430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31"/>
      <c r="O55" s="449" t="s">
        <v>70</v>
      </c>
      <c r="P55" s="450"/>
      <c r="Q55" s="450"/>
      <c r="R55" s="450"/>
      <c r="S55" s="450"/>
      <c r="T55" s="450"/>
      <c r="U55" s="451"/>
      <c r="V55" s="37" t="s">
        <v>71</v>
      </c>
      <c r="W55" s="407">
        <f>IFERROR(W53/H53,"0")+IFERROR(W54/H54,"0")</f>
        <v>0</v>
      </c>
      <c r="X55" s="407">
        <f>IFERROR(X53/H53,"0")+IFERROR(X54/H54,"0")</f>
        <v>0</v>
      </c>
      <c r="Y55" s="407">
        <f>IFERROR(IF(Y53="",0,Y53),"0")+IFERROR(IF(Y54="",0,Y54),"0")</f>
        <v>0</v>
      </c>
      <c r="Z55" s="408"/>
      <c r="AA55" s="408"/>
    </row>
    <row r="56" spans="1:67" hidden="1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31"/>
      <c r="O56" s="449" t="s">
        <v>70</v>
      </c>
      <c r="P56" s="450"/>
      <c r="Q56" s="450"/>
      <c r="R56" s="450"/>
      <c r="S56" s="450"/>
      <c r="T56" s="450"/>
      <c r="U56" s="451"/>
      <c r="V56" s="37" t="s">
        <v>66</v>
      </c>
      <c r="W56" s="407">
        <f>IFERROR(SUM(W53:W54),"0")</f>
        <v>0</v>
      </c>
      <c r="X56" s="407">
        <f>IFERROR(SUM(X53:X54),"0")</f>
        <v>0</v>
      </c>
      <c r="Y56" s="37"/>
      <c r="Z56" s="408"/>
      <c r="AA56" s="408"/>
    </row>
    <row r="57" spans="1:67" ht="16.5" hidden="1" customHeight="1" x14ac:dyDescent="0.25">
      <c r="A57" s="415" t="s">
        <v>112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399"/>
      <c r="AA57" s="399"/>
    </row>
    <row r="58" spans="1:67" ht="14.25" hidden="1" customHeight="1" x14ac:dyDescent="0.25">
      <c r="A58" s="420" t="s">
        <v>113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398"/>
      <c r="AA58" s="398"/>
    </row>
    <row r="59" spans="1:67" ht="27" hidden="1" customHeight="1" x14ac:dyDescent="0.25">
      <c r="A59" s="54" t="s">
        <v>114</v>
      </c>
      <c r="B59" s="54" t="s">
        <v>115</v>
      </c>
      <c r="C59" s="31">
        <v>4301011481</v>
      </c>
      <c r="D59" s="418">
        <v>4680115881426</v>
      </c>
      <c r="E59" s="413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75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2"/>
      <c r="Q59" s="412"/>
      <c r="R59" s="412"/>
      <c r="S59" s="413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117</v>
      </c>
      <c r="C60" s="31">
        <v>4301011452</v>
      </c>
      <c r="D60" s="418">
        <v>4680115881426</v>
      </c>
      <c r="E60" s="413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2"/>
      <c r="Q60" s="412"/>
      <c r="R60" s="412"/>
      <c r="S60" s="413"/>
      <c r="T60" s="34"/>
      <c r="U60" s="34"/>
      <c r="V60" s="35" t="s">
        <v>66</v>
      </c>
      <c r="W60" s="405">
        <v>300</v>
      </c>
      <c r="X60" s="406">
        <f>IFERROR(IF(W60="",0,CEILING((W60/$H60),1)*$H60),"")</f>
        <v>302.40000000000003</v>
      </c>
      <c r="Y60" s="36">
        <f>IFERROR(IF(X60=0,"",ROUNDUP(X60/H60,0)*0.02175),"")</f>
        <v>0.60899999999999999</v>
      </c>
      <c r="Z60" s="56"/>
      <c r="AA60" s="57"/>
      <c r="AE60" s="64"/>
      <c r="BB60" s="82" t="s">
        <v>1</v>
      </c>
      <c r="BL60" s="64">
        <f>IFERROR(W60*I60/H60,"0")</f>
        <v>313.33333333333331</v>
      </c>
      <c r="BM60" s="64">
        <f>IFERROR(X60*I60/H60,"0")</f>
        <v>315.83999999999997</v>
      </c>
      <c r="BN60" s="64">
        <f>IFERROR(1/J60*(W60/H60),"0")</f>
        <v>0.49603174603174593</v>
      </c>
      <c r="BO60" s="64">
        <f>IFERROR(1/J60*(X60/H60),"0")</f>
        <v>0.5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418">
        <v>4680115881419</v>
      </c>
      <c r="E61" s="413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7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2"/>
      <c r="Q61" s="412"/>
      <c r="R61" s="412"/>
      <c r="S61" s="413"/>
      <c r="T61" s="34"/>
      <c r="U61" s="34"/>
      <c r="V61" s="35" t="s">
        <v>66</v>
      </c>
      <c r="W61" s="405">
        <v>0</v>
      </c>
      <c r="X61" s="406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418">
        <v>4680115881525</v>
      </c>
      <c r="E62" s="413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6" t="s">
        <v>122</v>
      </c>
      <c r="P62" s="412"/>
      <c r="Q62" s="412"/>
      <c r="R62" s="412"/>
      <c r="S62" s="413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30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31"/>
      <c r="O63" s="449" t="s">
        <v>70</v>
      </c>
      <c r="P63" s="450"/>
      <c r="Q63" s="450"/>
      <c r="R63" s="450"/>
      <c r="S63" s="450"/>
      <c r="T63" s="450"/>
      <c r="U63" s="451"/>
      <c r="V63" s="37" t="s">
        <v>71</v>
      </c>
      <c r="W63" s="407">
        <f>IFERROR(W59/H59,"0")+IFERROR(W60/H60,"0")+IFERROR(W61/H61,"0")+IFERROR(W62/H62,"0")</f>
        <v>27.777777777777775</v>
      </c>
      <c r="X63" s="407">
        <f>IFERROR(X59/H59,"0")+IFERROR(X60/H60,"0")+IFERROR(X61/H61,"0")+IFERROR(X62/H62,"0")</f>
        <v>28</v>
      </c>
      <c r="Y63" s="407">
        <f>IFERROR(IF(Y59="",0,Y59),"0")+IFERROR(IF(Y60="",0,Y60),"0")+IFERROR(IF(Y61="",0,Y61),"0")+IFERROR(IF(Y62="",0,Y62),"0")</f>
        <v>0.60899999999999999</v>
      </c>
      <c r="Z63" s="408"/>
      <c r="AA63" s="408"/>
    </row>
    <row r="64" spans="1:67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31"/>
      <c r="O64" s="449" t="s">
        <v>70</v>
      </c>
      <c r="P64" s="450"/>
      <c r="Q64" s="450"/>
      <c r="R64" s="450"/>
      <c r="S64" s="450"/>
      <c r="T64" s="450"/>
      <c r="U64" s="451"/>
      <c r="V64" s="37" t="s">
        <v>66</v>
      </c>
      <c r="W64" s="407">
        <f>IFERROR(SUM(W59:W62),"0")</f>
        <v>300</v>
      </c>
      <c r="X64" s="407">
        <f>IFERROR(SUM(X59:X62),"0")</f>
        <v>302.40000000000003</v>
      </c>
      <c r="Y64" s="37"/>
      <c r="Z64" s="408"/>
      <c r="AA64" s="408"/>
    </row>
    <row r="65" spans="1:67" ht="16.5" hidden="1" customHeight="1" x14ac:dyDescent="0.25">
      <c r="A65" s="415" t="s">
        <v>103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399"/>
      <c r="AA65" s="399"/>
    </row>
    <row r="66" spans="1:67" ht="14.25" hidden="1" customHeight="1" x14ac:dyDescent="0.25">
      <c r="A66" s="420" t="s">
        <v>113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398"/>
      <c r="AA66" s="39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418">
        <v>4607091382945</v>
      </c>
      <c r="E67" s="413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2"/>
      <c r="Q67" s="412"/>
      <c r="R67" s="412"/>
      <c r="S67" s="413"/>
      <c r="T67" s="34"/>
      <c r="U67" s="34"/>
      <c r="V67" s="35" t="s">
        <v>66</v>
      </c>
      <c r="W67" s="405">
        <v>0</v>
      </c>
      <c r="X67" s="40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4301011540</v>
      </c>
      <c r="D68" s="418">
        <v>4607091385670</v>
      </c>
      <c r="E68" s="413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2"/>
      <c r="Q68" s="412"/>
      <c r="R68" s="412"/>
      <c r="S68" s="413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128</v>
      </c>
      <c r="C69" s="31">
        <v>4301011380</v>
      </c>
      <c r="D69" s="418">
        <v>4607091385670</v>
      </c>
      <c r="E69" s="413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2"/>
      <c r="Q69" s="412"/>
      <c r="R69" s="412"/>
      <c r="S69" s="413"/>
      <c r="T69" s="34"/>
      <c r="U69" s="34"/>
      <c r="V69" s="35" t="s">
        <v>66</v>
      </c>
      <c r="W69" s="405">
        <v>0</v>
      </c>
      <c r="X69" s="40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418">
        <v>4680115883956</v>
      </c>
      <c r="E70" s="413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2"/>
      <c r="Q70" s="412"/>
      <c r="R70" s="412"/>
      <c r="S70" s="413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418">
        <v>4680115881327</v>
      </c>
      <c r="E71" s="413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2"/>
      <c r="Q71" s="412"/>
      <c r="R71" s="412"/>
      <c r="S71" s="413"/>
      <c r="T71" s="34"/>
      <c r="U71" s="34"/>
      <c r="V71" s="35" t="s">
        <v>66</v>
      </c>
      <c r="W71" s="405">
        <v>0</v>
      </c>
      <c r="X71" s="406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418">
        <v>4680115882133</v>
      </c>
      <c r="E72" s="413"/>
      <c r="F72" s="404">
        <v>1.35</v>
      </c>
      <c r="G72" s="32">
        <v>8</v>
      </c>
      <c r="H72" s="404">
        <v>10.8</v>
      </c>
      <c r="I72" s="40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2"/>
      <c r="Q72" s="412"/>
      <c r="R72" s="412"/>
      <c r="S72" s="413"/>
      <c r="T72" s="34"/>
      <c r="U72" s="34"/>
      <c r="V72" s="35" t="s">
        <v>66</v>
      </c>
      <c r="W72" s="405">
        <v>0</v>
      </c>
      <c r="X72" s="40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18">
        <v>4680115882133</v>
      </c>
      <c r="E73" s="413"/>
      <c r="F73" s="404">
        <v>1.4</v>
      </c>
      <c r="G73" s="32">
        <v>8</v>
      </c>
      <c r="H73" s="404">
        <v>11.2</v>
      </c>
      <c r="I73" s="40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3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2"/>
      <c r="Q73" s="412"/>
      <c r="R73" s="412"/>
      <c r="S73" s="413"/>
      <c r="T73" s="34"/>
      <c r="U73" s="34"/>
      <c r="V73" s="35" t="s">
        <v>66</v>
      </c>
      <c r="W73" s="405">
        <v>300</v>
      </c>
      <c r="X73" s="406">
        <f t="shared" si="6"/>
        <v>302.39999999999998</v>
      </c>
      <c r="Y73" s="36">
        <f t="shared" si="7"/>
        <v>0.58724999999999994</v>
      </c>
      <c r="Z73" s="56"/>
      <c r="AA73" s="57"/>
      <c r="AE73" s="64"/>
      <c r="BB73" s="91" t="s">
        <v>1</v>
      </c>
      <c r="BL73" s="64">
        <f t="shared" si="8"/>
        <v>312.85714285714289</v>
      </c>
      <c r="BM73" s="64">
        <f t="shared" si="9"/>
        <v>315.36</v>
      </c>
      <c r="BN73" s="64">
        <f t="shared" si="10"/>
        <v>0.47831632653061229</v>
      </c>
      <c r="BO73" s="64">
        <f t="shared" si="11"/>
        <v>0.4821428571428571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418">
        <v>4607091382952</v>
      </c>
      <c r="E74" s="413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2"/>
      <c r="Q74" s="412"/>
      <c r="R74" s="412"/>
      <c r="S74" s="413"/>
      <c r="T74" s="34"/>
      <c r="U74" s="34"/>
      <c r="V74" s="35" t="s">
        <v>66</v>
      </c>
      <c r="W74" s="405">
        <v>0</v>
      </c>
      <c r="X74" s="40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4301011565</v>
      </c>
      <c r="D75" s="418">
        <v>4680115882539</v>
      </c>
      <c r="E75" s="413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2"/>
      <c r="Q75" s="412"/>
      <c r="R75" s="412"/>
      <c r="S75" s="413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4301011382</v>
      </c>
      <c r="D76" s="418">
        <v>4607091385687</v>
      </c>
      <c r="E76" s="413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2"/>
      <c r="Q76" s="412"/>
      <c r="R76" s="412"/>
      <c r="S76" s="413"/>
      <c r="T76" s="34"/>
      <c r="U76" s="34"/>
      <c r="V76" s="35" t="s">
        <v>66</v>
      </c>
      <c r="W76" s="405">
        <v>0</v>
      </c>
      <c r="X76" s="40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418">
        <v>4607091384604</v>
      </c>
      <c r="E77" s="413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2"/>
      <c r="Q77" s="412"/>
      <c r="R77" s="412"/>
      <c r="S77" s="413"/>
      <c r="T77" s="34"/>
      <c r="U77" s="34"/>
      <c r="V77" s="35" t="s">
        <v>66</v>
      </c>
      <c r="W77" s="405">
        <v>0</v>
      </c>
      <c r="X77" s="40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418">
        <v>4680115880283</v>
      </c>
      <c r="E78" s="413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2"/>
      <c r="Q78" s="412"/>
      <c r="R78" s="412"/>
      <c r="S78" s="413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418">
        <v>4680115883949</v>
      </c>
      <c r="E79" s="413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7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2"/>
      <c r="Q79" s="412"/>
      <c r="R79" s="412"/>
      <c r="S79" s="413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418">
        <v>4680115881518</v>
      </c>
      <c r="E80" s="413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2"/>
      <c r="Q80" s="412"/>
      <c r="R80" s="412"/>
      <c r="S80" s="413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4301011443</v>
      </c>
      <c r="D81" s="418">
        <v>4680115881303</v>
      </c>
      <c r="E81" s="413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2"/>
      <c r="Q81" s="412"/>
      <c r="R81" s="412"/>
      <c r="S81" s="413"/>
      <c r="T81" s="34"/>
      <c r="U81" s="34"/>
      <c r="V81" s="35" t="s">
        <v>66</v>
      </c>
      <c r="W81" s="405">
        <v>0</v>
      </c>
      <c r="X81" s="40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4301011562</v>
      </c>
      <c r="D82" s="418">
        <v>4680115882577</v>
      </c>
      <c r="E82" s="413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2"/>
      <c r="Q82" s="412"/>
      <c r="R82" s="412"/>
      <c r="S82" s="413"/>
      <c r="T82" s="34"/>
      <c r="U82" s="34"/>
      <c r="V82" s="35" t="s">
        <v>66</v>
      </c>
      <c r="W82" s="405">
        <v>0</v>
      </c>
      <c r="X82" s="40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418">
        <v>4680115882577</v>
      </c>
      <c r="E83" s="413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8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2"/>
      <c r="Q83" s="412"/>
      <c r="R83" s="412"/>
      <c r="S83" s="413"/>
      <c r="T83" s="34"/>
      <c r="U83" s="34"/>
      <c r="V83" s="35" t="s">
        <v>66</v>
      </c>
      <c r="W83" s="405">
        <v>0</v>
      </c>
      <c r="X83" s="40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418">
        <v>4680115882720</v>
      </c>
      <c r="E84" s="413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2"/>
      <c r="Q84" s="412"/>
      <c r="R84" s="412"/>
      <c r="S84" s="413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418">
        <v>4680115880269</v>
      </c>
      <c r="E85" s="413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2"/>
      <c r="Q85" s="412"/>
      <c r="R85" s="412"/>
      <c r="S85" s="413"/>
      <c r="T85" s="34"/>
      <c r="U85" s="34"/>
      <c r="V85" s="35" t="s">
        <v>66</v>
      </c>
      <c r="W85" s="405">
        <v>0</v>
      </c>
      <c r="X85" s="40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4301011415</v>
      </c>
      <c r="D86" s="418">
        <v>4680115880429</v>
      </c>
      <c r="E86" s="413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2"/>
      <c r="Q86" s="412"/>
      <c r="R86" s="412"/>
      <c r="S86" s="413"/>
      <c r="T86" s="34"/>
      <c r="U86" s="34"/>
      <c r="V86" s="35" t="s">
        <v>66</v>
      </c>
      <c r="W86" s="405">
        <v>0</v>
      </c>
      <c r="X86" s="40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418">
        <v>4680115881457</v>
      </c>
      <c r="E87" s="413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5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2"/>
      <c r="Q87" s="412"/>
      <c r="R87" s="412"/>
      <c r="S87" s="413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30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31"/>
      <c r="O88" s="449" t="s">
        <v>70</v>
      </c>
      <c r="P88" s="450"/>
      <c r="Q88" s="450"/>
      <c r="R88" s="450"/>
      <c r="S88" s="450"/>
      <c r="T88" s="450"/>
      <c r="U88" s="451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26.785714285714288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27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0.58724999999999994</v>
      </c>
      <c r="Z88" s="408"/>
      <c r="AA88" s="408"/>
    </row>
    <row r="89" spans="1:67" x14ac:dyDescent="0.2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31"/>
      <c r="O89" s="449" t="s">
        <v>70</v>
      </c>
      <c r="P89" s="450"/>
      <c r="Q89" s="450"/>
      <c r="R89" s="450"/>
      <c r="S89" s="450"/>
      <c r="T89" s="450"/>
      <c r="U89" s="451"/>
      <c r="V89" s="37" t="s">
        <v>66</v>
      </c>
      <c r="W89" s="407">
        <f>IFERROR(SUM(W67:W87),"0")</f>
        <v>300</v>
      </c>
      <c r="X89" s="407">
        <f>IFERROR(SUM(X67:X87),"0")</f>
        <v>302.39999999999998</v>
      </c>
      <c r="Y89" s="37"/>
      <c r="Z89" s="408"/>
      <c r="AA89" s="408"/>
    </row>
    <row r="90" spans="1:67" ht="14.25" hidden="1" customHeight="1" x14ac:dyDescent="0.25">
      <c r="A90" s="420" t="s">
        <v>105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398"/>
      <c r="AA90" s="39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418">
        <v>4680115881488</v>
      </c>
      <c r="E91" s="413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2"/>
      <c r="Q91" s="412"/>
      <c r="R91" s="412"/>
      <c r="S91" s="413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4301020228</v>
      </c>
      <c r="D92" s="418">
        <v>4680115882751</v>
      </c>
      <c r="E92" s="413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4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2"/>
      <c r="Q92" s="412"/>
      <c r="R92" s="412"/>
      <c r="S92" s="413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4301020258</v>
      </c>
      <c r="D93" s="418">
        <v>4680115882775</v>
      </c>
      <c r="E93" s="413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5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2"/>
      <c r="Q93" s="412"/>
      <c r="R93" s="412"/>
      <c r="S93" s="413"/>
      <c r="T93" s="34"/>
      <c r="U93" s="34"/>
      <c r="V93" s="35" t="s">
        <v>66</v>
      </c>
      <c r="W93" s="405">
        <v>0</v>
      </c>
      <c r="X93" s="406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hidden="1" customHeight="1" x14ac:dyDescent="0.25">
      <c r="A94" s="54" t="s">
        <v>170</v>
      </c>
      <c r="B94" s="54" t="s">
        <v>171</v>
      </c>
      <c r="C94" s="31">
        <v>4301020217</v>
      </c>
      <c r="D94" s="418">
        <v>4680115880658</v>
      </c>
      <c r="E94" s="413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2"/>
      <c r="Q94" s="412"/>
      <c r="R94" s="412"/>
      <c r="S94" s="413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hidden="1" x14ac:dyDescent="0.2">
      <c r="A95" s="430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31"/>
      <c r="O95" s="449" t="s">
        <v>70</v>
      </c>
      <c r="P95" s="450"/>
      <c r="Q95" s="450"/>
      <c r="R95" s="450"/>
      <c r="S95" s="450"/>
      <c r="T95" s="450"/>
      <c r="U95" s="451"/>
      <c r="V95" s="37" t="s">
        <v>71</v>
      </c>
      <c r="W95" s="407">
        <f>IFERROR(W91/H91,"0")+IFERROR(W92/H92,"0")+IFERROR(W93/H93,"0")+IFERROR(W94/H94,"0")</f>
        <v>0</v>
      </c>
      <c r="X95" s="407">
        <f>IFERROR(X91/H91,"0")+IFERROR(X92/H92,"0")+IFERROR(X93/H93,"0")+IFERROR(X94/H94,"0")</f>
        <v>0</v>
      </c>
      <c r="Y95" s="407">
        <f>IFERROR(IF(Y91="",0,Y91),"0")+IFERROR(IF(Y92="",0,Y92),"0")+IFERROR(IF(Y93="",0,Y93),"0")+IFERROR(IF(Y94="",0,Y94),"0")</f>
        <v>0</v>
      </c>
      <c r="Z95" s="408"/>
      <c r="AA95" s="408"/>
    </row>
    <row r="96" spans="1:67" hidden="1" x14ac:dyDescent="0.2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31"/>
      <c r="O96" s="449" t="s">
        <v>70</v>
      </c>
      <c r="P96" s="450"/>
      <c r="Q96" s="450"/>
      <c r="R96" s="450"/>
      <c r="S96" s="450"/>
      <c r="T96" s="450"/>
      <c r="U96" s="451"/>
      <c r="V96" s="37" t="s">
        <v>66</v>
      </c>
      <c r="W96" s="407">
        <f>IFERROR(SUM(W91:W94),"0")</f>
        <v>0</v>
      </c>
      <c r="X96" s="407">
        <f>IFERROR(SUM(X91:X94),"0")</f>
        <v>0</v>
      </c>
      <c r="Y96" s="37"/>
      <c r="Z96" s="408"/>
      <c r="AA96" s="408"/>
    </row>
    <row r="97" spans="1:67" ht="14.25" hidden="1" customHeight="1" x14ac:dyDescent="0.25">
      <c r="A97" s="420" t="s">
        <v>61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398"/>
      <c r="AA97" s="398"/>
    </row>
    <row r="98" spans="1:67" ht="16.5" hidden="1" customHeight="1" x14ac:dyDescent="0.25">
      <c r="A98" s="54" t="s">
        <v>172</v>
      </c>
      <c r="B98" s="54" t="s">
        <v>173</v>
      </c>
      <c r="C98" s="31">
        <v>4301030895</v>
      </c>
      <c r="D98" s="418">
        <v>4607091387667</v>
      </c>
      <c r="E98" s="413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7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2"/>
      <c r="Q98" s="412"/>
      <c r="R98" s="412"/>
      <c r="S98" s="413"/>
      <c r="T98" s="34"/>
      <c r="U98" s="34"/>
      <c r="V98" s="35" t="s">
        <v>66</v>
      </c>
      <c r="W98" s="405">
        <v>0</v>
      </c>
      <c r="X98" s="406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4301030961</v>
      </c>
      <c r="D99" s="418">
        <v>4607091387636</v>
      </c>
      <c r="E99" s="413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2"/>
      <c r="Q99" s="412"/>
      <c r="R99" s="412"/>
      <c r="S99" s="413"/>
      <c r="T99" s="34"/>
      <c r="U99" s="34"/>
      <c r="V99" s="35" t="s">
        <v>66</v>
      </c>
      <c r="W99" s="405">
        <v>0</v>
      </c>
      <c r="X99" s="406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hidden="1" customHeight="1" x14ac:dyDescent="0.25">
      <c r="A100" s="54" t="s">
        <v>176</v>
      </c>
      <c r="B100" s="54" t="s">
        <v>177</v>
      </c>
      <c r="C100" s="31">
        <v>4301030963</v>
      </c>
      <c r="D100" s="418">
        <v>4607091382426</v>
      </c>
      <c r="E100" s="413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2"/>
      <c r="Q100" s="412"/>
      <c r="R100" s="412"/>
      <c r="S100" s="413"/>
      <c r="T100" s="34"/>
      <c r="U100" s="34"/>
      <c r="V100" s="35" t="s">
        <v>66</v>
      </c>
      <c r="W100" s="405">
        <v>0</v>
      </c>
      <c r="X100" s="406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4301030962</v>
      </c>
      <c r="D101" s="418">
        <v>4607091386547</v>
      </c>
      <c r="E101" s="413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2"/>
      <c r="Q101" s="412"/>
      <c r="R101" s="412"/>
      <c r="S101" s="413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4301030964</v>
      </c>
      <c r="D102" s="418">
        <v>4607091382464</v>
      </c>
      <c r="E102" s="413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2"/>
      <c r="Q102" s="412"/>
      <c r="R102" s="412"/>
      <c r="S102" s="413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182</v>
      </c>
      <c r="B103" s="54" t="s">
        <v>183</v>
      </c>
      <c r="C103" s="31">
        <v>4301031235</v>
      </c>
      <c r="D103" s="418">
        <v>4680115883444</v>
      </c>
      <c r="E103" s="413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2"/>
      <c r="Q103" s="412"/>
      <c r="R103" s="412"/>
      <c r="S103" s="413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hidden="1" customHeight="1" x14ac:dyDescent="0.25">
      <c r="A104" s="54" t="s">
        <v>182</v>
      </c>
      <c r="B104" s="54" t="s">
        <v>184</v>
      </c>
      <c r="C104" s="31">
        <v>4301031234</v>
      </c>
      <c r="D104" s="418">
        <v>4680115883444</v>
      </c>
      <c r="E104" s="413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2"/>
      <c r="Q104" s="412"/>
      <c r="R104" s="412"/>
      <c r="S104" s="413"/>
      <c r="T104" s="34"/>
      <c r="U104" s="34"/>
      <c r="V104" s="35" t="s">
        <v>66</v>
      </c>
      <c r="W104" s="405">
        <v>0</v>
      </c>
      <c r="X104" s="406">
        <f t="shared" si="13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4"/>
        <v>0</v>
      </c>
      <c r="BM104" s="64">
        <f t="shared" si="15"/>
        <v>0</v>
      </c>
      <c r="BN104" s="64">
        <f t="shared" si="16"/>
        <v>0</v>
      </c>
      <c r="BO104" s="64">
        <f t="shared" si="17"/>
        <v>0</v>
      </c>
    </row>
    <row r="105" spans="1:67" hidden="1" x14ac:dyDescent="0.2">
      <c r="A105" s="430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31"/>
      <c r="O105" s="449" t="s">
        <v>70</v>
      </c>
      <c r="P105" s="450"/>
      <c r="Q105" s="450"/>
      <c r="R105" s="450"/>
      <c r="S105" s="450"/>
      <c r="T105" s="450"/>
      <c r="U105" s="451"/>
      <c r="V105" s="37" t="s">
        <v>71</v>
      </c>
      <c r="W105" s="407">
        <f>IFERROR(W98/H98,"0")+IFERROR(W99/H99,"0")+IFERROR(W100/H100,"0")+IFERROR(W101/H101,"0")+IFERROR(W102/H102,"0")+IFERROR(W103/H103,"0")+IFERROR(W104/H104,"0")</f>
        <v>0</v>
      </c>
      <c r="X105" s="407">
        <f>IFERROR(X98/H98,"0")+IFERROR(X99/H99,"0")+IFERROR(X100/H100,"0")+IFERROR(X101/H101,"0")+IFERROR(X102/H102,"0")+IFERROR(X103/H103,"0")+IFERROR(X104/H104,"0")</f>
        <v>0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408"/>
      <c r="AA105" s="408"/>
    </row>
    <row r="106" spans="1:67" hidden="1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31"/>
      <c r="O106" s="449" t="s">
        <v>70</v>
      </c>
      <c r="P106" s="450"/>
      <c r="Q106" s="450"/>
      <c r="R106" s="450"/>
      <c r="S106" s="450"/>
      <c r="T106" s="450"/>
      <c r="U106" s="451"/>
      <c r="V106" s="37" t="s">
        <v>66</v>
      </c>
      <c r="W106" s="407">
        <f>IFERROR(SUM(W98:W104),"0")</f>
        <v>0</v>
      </c>
      <c r="X106" s="407">
        <f>IFERROR(SUM(X98:X104),"0")</f>
        <v>0</v>
      </c>
      <c r="Y106" s="37"/>
      <c r="Z106" s="408"/>
      <c r="AA106" s="408"/>
    </row>
    <row r="107" spans="1:67" ht="14.25" hidden="1" customHeight="1" x14ac:dyDescent="0.25">
      <c r="A107" s="420" t="s">
        <v>72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398"/>
      <c r="AA107" s="398"/>
    </row>
    <row r="108" spans="1:67" ht="27" customHeight="1" x14ac:dyDescent="0.25">
      <c r="A108" s="54" t="s">
        <v>185</v>
      </c>
      <c r="B108" s="54" t="s">
        <v>186</v>
      </c>
      <c r="C108" s="31">
        <v>4301051437</v>
      </c>
      <c r="D108" s="418">
        <v>4607091386967</v>
      </c>
      <c r="E108" s="413"/>
      <c r="F108" s="404">
        <v>1.35</v>
      </c>
      <c r="G108" s="32">
        <v>6</v>
      </c>
      <c r="H108" s="404">
        <v>8.1</v>
      </c>
      <c r="I108" s="404">
        <v>8.6639999999999997</v>
      </c>
      <c r="J108" s="32">
        <v>56</v>
      </c>
      <c r="K108" s="32" t="s">
        <v>108</v>
      </c>
      <c r="L108" s="33" t="s">
        <v>127</v>
      </c>
      <c r="M108" s="33"/>
      <c r="N108" s="32">
        <v>45</v>
      </c>
      <c r="O108" s="6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12"/>
      <c r="Q108" s="412"/>
      <c r="R108" s="412"/>
      <c r="S108" s="413"/>
      <c r="T108" s="34"/>
      <c r="U108" s="34"/>
      <c r="V108" s="35" t="s">
        <v>66</v>
      </c>
      <c r="W108" s="405">
        <v>400</v>
      </c>
      <c r="X108" s="406">
        <f t="shared" ref="X108:X122" si="18">IFERROR(IF(W108="",0,CEILING((W108/$H108),1)*$H108),"")</f>
        <v>405</v>
      </c>
      <c r="Y108" s="36">
        <f>IFERROR(IF(X108=0,"",ROUNDUP(X108/H108,0)*0.02175),"")</f>
        <v>1.0874999999999999</v>
      </c>
      <c r="Z108" s="56"/>
      <c r="AA108" s="57"/>
      <c r="AE108" s="64"/>
      <c r="BB108" s="117" t="s">
        <v>1</v>
      </c>
      <c r="BL108" s="64">
        <f t="shared" ref="BL108:BL122" si="19">IFERROR(W108*I108/H108,"0")</f>
        <v>427.85185185185185</v>
      </c>
      <c r="BM108" s="64">
        <f t="shared" ref="BM108:BM122" si="20">IFERROR(X108*I108/H108,"0")</f>
        <v>433.20000000000005</v>
      </c>
      <c r="BN108" s="64">
        <f t="shared" ref="BN108:BN122" si="21">IFERROR(1/J108*(W108/H108),"0")</f>
        <v>0.88183421516754845</v>
      </c>
      <c r="BO108" s="64">
        <f t="shared" ref="BO108:BO122" si="22">IFERROR(1/J108*(X108/H108),"0")</f>
        <v>0.89285714285714279</v>
      </c>
    </row>
    <row r="109" spans="1:67" ht="27" hidden="1" customHeight="1" x14ac:dyDescent="0.25">
      <c r="A109" s="54" t="s">
        <v>185</v>
      </c>
      <c r="B109" s="54" t="s">
        <v>187</v>
      </c>
      <c r="C109" s="31">
        <v>4301051543</v>
      </c>
      <c r="D109" s="418">
        <v>4607091386967</v>
      </c>
      <c r="E109" s="413"/>
      <c r="F109" s="404">
        <v>1.4</v>
      </c>
      <c r="G109" s="32">
        <v>6</v>
      </c>
      <c r="H109" s="404">
        <v>8.4</v>
      </c>
      <c r="I109" s="40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45</v>
      </c>
      <c r="O109" s="6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12"/>
      <c r="Q109" s="412"/>
      <c r="R109" s="412"/>
      <c r="S109" s="413"/>
      <c r="T109" s="34"/>
      <c r="U109" s="34"/>
      <c r="V109" s="35" t="s">
        <v>66</v>
      </c>
      <c r="W109" s="405">
        <v>0</v>
      </c>
      <c r="X109" s="40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4301051611</v>
      </c>
      <c r="D110" s="418">
        <v>4607091385304</v>
      </c>
      <c r="E110" s="413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8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2"/>
      <c r="Q110" s="412"/>
      <c r="R110" s="412"/>
      <c r="S110" s="413"/>
      <c r="T110" s="34"/>
      <c r="U110" s="34"/>
      <c r="V110" s="35" t="s">
        <v>66</v>
      </c>
      <c r="W110" s="405">
        <v>0</v>
      </c>
      <c r="X110" s="406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4301051648</v>
      </c>
      <c r="D111" s="418">
        <v>4607091386264</v>
      </c>
      <c r="E111" s="413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2"/>
      <c r="Q111" s="412"/>
      <c r="R111" s="412"/>
      <c r="S111" s="413"/>
      <c r="T111" s="34"/>
      <c r="U111" s="34"/>
      <c r="V111" s="35" t="s">
        <v>66</v>
      </c>
      <c r="W111" s="405">
        <v>0</v>
      </c>
      <c r="X111" s="40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192</v>
      </c>
      <c r="B112" s="54" t="s">
        <v>193</v>
      </c>
      <c r="C112" s="31">
        <v>4301051477</v>
      </c>
      <c r="D112" s="418">
        <v>4680115882584</v>
      </c>
      <c r="E112" s="413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2"/>
      <c r="Q112" s="412"/>
      <c r="R112" s="412"/>
      <c r="S112" s="413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192</v>
      </c>
      <c r="B113" s="54" t="s">
        <v>194</v>
      </c>
      <c r="C113" s="31">
        <v>4301051476</v>
      </c>
      <c r="D113" s="418">
        <v>4680115882584</v>
      </c>
      <c r="E113" s="413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1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2"/>
      <c r="Q113" s="412"/>
      <c r="R113" s="412"/>
      <c r="S113" s="413"/>
      <c r="T113" s="34"/>
      <c r="U113" s="34"/>
      <c r="V113" s="35" t="s">
        <v>66</v>
      </c>
      <c r="W113" s="405">
        <v>0</v>
      </c>
      <c r="X113" s="40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4301051436</v>
      </c>
      <c r="D114" s="418">
        <v>4607091385731</v>
      </c>
      <c r="E114" s="413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2"/>
      <c r="Q114" s="412"/>
      <c r="R114" s="412"/>
      <c r="S114" s="413"/>
      <c r="T114" s="34"/>
      <c r="U114" s="34"/>
      <c r="V114" s="35" t="s">
        <v>66</v>
      </c>
      <c r="W114" s="405">
        <v>500</v>
      </c>
      <c r="X114" s="406">
        <f t="shared" si="18"/>
        <v>502.20000000000005</v>
      </c>
      <c r="Y114" s="36">
        <f>IFERROR(IF(X114=0,"",ROUNDUP(X114/H114,0)*0.00753),"")</f>
        <v>1.4005799999999999</v>
      </c>
      <c r="Z114" s="56"/>
      <c r="AA114" s="57"/>
      <c r="AE114" s="64"/>
      <c r="BB114" s="123" t="s">
        <v>1</v>
      </c>
      <c r="BL114" s="64">
        <f t="shared" si="19"/>
        <v>550.37037037037032</v>
      </c>
      <c r="BM114" s="64">
        <f t="shared" si="20"/>
        <v>552.79200000000003</v>
      </c>
      <c r="BN114" s="64">
        <f t="shared" si="21"/>
        <v>1.1870845204178535</v>
      </c>
      <c r="BO114" s="64">
        <f t="shared" si="22"/>
        <v>1.1923076923076923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418">
        <v>4680115880214</v>
      </c>
      <c r="E115" s="413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2"/>
      <c r="Q115" s="412"/>
      <c r="R115" s="412"/>
      <c r="S115" s="413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199</v>
      </c>
      <c r="B116" s="54" t="s">
        <v>200</v>
      </c>
      <c r="C116" s="31">
        <v>4301051438</v>
      </c>
      <c r="D116" s="418">
        <v>4680115880894</v>
      </c>
      <c r="E116" s="413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2"/>
      <c r="Q116" s="412"/>
      <c r="R116" s="412"/>
      <c r="S116" s="413"/>
      <c r="T116" s="34"/>
      <c r="U116" s="34"/>
      <c r="V116" s="35" t="s">
        <v>66</v>
      </c>
      <c r="W116" s="405">
        <v>50</v>
      </c>
      <c r="X116" s="406">
        <f t="shared" si="18"/>
        <v>51.48</v>
      </c>
      <c r="Y116" s="36">
        <f>IFERROR(IF(X116=0,"",ROUNDUP(X116/H116,0)*0.00753),"")</f>
        <v>0.19578000000000001</v>
      </c>
      <c r="Z116" s="56"/>
      <c r="AA116" s="57"/>
      <c r="AE116" s="64"/>
      <c r="BB116" s="125" t="s">
        <v>1</v>
      </c>
      <c r="BL116" s="64">
        <f t="shared" si="19"/>
        <v>57.020202020202021</v>
      </c>
      <c r="BM116" s="64">
        <f t="shared" si="20"/>
        <v>58.707999999999998</v>
      </c>
      <c r="BN116" s="64">
        <f t="shared" si="21"/>
        <v>0.16187516187516188</v>
      </c>
      <c r="BO116" s="64">
        <f t="shared" si="22"/>
        <v>0.16666666666666666</v>
      </c>
    </row>
    <row r="117" spans="1:67" ht="16.5" hidden="1" customHeight="1" x14ac:dyDescent="0.25">
      <c r="A117" s="54" t="s">
        <v>201</v>
      </c>
      <c r="B117" s="54" t="s">
        <v>202</v>
      </c>
      <c r="C117" s="31">
        <v>4301051842</v>
      </c>
      <c r="D117" s="418">
        <v>4680115885233</v>
      </c>
      <c r="E117" s="413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759" t="s">
        <v>203</v>
      </c>
      <c r="P117" s="412"/>
      <c r="Q117" s="412"/>
      <c r="R117" s="412"/>
      <c r="S117" s="413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204</v>
      </c>
      <c r="B118" s="54" t="s">
        <v>205</v>
      </c>
      <c r="C118" s="31">
        <v>4301051820</v>
      </c>
      <c r="D118" s="418">
        <v>4680115884915</v>
      </c>
      <c r="E118" s="413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591" t="s">
        <v>206</v>
      </c>
      <c r="P118" s="412"/>
      <c r="Q118" s="412"/>
      <c r="R118" s="412"/>
      <c r="S118" s="413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4301051313</v>
      </c>
      <c r="D119" s="418">
        <v>4607091385427</v>
      </c>
      <c r="E119" s="413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2"/>
      <c r="Q119" s="412"/>
      <c r="R119" s="412"/>
      <c r="S119" s="413"/>
      <c r="T119" s="34"/>
      <c r="U119" s="34"/>
      <c r="V119" s="35" t="s">
        <v>66</v>
      </c>
      <c r="W119" s="405">
        <v>0</v>
      </c>
      <c r="X119" s="40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4301051480</v>
      </c>
      <c r="D120" s="418">
        <v>4680115882645</v>
      </c>
      <c r="E120" s="413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60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2"/>
      <c r="Q120" s="412"/>
      <c r="R120" s="412"/>
      <c r="S120" s="413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211</v>
      </c>
      <c r="B121" s="54" t="s">
        <v>212</v>
      </c>
      <c r="C121" s="31">
        <v>4301051837</v>
      </c>
      <c r="D121" s="418">
        <v>4680115884311</v>
      </c>
      <c r="E121" s="413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565" t="s">
        <v>213</v>
      </c>
      <c r="P121" s="412"/>
      <c r="Q121" s="412"/>
      <c r="R121" s="412"/>
      <c r="S121" s="413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hidden="1" customHeight="1" x14ac:dyDescent="0.25">
      <c r="A122" s="54" t="s">
        <v>214</v>
      </c>
      <c r="B122" s="54" t="s">
        <v>215</v>
      </c>
      <c r="C122" s="31">
        <v>4301051827</v>
      </c>
      <c r="D122" s="418">
        <v>4680115884403</v>
      </c>
      <c r="E122" s="413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7" t="s">
        <v>216</v>
      </c>
      <c r="P122" s="412"/>
      <c r="Q122" s="412"/>
      <c r="R122" s="412"/>
      <c r="S122" s="413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30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31"/>
      <c r="O123" s="449" t="s">
        <v>70</v>
      </c>
      <c r="P123" s="450"/>
      <c r="Q123" s="450"/>
      <c r="R123" s="450"/>
      <c r="S123" s="450"/>
      <c r="T123" s="450"/>
      <c r="U123" s="451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259.82042648709313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262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2.6838600000000001</v>
      </c>
      <c r="Z123" s="408"/>
      <c r="AA123" s="408"/>
    </row>
    <row r="124" spans="1:67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31"/>
      <c r="O124" s="449" t="s">
        <v>70</v>
      </c>
      <c r="P124" s="450"/>
      <c r="Q124" s="450"/>
      <c r="R124" s="450"/>
      <c r="S124" s="450"/>
      <c r="T124" s="450"/>
      <c r="U124" s="451"/>
      <c r="V124" s="37" t="s">
        <v>66</v>
      </c>
      <c r="W124" s="407">
        <f>IFERROR(SUM(W108:W122),"0")</f>
        <v>950</v>
      </c>
      <c r="X124" s="407">
        <f>IFERROR(SUM(X108:X122),"0")</f>
        <v>958.68000000000006</v>
      </c>
      <c r="Y124" s="37"/>
      <c r="Z124" s="408"/>
      <c r="AA124" s="408"/>
    </row>
    <row r="125" spans="1:67" ht="14.25" hidden="1" customHeight="1" x14ac:dyDescent="0.25">
      <c r="A125" s="420" t="s">
        <v>217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398"/>
      <c r="AA125" s="398"/>
    </row>
    <row r="126" spans="1:67" ht="27" hidden="1" customHeight="1" x14ac:dyDescent="0.25">
      <c r="A126" s="54" t="s">
        <v>218</v>
      </c>
      <c r="B126" s="54" t="s">
        <v>219</v>
      </c>
      <c r="C126" s="31">
        <v>4301060296</v>
      </c>
      <c r="D126" s="418">
        <v>4607091383065</v>
      </c>
      <c r="E126" s="413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2"/>
      <c r="Q126" s="412"/>
      <c r="R126" s="412"/>
      <c r="S126" s="413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customHeight="1" x14ac:dyDescent="0.25">
      <c r="A127" s="54" t="s">
        <v>220</v>
      </c>
      <c r="B127" s="54" t="s">
        <v>221</v>
      </c>
      <c r="C127" s="31">
        <v>4301060366</v>
      </c>
      <c r="D127" s="418">
        <v>4680115881532</v>
      </c>
      <c r="E127" s="413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2"/>
      <c r="Q127" s="412"/>
      <c r="R127" s="412"/>
      <c r="S127" s="413"/>
      <c r="T127" s="34"/>
      <c r="U127" s="34"/>
      <c r="V127" s="35" t="s">
        <v>66</v>
      </c>
      <c r="W127" s="405">
        <v>50</v>
      </c>
      <c r="X127" s="406">
        <f t="shared" si="23"/>
        <v>54.6</v>
      </c>
      <c r="Y127" s="36">
        <f>IFERROR(IF(X127=0,"",ROUNDUP(X127/H127,0)*0.02175),"")</f>
        <v>0.15225</v>
      </c>
      <c r="Z127" s="56"/>
      <c r="AA127" s="57"/>
      <c r="AE127" s="64"/>
      <c r="BB127" s="133" t="s">
        <v>1</v>
      </c>
      <c r="BL127" s="64">
        <f t="shared" si="24"/>
        <v>53.076923076923073</v>
      </c>
      <c r="BM127" s="64">
        <f t="shared" si="25"/>
        <v>57.959999999999994</v>
      </c>
      <c r="BN127" s="64">
        <f t="shared" si="26"/>
        <v>0.11446886446886446</v>
      </c>
      <c r="BO127" s="64">
        <f t="shared" si="27"/>
        <v>0.125</v>
      </c>
    </row>
    <row r="128" spans="1:67" ht="27" hidden="1" customHeight="1" x14ac:dyDescent="0.25">
      <c r="A128" s="54" t="s">
        <v>220</v>
      </c>
      <c r="B128" s="54" t="s">
        <v>222</v>
      </c>
      <c r="C128" s="31">
        <v>4301060371</v>
      </c>
      <c r="D128" s="418">
        <v>4680115881532</v>
      </c>
      <c r="E128" s="413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55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2"/>
      <c r="Q128" s="412"/>
      <c r="R128" s="412"/>
      <c r="S128" s="413"/>
      <c r="T128" s="34"/>
      <c r="U128" s="34"/>
      <c r="V128" s="35" t="s">
        <v>66</v>
      </c>
      <c r="W128" s="405">
        <v>0</v>
      </c>
      <c r="X128" s="406">
        <f t="shared" si="23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4301060356</v>
      </c>
      <c r="D129" s="418">
        <v>4680115882652</v>
      </c>
      <c r="E129" s="413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8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2"/>
      <c r="Q129" s="412"/>
      <c r="R129" s="412"/>
      <c r="S129" s="413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hidden="1" customHeight="1" x14ac:dyDescent="0.25">
      <c r="A130" s="54" t="s">
        <v>225</v>
      </c>
      <c r="B130" s="54" t="s">
        <v>226</v>
      </c>
      <c r="C130" s="31">
        <v>4301060309</v>
      </c>
      <c r="D130" s="418">
        <v>4680115880238</v>
      </c>
      <c r="E130" s="413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2"/>
      <c r="Q130" s="412"/>
      <c r="R130" s="412"/>
      <c r="S130" s="413"/>
      <c r="T130" s="34"/>
      <c r="U130" s="34"/>
      <c r="V130" s="35" t="s">
        <v>66</v>
      </c>
      <c r="W130" s="405">
        <v>0</v>
      </c>
      <c r="X130" s="406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ht="27" hidden="1" customHeight="1" x14ac:dyDescent="0.25">
      <c r="A131" s="54" t="s">
        <v>227</v>
      </c>
      <c r="B131" s="54" t="s">
        <v>228</v>
      </c>
      <c r="C131" s="31">
        <v>4301060351</v>
      </c>
      <c r="D131" s="418">
        <v>4680115881464</v>
      </c>
      <c r="E131" s="413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56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2"/>
      <c r="Q131" s="412"/>
      <c r="R131" s="412"/>
      <c r="S131" s="413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x14ac:dyDescent="0.2">
      <c r="A132" s="430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31"/>
      <c r="O132" s="449" t="s">
        <v>70</v>
      </c>
      <c r="P132" s="450"/>
      <c r="Q132" s="450"/>
      <c r="R132" s="450"/>
      <c r="S132" s="450"/>
      <c r="T132" s="450"/>
      <c r="U132" s="451"/>
      <c r="V132" s="37" t="s">
        <v>71</v>
      </c>
      <c r="W132" s="407">
        <f>IFERROR(W126/H126,"0")+IFERROR(W127/H127,"0")+IFERROR(W128/H128,"0")+IFERROR(W129/H129,"0")+IFERROR(W130/H130,"0")+IFERROR(W131/H131,"0")</f>
        <v>6.4102564102564106</v>
      </c>
      <c r="X132" s="407">
        <f>IFERROR(X126/H126,"0")+IFERROR(X127/H127,"0")+IFERROR(X128/H128,"0")+IFERROR(X129/H129,"0")+IFERROR(X130/H130,"0")+IFERROR(X131/H131,"0")</f>
        <v>7</v>
      </c>
      <c r="Y132" s="407">
        <f>IFERROR(IF(Y126="",0,Y126),"0")+IFERROR(IF(Y127="",0,Y127),"0")+IFERROR(IF(Y128="",0,Y128),"0")+IFERROR(IF(Y129="",0,Y129),"0")+IFERROR(IF(Y130="",0,Y130),"0")+IFERROR(IF(Y131="",0,Y131),"0")</f>
        <v>0.15225</v>
      </c>
      <c r="Z132" s="408"/>
      <c r="AA132" s="408"/>
    </row>
    <row r="133" spans="1:67" x14ac:dyDescent="0.2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31"/>
      <c r="O133" s="449" t="s">
        <v>70</v>
      </c>
      <c r="P133" s="450"/>
      <c r="Q133" s="450"/>
      <c r="R133" s="450"/>
      <c r="S133" s="450"/>
      <c r="T133" s="450"/>
      <c r="U133" s="451"/>
      <c r="V133" s="37" t="s">
        <v>66</v>
      </c>
      <c r="W133" s="407">
        <f>IFERROR(SUM(W126:W131),"0")</f>
        <v>50</v>
      </c>
      <c r="X133" s="407">
        <f>IFERROR(SUM(X126:X131),"0")</f>
        <v>54.6</v>
      </c>
      <c r="Y133" s="37"/>
      <c r="Z133" s="408"/>
      <c r="AA133" s="408"/>
    </row>
    <row r="134" spans="1:67" ht="16.5" hidden="1" customHeight="1" x14ac:dyDescent="0.25">
      <c r="A134" s="415" t="s">
        <v>229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399"/>
      <c r="AA134" s="399"/>
    </row>
    <row r="135" spans="1:67" ht="14.25" hidden="1" customHeight="1" x14ac:dyDescent="0.25">
      <c r="A135" s="420" t="s">
        <v>72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398"/>
      <c r="AA135" s="398"/>
    </row>
    <row r="136" spans="1:67" ht="27" customHeight="1" x14ac:dyDescent="0.25">
      <c r="A136" s="54" t="s">
        <v>230</v>
      </c>
      <c r="B136" s="54" t="s">
        <v>231</v>
      </c>
      <c r="C136" s="31">
        <v>4301051360</v>
      </c>
      <c r="D136" s="418">
        <v>4607091385168</v>
      </c>
      <c r="E136" s="413"/>
      <c r="F136" s="404">
        <v>1.35</v>
      </c>
      <c r="G136" s="32">
        <v>6</v>
      </c>
      <c r="H136" s="404">
        <v>8.1</v>
      </c>
      <c r="I136" s="404">
        <v>8.6579999999999995</v>
      </c>
      <c r="J136" s="32">
        <v>56</v>
      </c>
      <c r="K136" s="32" t="s">
        <v>108</v>
      </c>
      <c r="L136" s="33" t="s">
        <v>127</v>
      </c>
      <c r="M136" s="33"/>
      <c r="N136" s="32">
        <v>45</v>
      </c>
      <c r="O136" s="4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2"/>
      <c r="Q136" s="412"/>
      <c r="R136" s="412"/>
      <c r="S136" s="413"/>
      <c r="T136" s="34"/>
      <c r="U136" s="34"/>
      <c r="V136" s="35" t="s">
        <v>66</v>
      </c>
      <c r="W136" s="405">
        <v>1400</v>
      </c>
      <c r="X136" s="406">
        <f>IFERROR(IF(W136="",0,CEILING((W136/$H136),1)*$H136),"")</f>
        <v>1401.3</v>
      </c>
      <c r="Y136" s="36">
        <f>IFERROR(IF(X136=0,"",ROUNDUP(X136/H136,0)*0.02175),"")</f>
        <v>3.7627499999999996</v>
      </c>
      <c r="Z136" s="56"/>
      <c r="AA136" s="57"/>
      <c r="AE136" s="64"/>
      <c r="BB136" s="138" t="s">
        <v>1</v>
      </c>
      <c r="BL136" s="64">
        <f>IFERROR(W136*I136/H136,"0")</f>
        <v>1496.4444444444443</v>
      </c>
      <c r="BM136" s="64">
        <f>IFERROR(X136*I136/H136,"0")</f>
        <v>1497.8339999999998</v>
      </c>
      <c r="BN136" s="64">
        <f>IFERROR(1/J136*(W136/H136),"0")</f>
        <v>3.0864197530864197</v>
      </c>
      <c r="BO136" s="64">
        <f>IFERROR(1/J136*(X136/H136),"0")</f>
        <v>3.089285714285714</v>
      </c>
    </row>
    <row r="137" spans="1:67" ht="27" hidden="1" customHeight="1" x14ac:dyDescent="0.25">
      <c r="A137" s="54" t="s">
        <v>230</v>
      </c>
      <c r="B137" s="54" t="s">
        <v>232</v>
      </c>
      <c r="C137" s="31">
        <v>4301051612</v>
      </c>
      <c r="D137" s="418">
        <v>4607091385168</v>
      </c>
      <c r="E137" s="413"/>
      <c r="F137" s="404">
        <v>1.4</v>
      </c>
      <c r="G137" s="32">
        <v>6</v>
      </c>
      <c r="H137" s="404">
        <v>8.4</v>
      </c>
      <c r="I137" s="404">
        <v>8.9580000000000002</v>
      </c>
      <c r="J137" s="32">
        <v>56</v>
      </c>
      <c r="K137" s="32" t="s">
        <v>108</v>
      </c>
      <c r="L137" s="33" t="s">
        <v>65</v>
      </c>
      <c r="M137" s="33"/>
      <c r="N137" s="32">
        <v>45</v>
      </c>
      <c r="O137" s="6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2"/>
      <c r="Q137" s="412"/>
      <c r="R137" s="412"/>
      <c r="S137" s="413"/>
      <c r="T137" s="34"/>
      <c r="U137" s="34"/>
      <c r="V137" s="35" t="s">
        <v>66</v>
      </c>
      <c r="W137" s="405">
        <v>0</v>
      </c>
      <c r="X137" s="406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4301051362</v>
      </c>
      <c r="D138" s="418">
        <v>4607091383256</v>
      </c>
      <c r="E138" s="413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2"/>
      <c r="Q138" s="412"/>
      <c r="R138" s="412"/>
      <c r="S138" s="413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235</v>
      </c>
      <c r="B139" s="54" t="s">
        <v>236</v>
      </c>
      <c r="C139" s="31">
        <v>4301051358</v>
      </c>
      <c r="D139" s="418">
        <v>4607091385748</v>
      </c>
      <c r="E139" s="413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2"/>
      <c r="Q139" s="412"/>
      <c r="R139" s="412"/>
      <c r="S139" s="413"/>
      <c r="T139" s="34"/>
      <c r="U139" s="34"/>
      <c r="V139" s="35" t="s">
        <v>66</v>
      </c>
      <c r="W139" s="405">
        <v>650</v>
      </c>
      <c r="X139" s="406">
        <f>IFERROR(IF(W139="",0,CEILING((W139/$H139),1)*$H139),"")</f>
        <v>650.70000000000005</v>
      </c>
      <c r="Y139" s="36">
        <f>IFERROR(IF(X139=0,"",ROUNDUP(X139/H139,0)*0.00753),"")</f>
        <v>1.81473</v>
      </c>
      <c r="Z139" s="56"/>
      <c r="AA139" s="57"/>
      <c r="AE139" s="64"/>
      <c r="BB139" s="141" t="s">
        <v>1</v>
      </c>
      <c r="BL139" s="64">
        <f>IFERROR(W139*I139/H139,"0")</f>
        <v>715.48148148148141</v>
      </c>
      <c r="BM139" s="64">
        <f>IFERROR(X139*I139/H139,"0")</f>
        <v>716.25199999999995</v>
      </c>
      <c r="BN139" s="64">
        <f>IFERROR(1/J139*(W139/H139),"0")</f>
        <v>1.5432098765432098</v>
      </c>
      <c r="BO139" s="64">
        <f>IFERROR(1/J139*(X139/H139),"0")</f>
        <v>1.5448717948717947</v>
      </c>
    </row>
    <row r="140" spans="1:67" ht="16.5" hidden="1" customHeight="1" x14ac:dyDescent="0.25">
      <c r="A140" s="54" t="s">
        <v>237</v>
      </c>
      <c r="B140" s="54" t="s">
        <v>238</v>
      </c>
      <c r="C140" s="31">
        <v>4301051738</v>
      </c>
      <c r="D140" s="418">
        <v>4680115884533</v>
      </c>
      <c r="E140" s="413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2"/>
      <c r="Q140" s="412"/>
      <c r="R140" s="412"/>
      <c r="S140" s="413"/>
      <c r="T140" s="34"/>
      <c r="U140" s="34"/>
      <c r="V140" s="35" t="s">
        <v>66</v>
      </c>
      <c r="W140" s="405">
        <v>0</v>
      </c>
      <c r="X140" s="406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30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31"/>
      <c r="O141" s="449" t="s">
        <v>70</v>
      </c>
      <c r="P141" s="450"/>
      <c r="Q141" s="450"/>
      <c r="R141" s="450"/>
      <c r="S141" s="450"/>
      <c r="T141" s="450"/>
      <c r="U141" s="451"/>
      <c r="V141" s="37" t="s">
        <v>71</v>
      </c>
      <c r="W141" s="407">
        <f>IFERROR(W136/H136,"0")+IFERROR(W137/H137,"0")+IFERROR(W138/H138,"0")+IFERROR(W139/H139,"0")+IFERROR(W140/H140,"0")</f>
        <v>413.58024691358025</v>
      </c>
      <c r="X141" s="407">
        <f>IFERROR(X136/H136,"0")+IFERROR(X137/H137,"0")+IFERROR(X138/H138,"0")+IFERROR(X139/H139,"0")+IFERROR(X140/H140,"0")</f>
        <v>414</v>
      </c>
      <c r="Y141" s="407">
        <f>IFERROR(IF(Y136="",0,Y136),"0")+IFERROR(IF(Y137="",0,Y137),"0")+IFERROR(IF(Y138="",0,Y138),"0")+IFERROR(IF(Y139="",0,Y139),"0")+IFERROR(IF(Y140="",0,Y140),"0")</f>
        <v>5.5774799999999995</v>
      </c>
      <c r="Z141" s="408"/>
      <c r="AA141" s="408"/>
    </row>
    <row r="142" spans="1:67" x14ac:dyDescent="0.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31"/>
      <c r="O142" s="449" t="s">
        <v>70</v>
      </c>
      <c r="P142" s="450"/>
      <c r="Q142" s="450"/>
      <c r="R142" s="450"/>
      <c r="S142" s="450"/>
      <c r="T142" s="450"/>
      <c r="U142" s="451"/>
      <c r="V142" s="37" t="s">
        <v>66</v>
      </c>
      <c r="W142" s="407">
        <f>IFERROR(SUM(W136:W140),"0")</f>
        <v>2050</v>
      </c>
      <c r="X142" s="407">
        <f>IFERROR(SUM(X136:X140),"0")</f>
        <v>2052</v>
      </c>
      <c r="Y142" s="37"/>
      <c r="Z142" s="408"/>
      <c r="AA142" s="408"/>
    </row>
    <row r="143" spans="1:67" ht="27.75" hidden="1" customHeight="1" x14ac:dyDescent="0.2">
      <c r="A143" s="462" t="s">
        <v>239</v>
      </c>
      <c r="B143" s="463"/>
      <c r="C143" s="463"/>
      <c r="D143" s="463"/>
      <c r="E143" s="463"/>
      <c r="F143" s="463"/>
      <c r="G143" s="463"/>
      <c r="H143" s="463"/>
      <c r="I143" s="463"/>
      <c r="J143" s="463"/>
      <c r="K143" s="463"/>
      <c r="L143" s="463"/>
      <c r="M143" s="463"/>
      <c r="N143" s="463"/>
      <c r="O143" s="463"/>
      <c r="P143" s="463"/>
      <c r="Q143" s="463"/>
      <c r="R143" s="463"/>
      <c r="S143" s="463"/>
      <c r="T143" s="463"/>
      <c r="U143" s="463"/>
      <c r="V143" s="463"/>
      <c r="W143" s="463"/>
      <c r="X143" s="463"/>
      <c r="Y143" s="463"/>
      <c r="Z143" s="48"/>
      <c r="AA143" s="48"/>
    </row>
    <row r="144" spans="1:67" ht="16.5" hidden="1" customHeight="1" x14ac:dyDescent="0.25">
      <c r="A144" s="415" t="s">
        <v>240</v>
      </c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399"/>
      <c r="AA144" s="399"/>
    </row>
    <row r="145" spans="1:67" ht="14.25" hidden="1" customHeight="1" x14ac:dyDescent="0.25">
      <c r="A145" s="420" t="s">
        <v>113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398"/>
      <c r="AA145" s="398"/>
    </row>
    <row r="146" spans="1:67" ht="27" hidden="1" customHeight="1" x14ac:dyDescent="0.25">
      <c r="A146" s="54" t="s">
        <v>241</v>
      </c>
      <c r="B146" s="54" t="s">
        <v>242</v>
      </c>
      <c r="C146" s="31">
        <v>4301011223</v>
      </c>
      <c r="D146" s="418">
        <v>4607091383423</v>
      </c>
      <c r="E146" s="413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8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2"/>
      <c r="Q146" s="412"/>
      <c r="R146" s="412"/>
      <c r="S146" s="413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243</v>
      </c>
      <c r="B147" s="54" t="s">
        <v>244</v>
      </c>
      <c r="C147" s="31">
        <v>4301011876</v>
      </c>
      <c r="D147" s="418">
        <v>4680115885707</v>
      </c>
      <c r="E147" s="413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24" t="s">
        <v>245</v>
      </c>
      <c r="P147" s="412"/>
      <c r="Q147" s="412"/>
      <c r="R147" s="412"/>
      <c r="S147" s="413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246</v>
      </c>
      <c r="B148" s="54" t="s">
        <v>247</v>
      </c>
      <c r="C148" s="31">
        <v>4301011878</v>
      </c>
      <c r="D148" s="418">
        <v>4680115885660</v>
      </c>
      <c r="E148" s="413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703" t="s">
        <v>248</v>
      </c>
      <c r="P148" s="412"/>
      <c r="Q148" s="412"/>
      <c r="R148" s="412"/>
      <c r="S148" s="413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249</v>
      </c>
      <c r="B149" s="54" t="s">
        <v>250</v>
      </c>
      <c r="C149" s="31">
        <v>4301011879</v>
      </c>
      <c r="D149" s="418">
        <v>4680115885691</v>
      </c>
      <c r="E149" s="413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41" t="s">
        <v>251</v>
      </c>
      <c r="P149" s="412"/>
      <c r="Q149" s="412"/>
      <c r="R149" s="412"/>
      <c r="S149" s="413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hidden="1" customHeight="1" x14ac:dyDescent="0.25">
      <c r="A150" s="54" t="s">
        <v>252</v>
      </c>
      <c r="B150" s="54" t="s">
        <v>253</v>
      </c>
      <c r="C150" s="31">
        <v>4301011333</v>
      </c>
      <c r="D150" s="418">
        <v>4607091386516</v>
      </c>
      <c r="E150" s="413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2"/>
      <c r="Q150" s="412"/>
      <c r="R150" s="412"/>
      <c r="S150" s="413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hidden="1" x14ac:dyDescent="0.2">
      <c r="A151" s="430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31"/>
      <c r="O151" s="449" t="s">
        <v>70</v>
      </c>
      <c r="P151" s="450"/>
      <c r="Q151" s="450"/>
      <c r="R151" s="450"/>
      <c r="S151" s="450"/>
      <c r="T151" s="450"/>
      <c r="U151" s="451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hidden="1" x14ac:dyDescent="0.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31"/>
      <c r="O152" s="449" t="s">
        <v>70</v>
      </c>
      <c r="P152" s="450"/>
      <c r="Q152" s="450"/>
      <c r="R152" s="450"/>
      <c r="S152" s="450"/>
      <c r="T152" s="450"/>
      <c r="U152" s="451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hidden="1" customHeight="1" x14ac:dyDescent="0.25">
      <c r="A153" s="415" t="s">
        <v>254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399"/>
      <c r="AA153" s="399"/>
    </row>
    <row r="154" spans="1:67" ht="14.25" hidden="1" customHeight="1" x14ac:dyDescent="0.25">
      <c r="A154" s="420" t="s">
        <v>61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398"/>
      <c r="AA154" s="398"/>
    </row>
    <row r="155" spans="1:67" ht="27" customHeight="1" x14ac:dyDescent="0.25">
      <c r="A155" s="54" t="s">
        <v>255</v>
      </c>
      <c r="B155" s="54" t="s">
        <v>256</v>
      </c>
      <c r="C155" s="31">
        <v>4301031191</v>
      </c>
      <c r="D155" s="418">
        <v>4680115880993</v>
      </c>
      <c r="E155" s="413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2"/>
      <c r="Q155" s="412"/>
      <c r="R155" s="412"/>
      <c r="S155" s="413"/>
      <c r="T155" s="34"/>
      <c r="U155" s="34"/>
      <c r="V155" s="35" t="s">
        <v>66</v>
      </c>
      <c r="W155" s="405">
        <v>100</v>
      </c>
      <c r="X155" s="406">
        <f t="shared" ref="X155:X163" si="28">IFERROR(IF(W155="",0,CEILING((W155/$H155),1)*$H155),"")</f>
        <v>100.80000000000001</v>
      </c>
      <c r="Y155" s="36">
        <f>IFERROR(IF(X155=0,"",ROUNDUP(X155/H155,0)*0.00753),"")</f>
        <v>0.18071999999999999</v>
      </c>
      <c r="Z155" s="56"/>
      <c r="AA155" s="57"/>
      <c r="AE155" s="64"/>
      <c r="BB155" s="148" t="s">
        <v>1</v>
      </c>
      <c r="BL155" s="64">
        <f t="shared" ref="BL155:BL163" si="29">IFERROR(W155*I155/H155,"0")</f>
        <v>106.19047619047619</v>
      </c>
      <c r="BM155" s="64">
        <f t="shared" ref="BM155:BM163" si="30">IFERROR(X155*I155/H155,"0")</f>
        <v>107.04</v>
      </c>
      <c r="BN155" s="64">
        <f t="shared" ref="BN155:BN163" si="31">IFERROR(1/J155*(W155/H155),"0")</f>
        <v>0.15262515262515264</v>
      </c>
      <c r="BO155" s="64">
        <f t="shared" ref="BO155:BO163" si="32">IFERROR(1/J155*(X155/H155),"0")</f>
        <v>0.15384615384615385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4301031204</v>
      </c>
      <c r="D156" s="418">
        <v>4680115881761</v>
      </c>
      <c r="E156" s="413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2"/>
      <c r="Q156" s="412"/>
      <c r="R156" s="412"/>
      <c r="S156" s="413"/>
      <c r="T156" s="34"/>
      <c r="U156" s="34"/>
      <c r="V156" s="35" t="s">
        <v>66</v>
      </c>
      <c r="W156" s="405">
        <v>0</v>
      </c>
      <c r="X156" s="406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4301031201</v>
      </c>
      <c r="D157" s="418">
        <v>4680115881563</v>
      </c>
      <c r="E157" s="413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2"/>
      <c r="Q157" s="412"/>
      <c r="R157" s="412"/>
      <c r="S157" s="413"/>
      <c r="T157" s="34"/>
      <c r="U157" s="34"/>
      <c r="V157" s="35" t="s">
        <v>66</v>
      </c>
      <c r="W157" s="405">
        <v>0</v>
      </c>
      <c r="X157" s="406">
        <f t="shared" si="28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4301031199</v>
      </c>
      <c r="D158" s="418">
        <v>4680115880986</v>
      </c>
      <c r="E158" s="413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2"/>
      <c r="Q158" s="412"/>
      <c r="R158" s="412"/>
      <c r="S158" s="413"/>
      <c r="T158" s="34"/>
      <c r="U158" s="34"/>
      <c r="V158" s="35" t="s">
        <v>66</v>
      </c>
      <c r="W158" s="405">
        <v>0</v>
      </c>
      <c r="X158" s="406">
        <f t="shared" si="28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hidden="1" customHeight="1" x14ac:dyDescent="0.25">
      <c r="A159" s="54" t="s">
        <v>263</v>
      </c>
      <c r="B159" s="54" t="s">
        <v>264</v>
      </c>
      <c r="C159" s="31">
        <v>4301031190</v>
      </c>
      <c r="D159" s="418">
        <v>4680115880207</v>
      </c>
      <c r="E159" s="413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2"/>
      <c r="Q159" s="412"/>
      <c r="R159" s="412"/>
      <c r="S159" s="413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hidden="1" customHeight="1" x14ac:dyDescent="0.25">
      <c r="A160" s="54" t="s">
        <v>265</v>
      </c>
      <c r="B160" s="54" t="s">
        <v>266</v>
      </c>
      <c r="C160" s="31">
        <v>4301031205</v>
      </c>
      <c r="D160" s="418">
        <v>4680115881785</v>
      </c>
      <c r="E160" s="413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2"/>
      <c r="Q160" s="412"/>
      <c r="R160" s="412"/>
      <c r="S160" s="413"/>
      <c r="T160" s="34"/>
      <c r="U160" s="34"/>
      <c r="V160" s="35" t="s">
        <v>66</v>
      </c>
      <c r="W160" s="405">
        <v>0</v>
      </c>
      <c r="X160" s="406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hidden="1" customHeight="1" x14ac:dyDescent="0.25">
      <c r="A161" s="54" t="s">
        <v>267</v>
      </c>
      <c r="B161" s="54" t="s">
        <v>268</v>
      </c>
      <c r="C161" s="31">
        <v>4301031202</v>
      </c>
      <c r="D161" s="418">
        <v>4680115881679</v>
      </c>
      <c r="E161" s="413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2"/>
      <c r="Q161" s="412"/>
      <c r="R161" s="412"/>
      <c r="S161" s="413"/>
      <c r="T161" s="34"/>
      <c r="U161" s="34"/>
      <c r="V161" s="35" t="s">
        <v>66</v>
      </c>
      <c r="W161" s="405">
        <v>0</v>
      </c>
      <c r="X161" s="406">
        <f t="shared" si="28"/>
        <v>0</v>
      </c>
      <c r="Y161" s="36" t="str">
        <f>IFERROR(IF(X161=0,"",ROUNDUP(X161/H161,0)*0.00502),"")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27" hidden="1" customHeight="1" x14ac:dyDescent="0.25">
      <c r="A162" s="54" t="s">
        <v>269</v>
      </c>
      <c r="B162" s="54" t="s">
        <v>270</v>
      </c>
      <c r="C162" s="31">
        <v>4301031158</v>
      </c>
      <c r="D162" s="418">
        <v>4680115880191</v>
      </c>
      <c r="E162" s="413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2"/>
      <c r="Q162" s="412"/>
      <c r="R162" s="412"/>
      <c r="S162" s="413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hidden="1" customHeight="1" x14ac:dyDescent="0.25">
      <c r="A163" s="54" t="s">
        <v>271</v>
      </c>
      <c r="B163" s="54" t="s">
        <v>272</v>
      </c>
      <c r="C163" s="31">
        <v>4301031245</v>
      </c>
      <c r="D163" s="418">
        <v>4680115883963</v>
      </c>
      <c r="E163" s="413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2"/>
      <c r="Q163" s="412"/>
      <c r="R163" s="412"/>
      <c r="S163" s="413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x14ac:dyDescent="0.2">
      <c r="A164" s="430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31"/>
      <c r="O164" s="449" t="s">
        <v>70</v>
      </c>
      <c r="P164" s="450"/>
      <c r="Q164" s="450"/>
      <c r="R164" s="450"/>
      <c r="S164" s="450"/>
      <c r="T164" s="450"/>
      <c r="U164" s="451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23.80952380952381</v>
      </c>
      <c r="X164" s="407">
        <f>IFERROR(X155/H155,"0")+IFERROR(X156/H156,"0")+IFERROR(X157/H157,"0")+IFERROR(X158/H158,"0")+IFERROR(X159/H159,"0")+IFERROR(X160/H160,"0")+IFERROR(X161/H161,"0")+IFERROR(X162/H162,"0")+IFERROR(X163/H163,"0")</f>
        <v>24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0.18071999999999999</v>
      </c>
      <c r="Z164" s="408"/>
      <c r="AA164" s="408"/>
    </row>
    <row r="165" spans="1:67" x14ac:dyDescent="0.2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31"/>
      <c r="O165" s="449" t="s">
        <v>70</v>
      </c>
      <c r="P165" s="450"/>
      <c r="Q165" s="450"/>
      <c r="R165" s="450"/>
      <c r="S165" s="450"/>
      <c r="T165" s="450"/>
      <c r="U165" s="451"/>
      <c r="V165" s="37" t="s">
        <v>66</v>
      </c>
      <c r="W165" s="407">
        <f>IFERROR(SUM(W155:W163),"0")</f>
        <v>100</v>
      </c>
      <c r="X165" s="407">
        <f>IFERROR(SUM(X155:X163),"0")</f>
        <v>100.80000000000001</v>
      </c>
      <c r="Y165" s="37"/>
      <c r="Z165" s="408"/>
      <c r="AA165" s="408"/>
    </row>
    <row r="166" spans="1:67" ht="16.5" hidden="1" customHeight="1" x14ac:dyDescent="0.25">
      <c r="A166" s="415" t="s">
        <v>273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399"/>
      <c r="AA166" s="399"/>
    </row>
    <row r="167" spans="1:67" ht="14.25" hidden="1" customHeight="1" x14ac:dyDescent="0.25">
      <c r="A167" s="420" t="s">
        <v>113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398"/>
      <c r="AA167" s="398"/>
    </row>
    <row r="168" spans="1:67" ht="16.5" hidden="1" customHeight="1" x14ac:dyDescent="0.25">
      <c r="A168" s="54" t="s">
        <v>274</v>
      </c>
      <c r="B168" s="54" t="s">
        <v>275</v>
      </c>
      <c r="C168" s="31">
        <v>4301011450</v>
      </c>
      <c r="D168" s="418">
        <v>4680115881402</v>
      </c>
      <c r="E168" s="413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2"/>
      <c r="Q168" s="412"/>
      <c r="R168" s="412"/>
      <c r="S168" s="413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hidden="1" customHeight="1" x14ac:dyDescent="0.25">
      <c r="A169" s="54" t="s">
        <v>276</v>
      </c>
      <c r="B169" s="54" t="s">
        <v>277</v>
      </c>
      <c r="C169" s="31">
        <v>4301011454</v>
      </c>
      <c r="D169" s="418">
        <v>4680115881396</v>
      </c>
      <c r="E169" s="413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2"/>
      <c r="Q169" s="412"/>
      <c r="R169" s="412"/>
      <c r="S169" s="413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30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31"/>
      <c r="O170" s="449" t="s">
        <v>70</v>
      </c>
      <c r="P170" s="450"/>
      <c r="Q170" s="450"/>
      <c r="R170" s="450"/>
      <c r="S170" s="450"/>
      <c r="T170" s="450"/>
      <c r="U170" s="451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hidden="1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31"/>
      <c r="O171" s="449" t="s">
        <v>70</v>
      </c>
      <c r="P171" s="450"/>
      <c r="Q171" s="450"/>
      <c r="R171" s="450"/>
      <c r="S171" s="450"/>
      <c r="T171" s="450"/>
      <c r="U171" s="451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hidden="1" customHeight="1" x14ac:dyDescent="0.25">
      <c r="A172" s="420" t="s">
        <v>105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398"/>
      <c r="AA172" s="398"/>
    </row>
    <row r="173" spans="1:67" ht="16.5" hidden="1" customHeight="1" x14ac:dyDescent="0.25">
      <c r="A173" s="54" t="s">
        <v>278</v>
      </c>
      <c r="B173" s="54" t="s">
        <v>279</v>
      </c>
      <c r="C173" s="31">
        <v>4301020262</v>
      </c>
      <c r="D173" s="418">
        <v>4680115882935</v>
      </c>
      <c r="E173" s="413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2"/>
      <c r="Q173" s="412"/>
      <c r="R173" s="412"/>
      <c r="S173" s="413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hidden="1" customHeight="1" x14ac:dyDescent="0.25">
      <c r="A174" s="54" t="s">
        <v>280</v>
      </c>
      <c r="B174" s="54" t="s">
        <v>281</v>
      </c>
      <c r="C174" s="31">
        <v>4301020220</v>
      </c>
      <c r="D174" s="418">
        <v>4680115880764</v>
      </c>
      <c r="E174" s="413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7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2"/>
      <c r="Q174" s="412"/>
      <c r="R174" s="412"/>
      <c r="S174" s="413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430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31"/>
      <c r="O175" s="449" t="s">
        <v>70</v>
      </c>
      <c r="P175" s="450"/>
      <c r="Q175" s="450"/>
      <c r="R175" s="450"/>
      <c r="S175" s="450"/>
      <c r="T175" s="450"/>
      <c r="U175" s="451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hidden="1" x14ac:dyDescent="0.2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31"/>
      <c r="O176" s="449" t="s">
        <v>70</v>
      </c>
      <c r="P176" s="450"/>
      <c r="Q176" s="450"/>
      <c r="R176" s="450"/>
      <c r="S176" s="450"/>
      <c r="T176" s="450"/>
      <c r="U176" s="451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hidden="1" customHeight="1" x14ac:dyDescent="0.25">
      <c r="A177" s="420" t="s">
        <v>61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398"/>
      <c r="AA177" s="398"/>
    </row>
    <row r="178" spans="1:67" ht="27" customHeight="1" x14ac:dyDescent="0.25">
      <c r="A178" s="54" t="s">
        <v>282</v>
      </c>
      <c r="B178" s="54" t="s">
        <v>283</v>
      </c>
      <c r="C178" s="31">
        <v>4301031224</v>
      </c>
      <c r="D178" s="418">
        <v>4680115882683</v>
      </c>
      <c r="E178" s="413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2"/>
      <c r="Q178" s="412"/>
      <c r="R178" s="412"/>
      <c r="S178" s="413"/>
      <c r="T178" s="34"/>
      <c r="U178" s="34"/>
      <c r="V178" s="35" t="s">
        <v>66</v>
      </c>
      <c r="W178" s="405">
        <v>100</v>
      </c>
      <c r="X178" s="406">
        <f t="shared" ref="X178:X185" si="33">IFERROR(IF(W178="",0,CEILING((W178/$H178),1)*$H178),"")</f>
        <v>102.60000000000001</v>
      </c>
      <c r="Y178" s="36">
        <f>IFERROR(IF(X178=0,"",ROUNDUP(X178/H178,0)*0.00937),"")</f>
        <v>0.17802999999999999</v>
      </c>
      <c r="Z178" s="56"/>
      <c r="AA178" s="57"/>
      <c r="AE178" s="64"/>
      <c r="BB178" s="161" t="s">
        <v>1</v>
      </c>
      <c r="BL178" s="64">
        <f t="shared" ref="BL178:BL185" si="34">IFERROR(W178*I178/H178,"0")</f>
        <v>103.88888888888889</v>
      </c>
      <c r="BM178" s="64">
        <f t="shared" ref="BM178:BM185" si="35">IFERROR(X178*I178/H178,"0")</f>
        <v>106.59000000000002</v>
      </c>
      <c r="BN178" s="64">
        <f t="shared" ref="BN178:BN185" si="36">IFERROR(1/J178*(W178/H178),"0")</f>
        <v>0.15432098765432098</v>
      </c>
      <c r="BO178" s="64">
        <f t="shared" ref="BO178:BO185" si="37">IFERROR(1/J178*(X178/H178),"0")</f>
        <v>0.15833333333333333</v>
      </c>
    </row>
    <row r="179" spans="1:67" ht="27" customHeight="1" x14ac:dyDescent="0.25">
      <c r="A179" s="54" t="s">
        <v>284</v>
      </c>
      <c r="B179" s="54" t="s">
        <v>285</v>
      </c>
      <c r="C179" s="31">
        <v>4301031230</v>
      </c>
      <c r="D179" s="418">
        <v>4680115882690</v>
      </c>
      <c r="E179" s="413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2"/>
      <c r="Q179" s="412"/>
      <c r="R179" s="412"/>
      <c r="S179" s="413"/>
      <c r="T179" s="34"/>
      <c r="U179" s="34"/>
      <c r="V179" s="35" t="s">
        <v>66</v>
      </c>
      <c r="W179" s="405">
        <v>100</v>
      </c>
      <c r="X179" s="406">
        <f t="shared" si="33"/>
        <v>102.60000000000001</v>
      </c>
      <c r="Y179" s="36">
        <f>IFERROR(IF(X179=0,"",ROUNDUP(X179/H179,0)*0.00937),"")</f>
        <v>0.17802999999999999</v>
      </c>
      <c r="Z179" s="56"/>
      <c r="AA179" s="57"/>
      <c r="AE179" s="64"/>
      <c r="BB179" s="162" t="s">
        <v>1</v>
      </c>
      <c r="BL179" s="64">
        <f t="shared" si="34"/>
        <v>103.88888888888889</v>
      </c>
      <c r="BM179" s="64">
        <f t="shared" si="35"/>
        <v>106.59000000000002</v>
      </c>
      <c r="BN179" s="64">
        <f t="shared" si="36"/>
        <v>0.15432098765432098</v>
      </c>
      <c r="BO179" s="64">
        <f t="shared" si="37"/>
        <v>0.15833333333333333</v>
      </c>
    </row>
    <row r="180" spans="1:67" ht="27" customHeight="1" x14ac:dyDescent="0.25">
      <c r="A180" s="54" t="s">
        <v>286</v>
      </c>
      <c r="B180" s="54" t="s">
        <v>287</v>
      </c>
      <c r="C180" s="31">
        <v>4301031220</v>
      </c>
      <c r="D180" s="418">
        <v>4680115882669</v>
      </c>
      <c r="E180" s="413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2"/>
      <c r="Q180" s="412"/>
      <c r="R180" s="412"/>
      <c r="S180" s="413"/>
      <c r="T180" s="34"/>
      <c r="U180" s="34"/>
      <c r="V180" s="35" t="s">
        <v>66</v>
      </c>
      <c r="W180" s="405">
        <v>200</v>
      </c>
      <c r="X180" s="406">
        <f t="shared" si="33"/>
        <v>205.20000000000002</v>
      </c>
      <c r="Y180" s="36">
        <f>IFERROR(IF(X180=0,"",ROUNDUP(X180/H180,0)*0.00937),"")</f>
        <v>0.35605999999999999</v>
      </c>
      <c r="Z180" s="56"/>
      <c r="AA180" s="57"/>
      <c r="AE180" s="64"/>
      <c r="BB180" s="163" t="s">
        <v>1</v>
      </c>
      <c r="BL180" s="64">
        <f t="shared" si="34"/>
        <v>207.77777777777777</v>
      </c>
      <c r="BM180" s="64">
        <f t="shared" si="35"/>
        <v>213.18000000000004</v>
      </c>
      <c r="BN180" s="64">
        <f t="shared" si="36"/>
        <v>0.30864197530864196</v>
      </c>
      <c r="BO180" s="64">
        <f t="shared" si="37"/>
        <v>0.31666666666666665</v>
      </c>
    </row>
    <row r="181" spans="1:67" ht="27" customHeight="1" x14ac:dyDescent="0.25">
      <c r="A181" s="54" t="s">
        <v>288</v>
      </c>
      <c r="B181" s="54" t="s">
        <v>289</v>
      </c>
      <c r="C181" s="31">
        <v>4301031221</v>
      </c>
      <c r="D181" s="418">
        <v>4680115882676</v>
      </c>
      <c r="E181" s="413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2"/>
      <c r="Q181" s="412"/>
      <c r="R181" s="412"/>
      <c r="S181" s="413"/>
      <c r="T181" s="34"/>
      <c r="U181" s="34"/>
      <c r="V181" s="35" t="s">
        <v>66</v>
      </c>
      <c r="W181" s="405">
        <v>100</v>
      </c>
      <c r="X181" s="406">
        <f t="shared" si="33"/>
        <v>102.60000000000001</v>
      </c>
      <c r="Y181" s="36">
        <f>IFERROR(IF(X181=0,"",ROUNDUP(X181/H181,0)*0.00937),"")</f>
        <v>0.17802999999999999</v>
      </c>
      <c r="Z181" s="56"/>
      <c r="AA181" s="57"/>
      <c r="AE181" s="64"/>
      <c r="BB181" s="164" t="s">
        <v>1</v>
      </c>
      <c r="BL181" s="64">
        <f t="shared" si="34"/>
        <v>103.88888888888889</v>
      </c>
      <c r="BM181" s="64">
        <f t="shared" si="35"/>
        <v>106.59000000000002</v>
      </c>
      <c r="BN181" s="64">
        <f t="shared" si="36"/>
        <v>0.15432098765432098</v>
      </c>
      <c r="BO181" s="64">
        <f t="shared" si="37"/>
        <v>0.15833333333333333</v>
      </c>
    </row>
    <row r="182" spans="1:67" ht="27" hidden="1" customHeight="1" x14ac:dyDescent="0.25">
      <c r="A182" s="54" t="s">
        <v>290</v>
      </c>
      <c r="B182" s="54" t="s">
        <v>291</v>
      </c>
      <c r="C182" s="31">
        <v>4301031223</v>
      </c>
      <c r="D182" s="418">
        <v>4680115884014</v>
      </c>
      <c r="E182" s="413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2"/>
      <c r="Q182" s="412"/>
      <c r="R182" s="412"/>
      <c r="S182" s="413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292</v>
      </c>
      <c r="B183" s="54" t="s">
        <v>293</v>
      </c>
      <c r="C183" s="31">
        <v>4301031222</v>
      </c>
      <c r="D183" s="418">
        <v>4680115884007</v>
      </c>
      <c r="E183" s="413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2"/>
      <c r="Q183" s="412"/>
      <c r="R183" s="412"/>
      <c r="S183" s="413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294</v>
      </c>
      <c r="B184" s="54" t="s">
        <v>295</v>
      </c>
      <c r="C184" s="31">
        <v>4301031229</v>
      </c>
      <c r="D184" s="418">
        <v>4680115884038</v>
      </c>
      <c r="E184" s="413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2"/>
      <c r="Q184" s="412"/>
      <c r="R184" s="412"/>
      <c r="S184" s="413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296</v>
      </c>
      <c r="B185" s="54" t="s">
        <v>297</v>
      </c>
      <c r="C185" s="31">
        <v>4301031225</v>
      </c>
      <c r="D185" s="418">
        <v>4680115884021</v>
      </c>
      <c r="E185" s="413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2"/>
      <c r="Q185" s="412"/>
      <c r="R185" s="412"/>
      <c r="S185" s="413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x14ac:dyDescent="0.2">
      <c r="A186" s="430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31"/>
      <c r="O186" s="449" t="s">
        <v>70</v>
      </c>
      <c r="P186" s="450"/>
      <c r="Q186" s="450"/>
      <c r="R186" s="450"/>
      <c r="S186" s="450"/>
      <c r="T186" s="450"/>
      <c r="U186" s="451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92.592592592592595</v>
      </c>
      <c r="X186" s="407">
        <f>IFERROR(X178/H178,"0")+IFERROR(X179/H179,"0")+IFERROR(X180/H180,"0")+IFERROR(X181/H181,"0")+IFERROR(X182/H182,"0")+IFERROR(X183/H183,"0")+IFERROR(X184/H184,"0")+IFERROR(X185/H185,"0")</f>
        <v>95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0.89015</v>
      </c>
      <c r="Z186" s="408"/>
      <c r="AA186" s="408"/>
    </row>
    <row r="187" spans="1:67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31"/>
      <c r="O187" s="449" t="s">
        <v>70</v>
      </c>
      <c r="P187" s="450"/>
      <c r="Q187" s="450"/>
      <c r="R187" s="450"/>
      <c r="S187" s="450"/>
      <c r="T187" s="450"/>
      <c r="U187" s="451"/>
      <c r="V187" s="37" t="s">
        <v>66</v>
      </c>
      <c r="W187" s="407">
        <f>IFERROR(SUM(W178:W185),"0")</f>
        <v>500</v>
      </c>
      <c r="X187" s="407">
        <f>IFERROR(SUM(X178:X185),"0")</f>
        <v>513</v>
      </c>
      <c r="Y187" s="37"/>
      <c r="Z187" s="408"/>
      <c r="AA187" s="408"/>
    </row>
    <row r="188" spans="1:67" ht="14.25" hidden="1" customHeight="1" x14ac:dyDescent="0.25">
      <c r="A188" s="420" t="s">
        <v>72</v>
      </c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398"/>
      <c r="AA188" s="398"/>
    </row>
    <row r="189" spans="1:67" ht="27" hidden="1" customHeight="1" x14ac:dyDescent="0.25">
      <c r="A189" s="54" t="s">
        <v>298</v>
      </c>
      <c r="B189" s="54" t="s">
        <v>299</v>
      </c>
      <c r="C189" s="31">
        <v>4301051409</v>
      </c>
      <c r="D189" s="418">
        <v>4680115881556</v>
      </c>
      <c r="E189" s="413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7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2"/>
      <c r="Q189" s="412"/>
      <c r="R189" s="412"/>
      <c r="S189" s="413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customHeight="1" x14ac:dyDescent="0.25">
      <c r="A190" s="54" t="s">
        <v>300</v>
      </c>
      <c r="B190" s="54" t="s">
        <v>301</v>
      </c>
      <c r="C190" s="31">
        <v>4301051408</v>
      </c>
      <c r="D190" s="418">
        <v>4680115881594</v>
      </c>
      <c r="E190" s="413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2"/>
      <c r="Q190" s="412"/>
      <c r="R190" s="412"/>
      <c r="S190" s="413"/>
      <c r="T190" s="34"/>
      <c r="U190" s="34"/>
      <c r="V190" s="35" t="s">
        <v>66</v>
      </c>
      <c r="W190" s="405">
        <v>200</v>
      </c>
      <c r="X190" s="406">
        <f t="shared" si="38"/>
        <v>202.5</v>
      </c>
      <c r="Y190" s="36">
        <f>IFERROR(IF(X190=0,"",ROUNDUP(X190/H190,0)*0.02175),"")</f>
        <v>0.54374999999999996</v>
      </c>
      <c r="Z190" s="56"/>
      <c r="AA190" s="57"/>
      <c r="AE190" s="64"/>
      <c r="BB190" s="170" t="s">
        <v>1</v>
      </c>
      <c r="BL190" s="64">
        <f t="shared" si="39"/>
        <v>213.92592592592592</v>
      </c>
      <c r="BM190" s="64">
        <f t="shared" si="40"/>
        <v>216.60000000000002</v>
      </c>
      <c r="BN190" s="64">
        <f t="shared" si="41"/>
        <v>0.44091710758377423</v>
      </c>
      <c r="BO190" s="64">
        <f t="shared" si="42"/>
        <v>0.4464285714285714</v>
      </c>
    </row>
    <row r="191" spans="1:67" ht="27" customHeight="1" x14ac:dyDescent="0.25">
      <c r="A191" s="54" t="s">
        <v>302</v>
      </c>
      <c r="B191" s="54" t="s">
        <v>303</v>
      </c>
      <c r="C191" s="31">
        <v>4301051505</v>
      </c>
      <c r="D191" s="418">
        <v>4680115881587</v>
      </c>
      <c r="E191" s="413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5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2"/>
      <c r="Q191" s="412"/>
      <c r="R191" s="412"/>
      <c r="S191" s="413"/>
      <c r="T191" s="34"/>
      <c r="U191" s="34"/>
      <c r="V191" s="35" t="s">
        <v>66</v>
      </c>
      <c r="W191" s="405">
        <v>50</v>
      </c>
      <c r="X191" s="406">
        <f t="shared" si="38"/>
        <v>52</v>
      </c>
      <c r="Y191" s="36">
        <f>IFERROR(IF(X191=0,"",ROUNDUP(X191/H191,0)*0.01196),"")</f>
        <v>0.15548000000000001</v>
      </c>
      <c r="Z191" s="56"/>
      <c r="AA191" s="57"/>
      <c r="AE191" s="64"/>
      <c r="BB191" s="171" t="s">
        <v>1</v>
      </c>
      <c r="BL191" s="64">
        <f t="shared" si="39"/>
        <v>55.1</v>
      </c>
      <c r="BM191" s="64">
        <f t="shared" si="40"/>
        <v>57.304000000000002</v>
      </c>
      <c r="BN191" s="64">
        <f t="shared" si="41"/>
        <v>0.1201923076923077</v>
      </c>
      <c r="BO191" s="64">
        <f t="shared" si="42"/>
        <v>0.125</v>
      </c>
    </row>
    <row r="192" spans="1:67" ht="16.5" customHeight="1" x14ac:dyDescent="0.25">
      <c r="A192" s="54" t="s">
        <v>304</v>
      </c>
      <c r="B192" s="54" t="s">
        <v>305</v>
      </c>
      <c r="C192" s="31">
        <v>4301051754</v>
      </c>
      <c r="D192" s="418">
        <v>4680115880962</v>
      </c>
      <c r="E192" s="413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546" t="s">
        <v>306</v>
      </c>
      <c r="P192" s="412"/>
      <c r="Q192" s="412"/>
      <c r="R192" s="412"/>
      <c r="S192" s="413"/>
      <c r="T192" s="34"/>
      <c r="U192" s="34"/>
      <c r="V192" s="35" t="s">
        <v>66</v>
      </c>
      <c r="W192" s="405">
        <v>250</v>
      </c>
      <c r="X192" s="406">
        <f t="shared" si="38"/>
        <v>257.39999999999998</v>
      </c>
      <c r="Y192" s="36">
        <f>IFERROR(IF(X192=0,"",ROUNDUP(X192/H192,0)*0.02175),"")</f>
        <v>0.71775</v>
      </c>
      <c r="Z192" s="56"/>
      <c r="AA192" s="57"/>
      <c r="AE192" s="64"/>
      <c r="BB192" s="172" t="s">
        <v>1</v>
      </c>
      <c r="BL192" s="64">
        <f t="shared" si="39"/>
        <v>268.07692307692309</v>
      </c>
      <c r="BM192" s="64">
        <f t="shared" si="40"/>
        <v>276.012</v>
      </c>
      <c r="BN192" s="64">
        <f t="shared" si="41"/>
        <v>0.57234432234432231</v>
      </c>
      <c r="BO192" s="64">
        <f t="shared" si="42"/>
        <v>0.5892857142857143</v>
      </c>
    </row>
    <row r="193" spans="1:67" ht="27" customHeight="1" x14ac:dyDescent="0.25">
      <c r="A193" s="54" t="s">
        <v>307</v>
      </c>
      <c r="B193" s="54" t="s">
        <v>308</v>
      </c>
      <c r="C193" s="31">
        <v>4301051411</v>
      </c>
      <c r="D193" s="418">
        <v>4680115881617</v>
      </c>
      <c r="E193" s="413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2"/>
      <c r="Q193" s="412"/>
      <c r="R193" s="412"/>
      <c r="S193" s="413"/>
      <c r="T193" s="34"/>
      <c r="U193" s="34"/>
      <c r="V193" s="35" t="s">
        <v>66</v>
      </c>
      <c r="W193" s="405">
        <v>100</v>
      </c>
      <c r="X193" s="406">
        <f t="shared" si="38"/>
        <v>105.3</v>
      </c>
      <c r="Y193" s="36">
        <f>IFERROR(IF(X193=0,"",ROUNDUP(X193/H193,0)*0.02175),"")</f>
        <v>0.28275</v>
      </c>
      <c r="Z193" s="56"/>
      <c r="AA193" s="57"/>
      <c r="AE193" s="64"/>
      <c r="BB193" s="173" t="s">
        <v>1</v>
      </c>
      <c r="BL193" s="64">
        <f t="shared" si="39"/>
        <v>106.74074074074076</v>
      </c>
      <c r="BM193" s="64">
        <f t="shared" si="40"/>
        <v>112.39800000000001</v>
      </c>
      <c r="BN193" s="64">
        <f t="shared" si="41"/>
        <v>0.22045855379188711</v>
      </c>
      <c r="BO193" s="64">
        <f t="shared" si="42"/>
        <v>0.23214285714285712</v>
      </c>
    </row>
    <row r="194" spans="1:67" ht="16.5" customHeight="1" x14ac:dyDescent="0.25">
      <c r="A194" s="54" t="s">
        <v>309</v>
      </c>
      <c r="B194" s="54" t="s">
        <v>310</v>
      </c>
      <c r="C194" s="31">
        <v>4301051632</v>
      </c>
      <c r="D194" s="418">
        <v>4680115880573</v>
      </c>
      <c r="E194" s="413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564" t="s">
        <v>311</v>
      </c>
      <c r="P194" s="412"/>
      <c r="Q194" s="412"/>
      <c r="R194" s="412"/>
      <c r="S194" s="413"/>
      <c r="T194" s="34"/>
      <c r="U194" s="34"/>
      <c r="V194" s="35" t="s">
        <v>66</v>
      </c>
      <c r="W194" s="405">
        <v>500</v>
      </c>
      <c r="X194" s="406">
        <f t="shared" si="38"/>
        <v>504.59999999999997</v>
      </c>
      <c r="Y194" s="36">
        <f>IFERROR(IF(X194=0,"",ROUNDUP(X194/H194,0)*0.02175),"")</f>
        <v>1.2614999999999998</v>
      </c>
      <c r="Z194" s="56"/>
      <c r="AA194" s="57"/>
      <c r="AE194" s="64"/>
      <c r="BB194" s="174" t="s">
        <v>1</v>
      </c>
      <c r="BL194" s="64">
        <f t="shared" si="39"/>
        <v>532.41379310344837</v>
      </c>
      <c r="BM194" s="64">
        <f t="shared" si="40"/>
        <v>537.31200000000001</v>
      </c>
      <c r="BN194" s="64">
        <f t="shared" si="41"/>
        <v>1.0262725779967159</v>
      </c>
      <c r="BO194" s="64">
        <f t="shared" si="42"/>
        <v>1.0357142857142856</v>
      </c>
    </row>
    <row r="195" spans="1:67" ht="27" customHeight="1" x14ac:dyDescent="0.25">
      <c r="A195" s="54" t="s">
        <v>312</v>
      </c>
      <c r="B195" s="54" t="s">
        <v>313</v>
      </c>
      <c r="C195" s="31">
        <v>4301051487</v>
      </c>
      <c r="D195" s="418">
        <v>4680115881228</v>
      </c>
      <c r="E195" s="413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4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2"/>
      <c r="Q195" s="412"/>
      <c r="R195" s="412"/>
      <c r="S195" s="413"/>
      <c r="T195" s="34"/>
      <c r="U195" s="34"/>
      <c r="V195" s="35" t="s">
        <v>66</v>
      </c>
      <c r="W195" s="405">
        <v>150</v>
      </c>
      <c r="X195" s="406">
        <f t="shared" si="38"/>
        <v>151.19999999999999</v>
      </c>
      <c r="Y195" s="36">
        <f>IFERROR(IF(X195=0,"",ROUNDUP(X195/H195,0)*0.00753),"")</f>
        <v>0.47439000000000003</v>
      </c>
      <c r="Z195" s="56"/>
      <c r="AA195" s="57"/>
      <c r="AE195" s="64"/>
      <c r="BB195" s="175" t="s">
        <v>1</v>
      </c>
      <c r="BL195" s="64">
        <f t="shared" si="39"/>
        <v>167</v>
      </c>
      <c r="BM195" s="64">
        <f t="shared" si="40"/>
        <v>168.33600000000001</v>
      </c>
      <c r="BN195" s="64">
        <f t="shared" si="41"/>
        <v>0.40064102564102561</v>
      </c>
      <c r="BO195" s="64">
        <f t="shared" si="42"/>
        <v>0.40384615384615385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4301051506</v>
      </c>
      <c r="D196" s="418">
        <v>4680115881037</v>
      </c>
      <c r="E196" s="413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2"/>
      <c r="Q196" s="412"/>
      <c r="R196" s="412"/>
      <c r="S196" s="413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4301051384</v>
      </c>
      <c r="D197" s="418">
        <v>4680115881211</v>
      </c>
      <c r="E197" s="413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2"/>
      <c r="Q197" s="412"/>
      <c r="R197" s="412"/>
      <c r="S197" s="413"/>
      <c r="T197" s="34"/>
      <c r="U197" s="34"/>
      <c r="V197" s="35" t="s">
        <v>66</v>
      </c>
      <c r="W197" s="405">
        <v>200</v>
      </c>
      <c r="X197" s="406">
        <f t="shared" si="38"/>
        <v>201.6</v>
      </c>
      <c r="Y197" s="36">
        <f>IFERROR(IF(X197=0,"",ROUNDUP(X197/H197,0)*0.00753),"")</f>
        <v>0.63251999999999997</v>
      </c>
      <c r="Z197" s="56"/>
      <c r="AA197" s="57"/>
      <c r="AE197" s="64"/>
      <c r="BB197" s="177" t="s">
        <v>1</v>
      </c>
      <c r="BL197" s="64">
        <f t="shared" si="39"/>
        <v>216.66666666666669</v>
      </c>
      <c r="BM197" s="64">
        <f t="shared" si="40"/>
        <v>218.4</v>
      </c>
      <c r="BN197" s="64">
        <f t="shared" si="41"/>
        <v>0.53418803418803418</v>
      </c>
      <c r="BO197" s="64">
        <f t="shared" si="42"/>
        <v>0.53846153846153844</v>
      </c>
    </row>
    <row r="198" spans="1:67" ht="27" hidden="1" customHeight="1" x14ac:dyDescent="0.25">
      <c r="A198" s="54" t="s">
        <v>318</v>
      </c>
      <c r="B198" s="54" t="s">
        <v>319</v>
      </c>
      <c r="C198" s="31">
        <v>4301051378</v>
      </c>
      <c r="D198" s="418">
        <v>4680115881020</v>
      </c>
      <c r="E198" s="413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2"/>
      <c r="Q198" s="412"/>
      <c r="R198" s="412"/>
      <c r="S198" s="413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customHeight="1" x14ac:dyDescent="0.25">
      <c r="A199" s="54" t="s">
        <v>320</v>
      </c>
      <c r="B199" s="54" t="s">
        <v>321</v>
      </c>
      <c r="C199" s="31">
        <v>4301051407</v>
      </c>
      <c r="D199" s="418">
        <v>4680115882195</v>
      </c>
      <c r="E199" s="413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8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2"/>
      <c r="Q199" s="412"/>
      <c r="R199" s="412"/>
      <c r="S199" s="413"/>
      <c r="T199" s="34"/>
      <c r="U199" s="34"/>
      <c r="V199" s="35" t="s">
        <v>66</v>
      </c>
      <c r="W199" s="405">
        <v>150</v>
      </c>
      <c r="X199" s="406">
        <f t="shared" si="38"/>
        <v>151.19999999999999</v>
      </c>
      <c r="Y199" s="36">
        <f t="shared" ref="Y199:Y205" si="43">IFERROR(IF(X199=0,"",ROUNDUP(X199/H199,0)*0.00753),"")</f>
        <v>0.47439000000000003</v>
      </c>
      <c r="Z199" s="56"/>
      <c r="AA199" s="57"/>
      <c r="AE199" s="64"/>
      <c r="BB199" s="179" t="s">
        <v>1</v>
      </c>
      <c r="BL199" s="64">
        <f t="shared" si="39"/>
        <v>168.125</v>
      </c>
      <c r="BM199" s="64">
        <f t="shared" si="40"/>
        <v>169.47</v>
      </c>
      <c r="BN199" s="64">
        <f t="shared" si="41"/>
        <v>0.40064102564102561</v>
      </c>
      <c r="BO199" s="64">
        <f t="shared" si="42"/>
        <v>0.40384615384615385</v>
      </c>
    </row>
    <row r="200" spans="1:67" ht="27" hidden="1" customHeight="1" x14ac:dyDescent="0.25">
      <c r="A200" s="54" t="s">
        <v>322</v>
      </c>
      <c r="B200" s="54" t="s">
        <v>323</v>
      </c>
      <c r="C200" s="31">
        <v>4301051752</v>
      </c>
      <c r="D200" s="418">
        <v>4680115882607</v>
      </c>
      <c r="E200" s="413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487" t="s">
        <v>324</v>
      </c>
      <c r="P200" s="412"/>
      <c r="Q200" s="412"/>
      <c r="R200" s="412"/>
      <c r="S200" s="413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4301051630</v>
      </c>
      <c r="D201" s="418">
        <v>4680115880092</v>
      </c>
      <c r="E201" s="413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0" t="s">
        <v>327</v>
      </c>
      <c r="P201" s="412"/>
      <c r="Q201" s="412"/>
      <c r="R201" s="412"/>
      <c r="S201" s="413"/>
      <c r="T201" s="34"/>
      <c r="U201" s="34"/>
      <c r="V201" s="35" t="s">
        <v>66</v>
      </c>
      <c r="W201" s="405">
        <v>500</v>
      </c>
      <c r="X201" s="406">
        <f t="shared" si="38"/>
        <v>501.59999999999997</v>
      </c>
      <c r="Y201" s="36">
        <f t="shared" si="43"/>
        <v>1.5737700000000001</v>
      </c>
      <c r="Z201" s="56"/>
      <c r="AA201" s="57"/>
      <c r="AE201" s="64"/>
      <c r="BB201" s="181" t="s">
        <v>1</v>
      </c>
      <c r="BL201" s="64">
        <f t="shared" si="39"/>
        <v>556.66666666666674</v>
      </c>
      <c r="BM201" s="64">
        <f t="shared" si="40"/>
        <v>558.44800000000009</v>
      </c>
      <c r="BN201" s="64">
        <f t="shared" si="41"/>
        <v>1.3354700854700854</v>
      </c>
      <c r="BO201" s="64">
        <f t="shared" si="42"/>
        <v>1.3397435897435896</v>
      </c>
    </row>
    <row r="202" spans="1:67" ht="27" customHeight="1" x14ac:dyDescent="0.25">
      <c r="A202" s="54" t="s">
        <v>328</v>
      </c>
      <c r="B202" s="54" t="s">
        <v>329</v>
      </c>
      <c r="C202" s="31">
        <v>4301051631</v>
      </c>
      <c r="D202" s="418">
        <v>4680115880221</v>
      </c>
      <c r="E202" s="413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499" t="s">
        <v>330</v>
      </c>
      <c r="P202" s="412"/>
      <c r="Q202" s="412"/>
      <c r="R202" s="412"/>
      <c r="S202" s="413"/>
      <c r="T202" s="34"/>
      <c r="U202" s="34"/>
      <c r="V202" s="35" t="s">
        <v>66</v>
      </c>
      <c r="W202" s="405">
        <v>500</v>
      </c>
      <c r="X202" s="406">
        <f t="shared" si="38"/>
        <v>501.59999999999997</v>
      </c>
      <c r="Y202" s="36">
        <f t="shared" si="43"/>
        <v>1.5737700000000001</v>
      </c>
      <c r="Z202" s="56"/>
      <c r="AA202" s="57"/>
      <c r="AE202" s="64"/>
      <c r="BB202" s="182" t="s">
        <v>1</v>
      </c>
      <c r="BL202" s="64">
        <f t="shared" si="39"/>
        <v>556.66666666666674</v>
      </c>
      <c r="BM202" s="64">
        <f t="shared" si="40"/>
        <v>558.44800000000009</v>
      </c>
      <c r="BN202" s="64">
        <f t="shared" si="41"/>
        <v>1.3354700854700854</v>
      </c>
      <c r="BO202" s="64">
        <f t="shared" si="42"/>
        <v>1.3397435897435896</v>
      </c>
    </row>
    <row r="203" spans="1:67" ht="16.5" hidden="1" customHeight="1" x14ac:dyDescent="0.25">
      <c r="A203" s="54" t="s">
        <v>331</v>
      </c>
      <c r="B203" s="54" t="s">
        <v>332</v>
      </c>
      <c r="C203" s="31">
        <v>4301051749</v>
      </c>
      <c r="D203" s="418">
        <v>4680115882942</v>
      </c>
      <c r="E203" s="413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71" t="s">
        <v>333</v>
      </c>
      <c r="P203" s="412"/>
      <c r="Q203" s="412"/>
      <c r="R203" s="412"/>
      <c r="S203" s="413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customHeight="1" x14ac:dyDescent="0.25">
      <c r="A204" s="54" t="s">
        <v>334</v>
      </c>
      <c r="B204" s="54" t="s">
        <v>335</v>
      </c>
      <c r="C204" s="31">
        <v>4301051753</v>
      </c>
      <c r="D204" s="418">
        <v>4680115880504</v>
      </c>
      <c r="E204" s="413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86" t="s">
        <v>336</v>
      </c>
      <c r="P204" s="412"/>
      <c r="Q204" s="412"/>
      <c r="R204" s="412"/>
      <c r="S204" s="413"/>
      <c r="T204" s="34"/>
      <c r="U204" s="34"/>
      <c r="V204" s="35" t="s">
        <v>66</v>
      </c>
      <c r="W204" s="405">
        <v>100</v>
      </c>
      <c r="X204" s="406">
        <f t="shared" si="38"/>
        <v>100.8</v>
      </c>
      <c r="Y204" s="36">
        <f t="shared" si="43"/>
        <v>0.31625999999999999</v>
      </c>
      <c r="Z204" s="56"/>
      <c r="AA204" s="57"/>
      <c r="AE204" s="64"/>
      <c r="BB204" s="184" t="s">
        <v>1</v>
      </c>
      <c r="BL204" s="64">
        <f t="shared" si="39"/>
        <v>111.33333333333333</v>
      </c>
      <c r="BM204" s="64">
        <f t="shared" si="40"/>
        <v>112.224</v>
      </c>
      <c r="BN204" s="64">
        <f t="shared" si="41"/>
        <v>0.26709401709401709</v>
      </c>
      <c r="BO204" s="64">
        <f t="shared" si="42"/>
        <v>0.26923076923076922</v>
      </c>
    </row>
    <row r="205" spans="1:67" ht="27" customHeight="1" x14ac:dyDescent="0.25">
      <c r="A205" s="54" t="s">
        <v>337</v>
      </c>
      <c r="B205" s="54" t="s">
        <v>338</v>
      </c>
      <c r="C205" s="31">
        <v>4301051410</v>
      </c>
      <c r="D205" s="418">
        <v>4680115882164</v>
      </c>
      <c r="E205" s="413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2"/>
      <c r="Q205" s="412"/>
      <c r="R205" s="412"/>
      <c r="S205" s="413"/>
      <c r="T205" s="34"/>
      <c r="U205" s="34"/>
      <c r="V205" s="35" t="s">
        <v>66</v>
      </c>
      <c r="W205" s="405">
        <v>200</v>
      </c>
      <c r="X205" s="406">
        <f t="shared" si="38"/>
        <v>201.6</v>
      </c>
      <c r="Y205" s="36">
        <f t="shared" si="43"/>
        <v>0.63251999999999997</v>
      </c>
      <c r="Z205" s="56"/>
      <c r="AA205" s="57"/>
      <c r="AE205" s="64"/>
      <c r="BB205" s="185" t="s">
        <v>1</v>
      </c>
      <c r="BL205" s="64">
        <f t="shared" si="39"/>
        <v>223.16666666666669</v>
      </c>
      <c r="BM205" s="64">
        <f t="shared" si="40"/>
        <v>224.95199999999997</v>
      </c>
      <c r="BN205" s="64">
        <f t="shared" si="41"/>
        <v>0.53418803418803418</v>
      </c>
      <c r="BO205" s="64">
        <f t="shared" si="42"/>
        <v>0.53846153846153844</v>
      </c>
    </row>
    <row r="206" spans="1:67" x14ac:dyDescent="0.2">
      <c r="A206" s="430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31"/>
      <c r="O206" s="449" t="s">
        <v>70</v>
      </c>
      <c r="P206" s="450"/>
      <c r="Q206" s="450"/>
      <c r="R206" s="450"/>
      <c r="S206" s="450"/>
      <c r="T206" s="450"/>
      <c r="U206" s="451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889.05958345613521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896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8.6388499999999979</v>
      </c>
      <c r="Z206" s="408"/>
      <c r="AA206" s="408"/>
    </row>
    <row r="207" spans="1:67" x14ac:dyDescent="0.2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31"/>
      <c r="O207" s="449" t="s">
        <v>70</v>
      </c>
      <c r="P207" s="450"/>
      <c r="Q207" s="450"/>
      <c r="R207" s="450"/>
      <c r="S207" s="450"/>
      <c r="T207" s="450"/>
      <c r="U207" s="451"/>
      <c r="V207" s="37" t="s">
        <v>66</v>
      </c>
      <c r="W207" s="407">
        <f>IFERROR(SUM(W189:W205),"0")</f>
        <v>2900</v>
      </c>
      <c r="X207" s="407">
        <f>IFERROR(SUM(X189:X205),"0")</f>
        <v>2931.4</v>
      </c>
      <c r="Y207" s="37"/>
      <c r="Z207" s="408"/>
      <c r="AA207" s="408"/>
    </row>
    <row r="208" spans="1:67" ht="14.25" hidden="1" customHeight="1" x14ac:dyDescent="0.25">
      <c r="A208" s="420" t="s">
        <v>217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398"/>
      <c r="AA208" s="398"/>
    </row>
    <row r="209" spans="1:67" ht="16.5" hidden="1" customHeight="1" x14ac:dyDescent="0.25">
      <c r="A209" s="54" t="s">
        <v>339</v>
      </c>
      <c r="B209" s="54" t="s">
        <v>340</v>
      </c>
      <c r="C209" s="31">
        <v>4301060404</v>
      </c>
      <c r="D209" s="418">
        <v>4680115882874</v>
      </c>
      <c r="E209" s="413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69" t="s">
        <v>341</v>
      </c>
      <c r="P209" s="412"/>
      <c r="Q209" s="412"/>
      <c r="R209" s="412"/>
      <c r="S209" s="413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hidden="1" customHeight="1" x14ac:dyDescent="0.25">
      <c r="A210" s="54" t="s">
        <v>339</v>
      </c>
      <c r="B210" s="54" t="s">
        <v>342</v>
      </c>
      <c r="C210" s="31">
        <v>4301060360</v>
      </c>
      <c r="D210" s="418">
        <v>4680115882874</v>
      </c>
      <c r="E210" s="413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5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2"/>
      <c r="Q210" s="412"/>
      <c r="R210" s="412"/>
      <c r="S210" s="413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hidden="1" customHeight="1" x14ac:dyDescent="0.25">
      <c r="A211" s="54" t="s">
        <v>343</v>
      </c>
      <c r="B211" s="54" t="s">
        <v>344</v>
      </c>
      <c r="C211" s="31">
        <v>4301060359</v>
      </c>
      <c r="D211" s="418">
        <v>4680115884434</v>
      </c>
      <c r="E211" s="413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8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2"/>
      <c r="Q211" s="412"/>
      <c r="R211" s="412"/>
      <c r="S211" s="413"/>
      <c r="T211" s="34"/>
      <c r="U211" s="34"/>
      <c r="V211" s="35" t="s">
        <v>66</v>
      </c>
      <c r="W211" s="405">
        <v>0</v>
      </c>
      <c r="X211" s="406">
        <f>IFERROR(IF(W211="",0,CEILING((W211/$H211),1)*$H211),"")</f>
        <v>0</v>
      </c>
      <c r="Y211" s="36" t="str">
        <f>IFERROR(IF(X211=0,"",ROUNDUP(X211/H211,0)*0.00937),"")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27" hidden="1" customHeight="1" x14ac:dyDescent="0.25">
      <c r="A212" s="54" t="s">
        <v>345</v>
      </c>
      <c r="B212" s="54" t="s">
        <v>346</v>
      </c>
      <c r="C212" s="31">
        <v>4301060375</v>
      </c>
      <c r="D212" s="418">
        <v>4680115880818</v>
      </c>
      <c r="E212" s="413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706" t="s">
        <v>347</v>
      </c>
      <c r="P212" s="412"/>
      <c r="Q212" s="412"/>
      <c r="R212" s="412"/>
      <c r="S212" s="413"/>
      <c r="T212" s="34"/>
      <c r="U212" s="34"/>
      <c r="V212" s="35" t="s">
        <v>66</v>
      </c>
      <c r="W212" s="405">
        <v>0</v>
      </c>
      <c r="X212" s="406">
        <f>IFERROR(IF(W212="",0,CEILING((W212/$H212),1)*$H212),"")</f>
        <v>0</v>
      </c>
      <c r="Y212" s="36" t="str">
        <f>IFERROR(IF(X212=0,"",ROUNDUP(X212/H212,0)*0.00753),"")</f>
        <v/>
      </c>
      <c r="Z212" s="56"/>
      <c r="AA212" s="57"/>
      <c r="AE212" s="64"/>
      <c r="BB212" s="189" t="s">
        <v>1</v>
      </c>
      <c r="BL212" s="64">
        <f>IFERROR(W212*I212/H212,"0")</f>
        <v>0</v>
      </c>
      <c r="BM212" s="64">
        <f>IFERROR(X212*I212/H212,"0")</f>
        <v>0</v>
      </c>
      <c r="BN212" s="64">
        <f>IFERROR(1/J212*(W212/H212),"0")</f>
        <v>0</v>
      </c>
      <c r="BO212" s="64">
        <f>IFERROR(1/J212*(X212/H212),"0")</f>
        <v>0</v>
      </c>
    </row>
    <row r="213" spans="1:67" ht="16.5" hidden="1" customHeight="1" x14ac:dyDescent="0.25">
      <c r="A213" s="54" t="s">
        <v>348</v>
      </c>
      <c r="B213" s="54" t="s">
        <v>349</v>
      </c>
      <c r="C213" s="31">
        <v>4301060389</v>
      </c>
      <c r="D213" s="418">
        <v>4680115880801</v>
      </c>
      <c r="E213" s="413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19" t="s">
        <v>350</v>
      </c>
      <c r="P213" s="412"/>
      <c r="Q213" s="412"/>
      <c r="R213" s="412"/>
      <c r="S213" s="413"/>
      <c r="T213" s="34"/>
      <c r="U213" s="34"/>
      <c r="V213" s="35" t="s">
        <v>66</v>
      </c>
      <c r="W213" s="405">
        <v>0</v>
      </c>
      <c r="X213" s="406">
        <f>IFERROR(IF(W213="",0,CEILING((W213/$H213),1)*$H213),"")</f>
        <v>0</v>
      </c>
      <c r="Y213" s="36" t="str">
        <f>IFERROR(IF(X213=0,"",ROUNDUP(X213/H213,0)*0.00753),"")</f>
        <v/>
      </c>
      <c r="Z213" s="56"/>
      <c r="AA213" s="57"/>
      <c r="AE213" s="64"/>
      <c r="BB213" s="190" t="s">
        <v>1</v>
      </c>
      <c r="BL213" s="64">
        <f>IFERROR(W213*I213/H213,"0")</f>
        <v>0</v>
      </c>
      <c r="BM213" s="64">
        <f>IFERROR(X213*I213/H213,"0")</f>
        <v>0</v>
      </c>
      <c r="BN213" s="64">
        <f>IFERROR(1/J213*(W213/H213),"0")</f>
        <v>0</v>
      </c>
      <c r="BO213" s="64">
        <f>IFERROR(1/J213*(X213/H213),"0")</f>
        <v>0</v>
      </c>
    </row>
    <row r="214" spans="1:67" hidden="1" x14ac:dyDescent="0.2">
      <c r="A214" s="430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31"/>
      <c r="O214" s="449" t="s">
        <v>70</v>
      </c>
      <c r="P214" s="450"/>
      <c r="Q214" s="450"/>
      <c r="R214" s="450"/>
      <c r="S214" s="450"/>
      <c r="T214" s="450"/>
      <c r="U214" s="451"/>
      <c r="V214" s="37" t="s">
        <v>71</v>
      </c>
      <c r="W214" s="407">
        <f>IFERROR(W209/H209,"0")+IFERROR(W210/H210,"0")+IFERROR(W211/H211,"0")+IFERROR(W212/H212,"0")+IFERROR(W213/H213,"0")</f>
        <v>0</v>
      </c>
      <c r="X214" s="407">
        <f>IFERROR(X209/H209,"0")+IFERROR(X210/H210,"0")+IFERROR(X211/H211,"0")+IFERROR(X212/H212,"0")+IFERROR(X213/H213,"0")</f>
        <v>0</v>
      </c>
      <c r="Y214" s="407">
        <f>IFERROR(IF(Y209="",0,Y209),"0")+IFERROR(IF(Y210="",0,Y210),"0")+IFERROR(IF(Y211="",0,Y211),"0")+IFERROR(IF(Y212="",0,Y212),"0")+IFERROR(IF(Y213="",0,Y213),"0")</f>
        <v>0</v>
      </c>
      <c r="Z214" s="408"/>
      <c r="AA214" s="408"/>
    </row>
    <row r="215" spans="1:67" hidden="1" x14ac:dyDescent="0.2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31"/>
      <c r="O215" s="449" t="s">
        <v>70</v>
      </c>
      <c r="P215" s="450"/>
      <c r="Q215" s="450"/>
      <c r="R215" s="450"/>
      <c r="S215" s="450"/>
      <c r="T215" s="450"/>
      <c r="U215" s="451"/>
      <c r="V215" s="37" t="s">
        <v>66</v>
      </c>
      <c r="W215" s="407">
        <f>IFERROR(SUM(W209:W213),"0")</f>
        <v>0</v>
      </c>
      <c r="X215" s="407">
        <f>IFERROR(SUM(X209:X213),"0")</f>
        <v>0</v>
      </c>
      <c r="Y215" s="37"/>
      <c r="Z215" s="408"/>
      <c r="AA215" s="408"/>
    </row>
    <row r="216" spans="1:67" ht="16.5" hidden="1" customHeight="1" x14ac:dyDescent="0.25">
      <c r="A216" s="415" t="s">
        <v>351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399"/>
      <c r="AA216" s="399"/>
    </row>
    <row r="217" spans="1:67" ht="14.25" hidden="1" customHeight="1" x14ac:dyDescent="0.25">
      <c r="A217" s="420" t="s">
        <v>113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398"/>
      <c r="AA217" s="398"/>
    </row>
    <row r="218" spans="1:67" ht="27" customHeight="1" x14ac:dyDescent="0.25">
      <c r="A218" s="54" t="s">
        <v>352</v>
      </c>
      <c r="B218" s="54" t="s">
        <v>353</v>
      </c>
      <c r="C218" s="31">
        <v>4301011717</v>
      </c>
      <c r="D218" s="418">
        <v>4680115884274</v>
      </c>
      <c r="E218" s="413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2"/>
      <c r="Q218" s="412"/>
      <c r="R218" s="412"/>
      <c r="S218" s="413"/>
      <c r="T218" s="34"/>
      <c r="U218" s="34"/>
      <c r="V218" s="35" t="s">
        <v>66</v>
      </c>
      <c r="W218" s="405">
        <v>50</v>
      </c>
      <c r="X218" s="406">
        <f t="shared" ref="X218:X224" si="44">IFERROR(IF(W218="",0,CEILING((W218/$H218),1)*$H218),"")</f>
        <v>58</v>
      </c>
      <c r="Y218" s="36">
        <f>IFERROR(IF(X218=0,"",ROUNDUP(X218/H218,0)*0.02175),"")</f>
        <v>0.10874999999999999</v>
      </c>
      <c r="Z218" s="56"/>
      <c r="AA218" s="57"/>
      <c r="AE218" s="64"/>
      <c r="BB218" s="191" t="s">
        <v>1</v>
      </c>
      <c r="BL218" s="64">
        <f t="shared" ref="BL218:BL224" si="45">IFERROR(W218*I218/H218,"0")</f>
        <v>52.068965517241381</v>
      </c>
      <c r="BM218" s="64">
        <f t="shared" ref="BM218:BM224" si="46">IFERROR(X218*I218/H218,"0")</f>
        <v>60.4</v>
      </c>
      <c r="BN218" s="64">
        <f t="shared" ref="BN218:BN224" si="47">IFERROR(1/J218*(W218/H218),"0")</f>
        <v>7.6970443349753698E-2</v>
      </c>
      <c r="BO218" s="64">
        <f t="shared" ref="BO218:BO224" si="48">IFERROR(1/J218*(X218/H218),"0")</f>
        <v>8.9285714285714274E-2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4301011719</v>
      </c>
      <c r="D219" s="418">
        <v>4680115884298</v>
      </c>
      <c r="E219" s="413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5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2"/>
      <c r="Q219" s="412"/>
      <c r="R219" s="412"/>
      <c r="S219" s="413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4301011733</v>
      </c>
      <c r="D220" s="418">
        <v>4680115884250</v>
      </c>
      <c r="E220" s="413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4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2"/>
      <c r="Q220" s="412"/>
      <c r="R220" s="412"/>
      <c r="S220" s="413"/>
      <c r="T220" s="34"/>
      <c r="U220" s="34"/>
      <c r="V220" s="35" t="s">
        <v>66</v>
      </c>
      <c r="W220" s="405">
        <v>0</v>
      </c>
      <c r="X220" s="406">
        <f t="shared" si="44"/>
        <v>0</v>
      </c>
      <c r="Y220" s="36" t="str">
        <f>IFERROR(IF(X220=0,"",ROUNDUP(X220/H220,0)*0.02175),"")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hidden="1" customHeight="1" x14ac:dyDescent="0.25">
      <c r="A221" s="54" t="s">
        <v>358</v>
      </c>
      <c r="B221" s="54" t="s">
        <v>359</v>
      </c>
      <c r="C221" s="31">
        <v>4301011718</v>
      </c>
      <c r="D221" s="418">
        <v>4680115884281</v>
      </c>
      <c r="E221" s="413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1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2"/>
      <c r="Q221" s="412"/>
      <c r="R221" s="412"/>
      <c r="S221" s="413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hidden="1" customHeight="1" x14ac:dyDescent="0.25">
      <c r="A222" s="54" t="s">
        <v>360</v>
      </c>
      <c r="B222" s="54" t="s">
        <v>361</v>
      </c>
      <c r="C222" s="31">
        <v>4301011720</v>
      </c>
      <c r="D222" s="418">
        <v>4680115884199</v>
      </c>
      <c r="E222" s="413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5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2"/>
      <c r="Q222" s="412"/>
      <c r="R222" s="412"/>
      <c r="S222" s="413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362</v>
      </c>
      <c r="B223" s="54" t="s">
        <v>363</v>
      </c>
      <c r="C223" s="31">
        <v>4301011716</v>
      </c>
      <c r="D223" s="418">
        <v>4680115884267</v>
      </c>
      <c r="E223" s="413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2"/>
      <c r="Q223" s="412"/>
      <c r="R223" s="412"/>
      <c r="S223" s="413"/>
      <c r="T223" s="34"/>
      <c r="U223" s="34"/>
      <c r="V223" s="35" t="s">
        <v>66</v>
      </c>
      <c r="W223" s="405">
        <v>0</v>
      </c>
      <c r="X223" s="406">
        <f t="shared" si="44"/>
        <v>0</v>
      </c>
      <c r="Y223" s="36" t="str">
        <f>IFERROR(IF(X223=0,"",ROUNDUP(X223/H223,0)*0.00937),"")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364</v>
      </c>
      <c r="B224" s="54" t="s">
        <v>365</v>
      </c>
      <c r="C224" s="31">
        <v>4301011593</v>
      </c>
      <c r="D224" s="418">
        <v>4680115882973</v>
      </c>
      <c r="E224" s="413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42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2"/>
      <c r="Q224" s="412"/>
      <c r="R224" s="412"/>
      <c r="S224" s="413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x14ac:dyDescent="0.2">
      <c r="A225" s="430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31"/>
      <c r="O225" s="449" t="s">
        <v>70</v>
      </c>
      <c r="P225" s="450"/>
      <c r="Q225" s="450"/>
      <c r="R225" s="450"/>
      <c r="S225" s="450"/>
      <c r="T225" s="450"/>
      <c r="U225" s="451"/>
      <c r="V225" s="37" t="s">
        <v>71</v>
      </c>
      <c r="W225" s="407">
        <f>IFERROR(W218/H218,"0")+IFERROR(W219/H219,"0")+IFERROR(W220/H220,"0")+IFERROR(W221/H221,"0")+IFERROR(W222/H222,"0")+IFERROR(W223/H223,"0")+IFERROR(W224/H224,"0")</f>
        <v>4.3103448275862073</v>
      </c>
      <c r="X225" s="407">
        <f>IFERROR(X218/H218,"0")+IFERROR(X219/H219,"0")+IFERROR(X220/H220,"0")+IFERROR(X221/H221,"0")+IFERROR(X222/H222,"0")+IFERROR(X223/H223,"0")+IFERROR(X224/H224,"0")</f>
        <v>5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0.10874999999999999</v>
      </c>
      <c r="Z225" s="408"/>
      <c r="AA225" s="408"/>
    </row>
    <row r="226" spans="1:67" x14ac:dyDescent="0.2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31"/>
      <c r="O226" s="449" t="s">
        <v>70</v>
      </c>
      <c r="P226" s="450"/>
      <c r="Q226" s="450"/>
      <c r="R226" s="450"/>
      <c r="S226" s="450"/>
      <c r="T226" s="450"/>
      <c r="U226" s="451"/>
      <c r="V226" s="37" t="s">
        <v>66</v>
      </c>
      <c r="W226" s="407">
        <f>IFERROR(SUM(W218:W224),"0")</f>
        <v>50</v>
      </c>
      <c r="X226" s="407">
        <f>IFERROR(SUM(X218:X224),"0")</f>
        <v>58</v>
      </c>
      <c r="Y226" s="37"/>
      <c r="Z226" s="408"/>
      <c r="AA226" s="408"/>
    </row>
    <row r="227" spans="1:67" ht="14.25" hidden="1" customHeight="1" x14ac:dyDescent="0.25">
      <c r="A227" s="420" t="s">
        <v>61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398"/>
      <c r="AA227" s="398"/>
    </row>
    <row r="228" spans="1:67" ht="27" hidden="1" customHeight="1" x14ac:dyDescent="0.25">
      <c r="A228" s="54" t="s">
        <v>366</v>
      </c>
      <c r="B228" s="54" t="s">
        <v>367</v>
      </c>
      <c r="C228" s="31">
        <v>4301031305</v>
      </c>
      <c r="D228" s="418">
        <v>4607091389845</v>
      </c>
      <c r="E228" s="413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2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2"/>
      <c r="Q228" s="412"/>
      <c r="R228" s="412"/>
      <c r="S228" s="413"/>
      <c r="T228" s="34"/>
      <c r="U228" s="34"/>
      <c r="V228" s="35" t="s">
        <v>66</v>
      </c>
      <c r="W228" s="405">
        <v>0</v>
      </c>
      <c r="X228" s="406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ht="27" hidden="1" customHeight="1" x14ac:dyDescent="0.25">
      <c r="A229" s="54" t="s">
        <v>368</v>
      </c>
      <c r="B229" s="54" t="s">
        <v>369</v>
      </c>
      <c r="C229" s="31">
        <v>4301031306</v>
      </c>
      <c r="D229" s="418">
        <v>4680115882881</v>
      </c>
      <c r="E229" s="413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54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2"/>
      <c r="Q229" s="412"/>
      <c r="R229" s="412"/>
      <c r="S229" s="413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hidden="1" x14ac:dyDescent="0.2">
      <c r="A230" s="430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31"/>
      <c r="O230" s="449" t="s">
        <v>70</v>
      </c>
      <c r="P230" s="450"/>
      <c r="Q230" s="450"/>
      <c r="R230" s="450"/>
      <c r="S230" s="450"/>
      <c r="T230" s="450"/>
      <c r="U230" s="451"/>
      <c r="V230" s="37" t="s">
        <v>71</v>
      </c>
      <c r="W230" s="407">
        <f>IFERROR(W228/H228,"0")+IFERROR(W229/H229,"0")</f>
        <v>0</v>
      </c>
      <c r="X230" s="407">
        <f>IFERROR(X228/H228,"0")+IFERROR(X229/H229,"0")</f>
        <v>0</v>
      </c>
      <c r="Y230" s="407">
        <f>IFERROR(IF(Y228="",0,Y228),"0")+IFERROR(IF(Y229="",0,Y229),"0")</f>
        <v>0</v>
      </c>
      <c r="Z230" s="408"/>
      <c r="AA230" s="408"/>
    </row>
    <row r="231" spans="1:67" hidden="1" x14ac:dyDescent="0.2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31"/>
      <c r="O231" s="449" t="s">
        <v>70</v>
      </c>
      <c r="P231" s="450"/>
      <c r="Q231" s="450"/>
      <c r="R231" s="450"/>
      <c r="S231" s="450"/>
      <c r="T231" s="450"/>
      <c r="U231" s="451"/>
      <c r="V231" s="37" t="s">
        <v>66</v>
      </c>
      <c r="W231" s="407">
        <f>IFERROR(SUM(W228:W229),"0")</f>
        <v>0</v>
      </c>
      <c r="X231" s="407">
        <f>IFERROR(SUM(X228:X229),"0")</f>
        <v>0</v>
      </c>
      <c r="Y231" s="37"/>
      <c r="Z231" s="408"/>
      <c r="AA231" s="408"/>
    </row>
    <row r="232" spans="1:67" ht="16.5" hidden="1" customHeight="1" x14ac:dyDescent="0.25">
      <c r="A232" s="415" t="s">
        <v>370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399"/>
      <c r="AA232" s="399"/>
    </row>
    <row r="233" spans="1:67" ht="14.25" hidden="1" customHeight="1" x14ac:dyDescent="0.25">
      <c r="A233" s="420" t="s">
        <v>113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398"/>
      <c r="AA233" s="398"/>
    </row>
    <row r="234" spans="1:67" ht="27" hidden="1" customHeight="1" x14ac:dyDescent="0.25">
      <c r="A234" s="54" t="s">
        <v>371</v>
      </c>
      <c r="B234" s="54" t="s">
        <v>372</v>
      </c>
      <c r="C234" s="31">
        <v>4301011826</v>
      </c>
      <c r="D234" s="418">
        <v>4680115884137</v>
      </c>
      <c r="E234" s="413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2"/>
      <c r="Q234" s="412"/>
      <c r="R234" s="412"/>
      <c r="S234" s="413"/>
      <c r="T234" s="34"/>
      <c r="U234" s="34"/>
      <c r="V234" s="35" t="s">
        <v>66</v>
      </c>
      <c r="W234" s="405">
        <v>0</v>
      </c>
      <c r="X234" s="406">
        <f t="shared" ref="X234:X239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ref="BL234:BL239" si="50">IFERROR(W234*I234/H234,"0")</f>
        <v>0</v>
      </c>
      <c r="BM234" s="64">
        <f t="shared" ref="BM234:BM239" si="51">IFERROR(X234*I234/H234,"0")</f>
        <v>0</v>
      </c>
      <c r="BN234" s="64">
        <f t="shared" ref="BN234:BN239" si="52">IFERROR(1/J234*(W234/H234),"0")</f>
        <v>0</v>
      </c>
      <c r="BO234" s="64">
        <f t="shared" ref="BO234:BO239" si="53">IFERROR(1/J234*(X234/H234),"0")</f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4301011724</v>
      </c>
      <c r="D235" s="418">
        <v>4680115884236</v>
      </c>
      <c r="E235" s="413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2"/>
      <c r="Q235" s="412"/>
      <c r="R235" s="412"/>
      <c r="S235" s="413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375</v>
      </c>
      <c r="B236" s="54" t="s">
        <v>376</v>
      </c>
      <c r="C236" s="31">
        <v>4301011721</v>
      </c>
      <c r="D236" s="418">
        <v>4680115884175</v>
      </c>
      <c r="E236" s="413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5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2"/>
      <c r="Q236" s="412"/>
      <c r="R236" s="412"/>
      <c r="S236" s="413"/>
      <c r="T236" s="34"/>
      <c r="U236" s="34"/>
      <c r="V236" s="35" t="s">
        <v>66</v>
      </c>
      <c r="W236" s="405">
        <v>0</v>
      </c>
      <c r="X236" s="406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377</v>
      </c>
      <c r="B237" s="54" t="s">
        <v>378</v>
      </c>
      <c r="C237" s="31">
        <v>4301011824</v>
      </c>
      <c r="D237" s="418">
        <v>4680115884144</v>
      </c>
      <c r="E237" s="413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2"/>
      <c r="Q237" s="412"/>
      <c r="R237" s="412"/>
      <c r="S237" s="413"/>
      <c r="T237" s="34"/>
      <c r="U237" s="34"/>
      <c r="V237" s="35" t="s">
        <v>66</v>
      </c>
      <c r="W237" s="405">
        <v>0</v>
      </c>
      <c r="X237" s="406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4301011726</v>
      </c>
      <c r="D238" s="418">
        <v>4680115884182</v>
      </c>
      <c r="E238" s="413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2"/>
      <c r="Q238" s="412"/>
      <c r="R238" s="412"/>
      <c r="S238" s="413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4301011722</v>
      </c>
      <c r="D239" s="418">
        <v>4680115884205</v>
      </c>
      <c r="E239" s="413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2"/>
      <c r="Q239" s="412"/>
      <c r="R239" s="412"/>
      <c r="S239" s="413"/>
      <c r="T239" s="34"/>
      <c r="U239" s="34"/>
      <c r="V239" s="35" t="s">
        <v>66</v>
      </c>
      <c r="W239" s="405">
        <v>0</v>
      </c>
      <c r="X239" s="406">
        <f t="shared" si="49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idden="1" x14ac:dyDescent="0.2">
      <c r="A240" s="430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31"/>
      <c r="O240" s="449" t="s">
        <v>70</v>
      </c>
      <c r="P240" s="450"/>
      <c r="Q240" s="450"/>
      <c r="R240" s="450"/>
      <c r="S240" s="450"/>
      <c r="T240" s="450"/>
      <c r="U240" s="451"/>
      <c r="V240" s="37" t="s">
        <v>71</v>
      </c>
      <c r="W240" s="407">
        <f>IFERROR(W234/H234,"0")+IFERROR(W235/H235,"0")+IFERROR(W236/H236,"0")+IFERROR(W237/H237,"0")+IFERROR(W238/H238,"0")+IFERROR(W239/H239,"0")</f>
        <v>0</v>
      </c>
      <c r="X240" s="407">
        <f>IFERROR(X234/H234,"0")+IFERROR(X235/H235,"0")+IFERROR(X236/H236,"0")+IFERROR(X237/H237,"0")+IFERROR(X238/H238,"0")+IFERROR(X239/H239,"0")</f>
        <v>0</v>
      </c>
      <c r="Y240" s="407">
        <f>IFERROR(IF(Y234="",0,Y234),"0")+IFERROR(IF(Y235="",0,Y235),"0")+IFERROR(IF(Y236="",0,Y236),"0")+IFERROR(IF(Y237="",0,Y237),"0")+IFERROR(IF(Y238="",0,Y238),"0")+IFERROR(IF(Y239="",0,Y239),"0")</f>
        <v>0</v>
      </c>
      <c r="Z240" s="408"/>
      <c r="AA240" s="408"/>
    </row>
    <row r="241" spans="1:67" hidden="1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31"/>
      <c r="O241" s="449" t="s">
        <v>70</v>
      </c>
      <c r="P241" s="450"/>
      <c r="Q241" s="450"/>
      <c r="R241" s="450"/>
      <c r="S241" s="450"/>
      <c r="T241" s="450"/>
      <c r="U241" s="451"/>
      <c r="V241" s="37" t="s">
        <v>66</v>
      </c>
      <c r="W241" s="407">
        <f>IFERROR(SUM(W234:W239),"0")</f>
        <v>0</v>
      </c>
      <c r="X241" s="407">
        <f>IFERROR(SUM(X234:X239),"0")</f>
        <v>0</v>
      </c>
      <c r="Y241" s="37"/>
      <c r="Z241" s="408"/>
      <c r="AA241" s="408"/>
    </row>
    <row r="242" spans="1:67" ht="16.5" hidden="1" customHeight="1" x14ac:dyDescent="0.25">
      <c r="A242" s="415" t="s">
        <v>383</v>
      </c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399"/>
      <c r="AA242" s="399"/>
    </row>
    <row r="243" spans="1:67" ht="14.25" hidden="1" customHeight="1" x14ac:dyDescent="0.25">
      <c r="A243" s="420" t="s">
        <v>113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398"/>
      <c r="AA243" s="398"/>
    </row>
    <row r="244" spans="1:67" ht="27" hidden="1" customHeight="1" x14ac:dyDescent="0.25">
      <c r="A244" s="54" t="s">
        <v>384</v>
      </c>
      <c r="B244" s="54" t="s">
        <v>385</v>
      </c>
      <c r="C244" s="31">
        <v>4301012016</v>
      </c>
      <c r="D244" s="418">
        <v>4680115885554</v>
      </c>
      <c r="E244" s="413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535" t="s">
        <v>386</v>
      </c>
      <c r="P244" s="412"/>
      <c r="Q244" s="412"/>
      <c r="R244" s="412"/>
      <c r="S244" s="413"/>
      <c r="T244" s="34"/>
      <c r="U244" s="34"/>
      <c r="V244" s="35" t="s">
        <v>66</v>
      </c>
      <c r="W244" s="405">
        <v>0</v>
      </c>
      <c r="X244" s="406">
        <f t="shared" ref="X244:X253" si="54">IFERROR(IF(W244="",0,CEILING((W244/$H244),1)*$H244),"")</f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ref="BL244:BL253" si="55">IFERROR(W244*I244/H244,"0")</f>
        <v>0</v>
      </c>
      <c r="BM244" s="64">
        <f t="shared" ref="BM244:BM253" si="56">IFERROR(X244*I244/H244,"0")</f>
        <v>0</v>
      </c>
      <c r="BN244" s="64">
        <f t="shared" ref="BN244:BN253" si="57">IFERROR(1/J244*(W244/H244),"0")</f>
        <v>0</v>
      </c>
      <c r="BO244" s="64">
        <f t="shared" ref="BO244:BO253" si="58">IFERROR(1/J244*(X244/H244),"0")</f>
        <v>0</v>
      </c>
    </row>
    <row r="245" spans="1:67" ht="27" hidden="1" customHeight="1" x14ac:dyDescent="0.25">
      <c r="A245" s="54" t="s">
        <v>387</v>
      </c>
      <c r="B245" s="54" t="s">
        <v>388</v>
      </c>
      <c r="C245" s="31">
        <v>4301011347</v>
      </c>
      <c r="D245" s="418">
        <v>4607091386073</v>
      </c>
      <c r="E245" s="413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5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2"/>
      <c r="Q245" s="412"/>
      <c r="R245" s="412"/>
      <c r="S245" s="413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389</v>
      </c>
      <c r="B246" s="54" t="s">
        <v>390</v>
      </c>
      <c r="C246" s="31">
        <v>4301012024</v>
      </c>
      <c r="D246" s="418">
        <v>4680115885615</v>
      </c>
      <c r="E246" s="413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747" t="s">
        <v>391</v>
      </c>
      <c r="P246" s="412"/>
      <c r="Q246" s="412"/>
      <c r="R246" s="412"/>
      <c r="S246" s="413"/>
      <c r="T246" s="34"/>
      <c r="U246" s="34"/>
      <c r="V246" s="35" t="s">
        <v>66</v>
      </c>
      <c r="W246" s="405">
        <v>0</v>
      </c>
      <c r="X246" s="406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392</v>
      </c>
      <c r="B247" s="54" t="s">
        <v>393</v>
      </c>
      <c r="C247" s="31">
        <v>4301011858</v>
      </c>
      <c r="D247" s="418">
        <v>4680115885646</v>
      </c>
      <c r="E247" s="413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76" t="s">
        <v>394</v>
      </c>
      <c r="P247" s="412"/>
      <c r="Q247" s="412"/>
      <c r="R247" s="412"/>
      <c r="S247" s="413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395</v>
      </c>
      <c r="B248" s="54" t="s">
        <v>396</v>
      </c>
      <c r="C248" s="31">
        <v>4301011328</v>
      </c>
      <c r="D248" s="418">
        <v>4607091386011</v>
      </c>
      <c r="E248" s="413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2"/>
      <c r="Q248" s="412"/>
      <c r="R248" s="412"/>
      <c r="S248" s="413"/>
      <c r="T248" s="34"/>
      <c r="U248" s="34"/>
      <c r="V248" s="35" t="s">
        <v>66</v>
      </c>
      <c r="W248" s="405">
        <v>0</v>
      </c>
      <c r="X248" s="406">
        <f t="shared" si="54"/>
        <v>0</v>
      </c>
      <c r="Y248" s="36" t="str">
        <f t="shared" ref="Y248:Y253" si="59"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397</v>
      </c>
      <c r="B249" s="54" t="s">
        <v>398</v>
      </c>
      <c r="C249" s="31">
        <v>4301011329</v>
      </c>
      <c r="D249" s="418">
        <v>4607091387308</v>
      </c>
      <c r="E249" s="413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7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2"/>
      <c r="Q249" s="412"/>
      <c r="R249" s="412"/>
      <c r="S249" s="413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399</v>
      </c>
      <c r="B250" s="54" t="s">
        <v>400</v>
      </c>
      <c r="C250" s="31">
        <v>4301011049</v>
      </c>
      <c r="D250" s="418">
        <v>4607091387339</v>
      </c>
      <c r="E250" s="413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6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2"/>
      <c r="Q250" s="412"/>
      <c r="R250" s="412"/>
      <c r="S250" s="413"/>
      <c r="T250" s="34"/>
      <c r="U250" s="34"/>
      <c r="V250" s="35" t="s">
        <v>66</v>
      </c>
      <c r="W250" s="405">
        <v>0</v>
      </c>
      <c r="X250" s="406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hidden="1" customHeight="1" x14ac:dyDescent="0.25">
      <c r="A251" s="54" t="s">
        <v>401</v>
      </c>
      <c r="B251" s="54" t="s">
        <v>402</v>
      </c>
      <c r="C251" s="31">
        <v>4301011573</v>
      </c>
      <c r="D251" s="418">
        <v>4680115881938</v>
      </c>
      <c r="E251" s="413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7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2"/>
      <c r="Q251" s="412"/>
      <c r="R251" s="412"/>
      <c r="S251" s="413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hidden="1" customHeight="1" x14ac:dyDescent="0.25">
      <c r="A252" s="54" t="s">
        <v>403</v>
      </c>
      <c r="B252" s="54" t="s">
        <v>404</v>
      </c>
      <c r="C252" s="31">
        <v>4301010944</v>
      </c>
      <c r="D252" s="418">
        <v>4607091387346</v>
      </c>
      <c r="E252" s="413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2"/>
      <c r="Q252" s="412"/>
      <c r="R252" s="412"/>
      <c r="S252" s="413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4301011353</v>
      </c>
      <c r="D253" s="418">
        <v>4607091389807</v>
      </c>
      <c r="E253" s="413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3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2"/>
      <c r="Q253" s="412"/>
      <c r="R253" s="412"/>
      <c r="S253" s="413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hidden="1" x14ac:dyDescent="0.2">
      <c r="A254" s="430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31"/>
      <c r="O254" s="449" t="s">
        <v>70</v>
      </c>
      <c r="P254" s="450"/>
      <c r="Q254" s="450"/>
      <c r="R254" s="450"/>
      <c r="S254" s="450"/>
      <c r="T254" s="450"/>
      <c r="U254" s="451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408"/>
      <c r="AA254" s="408"/>
    </row>
    <row r="255" spans="1:67" hidden="1" x14ac:dyDescent="0.2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31"/>
      <c r="O255" s="449" t="s">
        <v>70</v>
      </c>
      <c r="P255" s="450"/>
      <c r="Q255" s="450"/>
      <c r="R255" s="450"/>
      <c r="S255" s="450"/>
      <c r="T255" s="450"/>
      <c r="U255" s="451"/>
      <c r="V255" s="37" t="s">
        <v>66</v>
      </c>
      <c r="W255" s="407">
        <f>IFERROR(SUM(W244:W253),"0")</f>
        <v>0</v>
      </c>
      <c r="X255" s="407">
        <f>IFERROR(SUM(X244:X253),"0")</f>
        <v>0</v>
      </c>
      <c r="Y255" s="37"/>
      <c r="Z255" s="408"/>
      <c r="AA255" s="408"/>
    </row>
    <row r="256" spans="1:67" ht="14.25" hidden="1" customHeight="1" x14ac:dyDescent="0.25">
      <c r="A256" s="420" t="s">
        <v>61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398"/>
      <c r="AA256" s="398"/>
    </row>
    <row r="257" spans="1:67" ht="27" hidden="1" customHeight="1" x14ac:dyDescent="0.25">
      <c r="A257" s="54" t="s">
        <v>407</v>
      </c>
      <c r="B257" s="54" t="s">
        <v>408</v>
      </c>
      <c r="C257" s="31">
        <v>4301030878</v>
      </c>
      <c r="D257" s="418">
        <v>4607091387193</v>
      </c>
      <c r="E257" s="413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7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2"/>
      <c r="Q257" s="412"/>
      <c r="R257" s="412"/>
      <c r="S257" s="413"/>
      <c r="T257" s="34"/>
      <c r="U257" s="34"/>
      <c r="V257" s="35" t="s">
        <v>66</v>
      </c>
      <c r="W257" s="405">
        <v>0</v>
      </c>
      <c r="X257" s="406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409</v>
      </c>
      <c r="B258" s="54" t="s">
        <v>410</v>
      </c>
      <c r="C258" s="31">
        <v>4301031153</v>
      </c>
      <c r="D258" s="418">
        <v>4607091387230</v>
      </c>
      <c r="E258" s="413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2"/>
      <c r="Q258" s="412"/>
      <c r="R258" s="412"/>
      <c r="S258" s="413"/>
      <c r="T258" s="34"/>
      <c r="U258" s="34"/>
      <c r="V258" s="35" t="s">
        <v>66</v>
      </c>
      <c r="W258" s="405">
        <v>0</v>
      </c>
      <c r="X258" s="40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hidden="1" customHeight="1" x14ac:dyDescent="0.25">
      <c r="A259" s="54" t="s">
        <v>411</v>
      </c>
      <c r="B259" s="54" t="s">
        <v>412</v>
      </c>
      <c r="C259" s="31">
        <v>4301031152</v>
      </c>
      <c r="D259" s="418">
        <v>4607091387285</v>
      </c>
      <c r="E259" s="413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2"/>
      <c r="Q259" s="412"/>
      <c r="R259" s="412"/>
      <c r="S259" s="413"/>
      <c r="T259" s="34"/>
      <c r="U259" s="34"/>
      <c r="V259" s="35" t="s">
        <v>66</v>
      </c>
      <c r="W259" s="405">
        <v>0</v>
      </c>
      <c r="X259" s="406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4301031164</v>
      </c>
      <c r="D260" s="418">
        <v>4680115880481</v>
      </c>
      <c r="E260" s="413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2"/>
      <c r="Q260" s="412"/>
      <c r="R260" s="412"/>
      <c r="S260" s="413"/>
      <c r="T260" s="34"/>
      <c r="U260" s="34"/>
      <c r="V260" s="35" t="s">
        <v>66</v>
      </c>
      <c r="W260" s="405">
        <v>0</v>
      </c>
      <c r="X260" s="40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64"/>
      <c r="BB260" s="219" t="s">
        <v>1</v>
      </c>
      <c r="BL260" s="64">
        <f>IFERROR(W260*I260/H260,"0")</f>
        <v>0</v>
      </c>
      <c r="BM260" s="64">
        <f>IFERROR(X260*I260/H260,"0")</f>
        <v>0</v>
      </c>
      <c r="BN260" s="64">
        <f>IFERROR(1/J260*(W260/H260),"0")</f>
        <v>0</v>
      </c>
      <c r="BO260" s="64">
        <f>IFERROR(1/J260*(X260/H260),"0")</f>
        <v>0</v>
      </c>
    </row>
    <row r="261" spans="1:67" hidden="1" x14ac:dyDescent="0.2">
      <c r="A261" s="430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31"/>
      <c r="O261" s="449" t="s">
        <v>70</v>
      </c>
      <c r="P261" s="450"/>
      <c r="Q261" s="450"/>
      <c r="R261" s="450"/>
      <c r="S261" s="450"/>
      <c r="T261" s="450"/>
      <c r="U261" s="451"/>
      <c r="V261" s="37" t="s">
        <v>71</v>
      </c>
      <c r="W261" s="407">
        <f>IFERROR(W257/H257,"0")+IFERROR(W258/H258,"0")+IFERROR(W259/H259,"0")+IFERROR(W260/H260,"0")</f>
        <v>0</v>
      </c>
      <c r="X261" s="407">
        <f>IFERROR(X257/H257,"0")+IFERROR(X258/H258,"0")+IFERROR(X259/H259,"0")+IFERROR(X260/H260,"0")</f>
        <v>0</v>
      </c>
      <c r="Y261" s="407">
        <f>IFERROR(IF(Y257="",0,Y257),"0")+IFERROR(IF(Y258="",0,Y258),"0")+IFERROR(IF(Y259="",0,Y259),"0")+IFERROR(IF(Y260="",0,Y260),"0")</f>
        <v>0</v>
      </c>
      <c r="Z261" s="408"/>
      <c r="AA261" s="408"/>
    </row>
    <row r="262" spans="1:67" hidden="1" x14ac:dyDescent="0.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31"/>
      <c r="O262" s="449" t="s">
        <v>70</v>
      </c>
      <c r="P262" s="450"/>
      <c r="Q262" s="450"/>
      <c r="R262" s="450"/>
      <c r="S262" s="450"/>
      <c r="T262" s="450"/>
      <c r="U262" s="451"/>
      <c r="V262" s="37" t="s">
        <v>66</v>
      </c>
      <c r="W262" s="407">
        <f>IFERROR(SUM(W257:W260),"0")</f>
        <v>0</v>
      </c>
      <c r="X262" s="407">
        <f>IFERROR(SUM(X257:X260),"0")</f>
        <v>0</v>
      </c>
      <c r="Y262" s="37"/>
      <c r="Z262" s="408"/>
      <c r="AA262" s="408"/>
    </row>
    <row r="263" spans="1:67" ht="14.25" hidden="1" customHeight="1" x14ac:dyDescent="0.25">
      <c r="A263" s="420" t="s">
        <v>72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398"/>
      <c r="AA263" s="398"/>
    </row>
    <row r="264" spans="1:67" ht="16.5" hidden="1" customHeight="1" x14ac:dyDescent="0.25">
      <c r="A264" s="54" t="s">
        <v>415</v>
      </c>
      <c r="B264" s="54" t="s">
        <v>416</v>
      </c>
      <c r="C264" s="31">
        <v>4301051100</v>
      </c>
      <c r="D264" s="418">
        <v>4607091387766</v>
      </c>
      <c r="E264" s="413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2"/>
      <c r="Q264" s="412"/>
      <c r="R264" s="412"/>
      <c r="S264" s="413"/>
      <c r="T264" s="34"/>
      <c r="U264" s="34"/>
      <c r="V264" s="35" t="s">
        <v>66</v>
      </c>
      <c r="W264" s="405">
        <v>0</v>
      </c>
      <c r="X264" s="406">
        <f t="shared" ref="X264:X273" si="60">IFERROR(IF(W264="",0,CEILING((W264/$H264),1)*$H264),"")</f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ref="BL264:BL273" si="61">IFERROR(W264*I264/H264,"0")</f>
        <v>0</v>
      </c>
      <c r="BM264" s="64">
        <f t="shared" ref="BM264:BM273" si="62">IFERROR(X264*I264/H264,"0")</f>
        <v>0</v>
      </c>
      <c r="BN264" s="64">
        <f t="shared" ref="BN264:BN273" si="63">IFERROR(1/J264*(W264/H264),"0")</f>
        <v>0</v>
      </c>
      <c r="BO264" s="64">
        <f t="shared" ref="BO264:BO273" si="64">IFERROR(1/J264*(X264/H264),"0")</f>
        <v>0</v>
      </c>
    </row>
    <row r="265" spans="1:67" ht="27" hidden="1" customHeight="1" x14ac:dyDescent="0.25">
      <c r="A265" s="54" t="s">
        <v>417</v>
      </c>
      <c r="B265" s="54" t="s">
        <v>418</v>
      </c>
      <c r="C265" s="31">
        <v>4301051116</v>
      </c>
      <c r="D265" s="418">
        <v>4607091387957</v>
      </c>
      <c r="E265" s="413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2"/>
      <c r="Q265" s="412"/>
      <c r="R265" s="412"/>
      <c r="S265" s="413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419</v>
      </c>
      <c r="B266" s="54" t="s">
        <v>420</v>
      </c>
      <c r="C266" s="31">
        <v>4301051115</v>
      </c>
      <c r="D266" s="418">
        <v>4607091387964</v>
      </c>
      <c r="E266" s="413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2"/>
      <c r="Q266" s="412"/>
      <c r="R266" s="412"/>
      <c r="S266" s="413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hidden="1" customHeight="1" x14ac:dyDescent="0.25">
      <c r="A267" s="54" t="s">
        <v>421</v>
      </c>
      <c r="B267" s="54" t="s">
        <v>422</v>
      </c>
      <c r="C267" s="31">
        <v>4301051731</v>
      </c>
      <c r="D267" s="418">
        <v>4680115884618</v>
      </c>
      <c r="E267" s="413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67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2"/>
      <c r="Q267" s="412"/>
      <c r="R267" s="412"/>
      <c r="S267" s="413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423</v>
      </c>
      <c r="B268" s="54" t="s">
        <v>424</v>
      </c>
      <c r="C268" s="31">
        <v>4301051705</v>
      </c>
      <c r="D268" s="418">
        <v>4680115884588</v>
      </c>
      <c r="E268" s="413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2"/>
      <c r="Q268" s="412"/>
      <c r="R268" s="412"/>
      <c r="S268" s="413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425</v>
      </c>
      <c r="B269" s="54" t="s">
        <v>426</v>
      </c>
      <c r="C269" s="31">
        <v>4301051134</v>
      </c>
      <c r="D269" s="418">
        <v>4607091381672</v>
      </c>
      <c r="E269" s="413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6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2"/>
      <c r="Q269" s="412"/>
      <c r="R269" s="412"/>
      <c r="S269" s="413"/>
      <c r="T269" s="34"/>
      <c r="U269" s="34"/>
      <c r="V269" s="35" t="s">
        <v>66</v>
      </c>
      <c r="W269" s="405">
        <v>0</v>
      </c>
      <c r="X269" s="406">
        <f t="shared" si="60"/>
        <v>0</v>
      </c>
      <c r="Y269" s="36" t="str">
        <f>IFERROR(IF(X269=0,"",ROUNDUP(X269/H269,0)*0.00937),"")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427</v>
      </c>
      <c r="B270" s="54" t="s">
        <v>428</v>
      </c>
      <c r="C270" s="31">
        <v>4301051130</v>
      </c>
      <c r="D270" s="418">
        <v>4607091387537</v>
      </c>
      <c r="E270" s="413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2"/>
      <c r="Q270" s="412"/>
      <c r="R270" s="412"/>
      <c r="S270" s="413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hidden="1" customHeight="1" x14ac:dyDescent="0.25">
      <c r="A271" s="54" t="s">
        <v>429</v>
      </c>
      <c r="B271" s="54" t="s">
        <v>430</v>
      </c>
      <c r="C271" s="31">
        <v>4301051132</v>
      </c>
      <c r="D271" s="418">
        <v>4607091387513</v>
      </c>
      <c r="E271" s="413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2"/>
      <c r="Q271" s="412"/>
      <c r="R271" s="412"/>
      <c r="S271" s="413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hidden="1" customHeight="1" x14ac:dyDescent="0.25">
      <c r="A272" s="54" t="s">
        <v>431</v>
      </c>
      <c r="B272" s="54" t="s">
        <v>432</v>
      </c>
      <c r="C272" s="31">
        <v>4301051277</v>
      </c>
      <c r="D272" s="418">
        <v>4680115880511</v>
      </c>
      <c r="E272" s="413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7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2"/>
      <c r="Q272" s="412"/>
      <c r="R272" s="412"/>
      <c r="S272" s="413"/>
      <c r="T272" s="34"/>
      <c r="U272" s="34"/>
      <c r="V272" s="35" t="s">
        <v>66</v>
      </c>
      <c r="W272" s="405">
        <v>0</v>
      </c>
      <c r="X272" s="406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ht="27" hidden="1" customHeight="1" x14ac:dyDescent="0.25">
      <c r="A273" s="54" t="s">
        <v>433</v>
      </c>
      <c r="B273" s="54" t="s">
        <v>434</v>
      </c>
      <c r="C273" s="31">
        <v>4301051344</v>
      </c>
      <c r="D273" s="418">
        <v>4680115880412</v>
      </c>
      <c r="E273" s="413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4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2"/>
      <c r="Q273" s="412"/>
      <c r="R273" s="412"/>
      <c r="S273" s="413"/>
      <c r="T273" s="34"/>
      <c r="U273" s="34"/>
      <c r="V273" s="35" t="s">
        <v>66</v>
      </c>
      <c r="W273" s="405">
        <v>0</v>
      </c>
      <c r="X273" s="406">
        <f t="shared" si="60"/>
        <v>0</v>
      </c>
      <c r="Y273" s="36" t="str">
        <f>IFERROR(IF(X273=0,"",ROUNDUP(X273/H273,0)*0.00753),"")</f>
        <v/>
      </c>
      <c r="Z273" s="56"/>
      <c r="AA273" s="57"/>
      <c r="AE273" s="64"/>
      <c r="BB273" s="229" t="s">
        <v>1</v>
      </c>
      <c r="BL273" s="64">
        <f t="shared" si="61"/>
        <v>0</v>
      </c>
      <c r="BM273" s="64">
        <f t="shared" si="62"/>
        <v>0</v>
      </c>
      <c r="BN273" s="64">
        <f t="shared" si="63"/>
        <v>0</v>
      </c>
      <c r="BO273" s="64">
        <f t="shared" si="64"/>
        <v>0</v>
      </c>
    </row>
    <row r="274" spans="1:67" hidden="1" x14ac:dyDescent="0.2">
      <c r="A274" s="430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31"/>
      <c r="O274" s="449" t="s">
        <v>70</v>
      </c>
      <c r="P274" s="450"/>
      <c r="Q274" s="450"/>
      <c r="R274" s="450"/>
      <c r="S274" s="450"/>
      <c r="T274" s="450"/>
      <c r="U274" s="451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0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0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</v>
      </c>
      <c r="Z274" s="408"/>
      <c r="AA274" s="408"/>
    </row>
    <row r="275" spans="1:67" hidden="1" x14ac:dyDescent="0.2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31"/>
      <c r="O275" s="449" t="s">
        <v>70</v>
      </c>
      <c r="P275" s="450"/>
      <c r="Q275" s="450"/>
      <c r="R275" s="450"/>
      <c r="S275" s="450"/>
      <c r="T275" s="450"/>
      <c r="U275" s="451"/>
      <c r="V275" s="37" t="s">
        <v>66</v>
      </c>
      <c r="W275" s="407">
        <f>IFERROR(SUM(W264:W273),"0")</f>
        <v>0</v>
      </c>
      <c r="X275" s="407">
        <f>IFERROR(SUM(X264:X273),"0")</f>
        <v>0</v>
      </c>
      <c r="Y275" s="37"/>
      <c r="Z275" s="408"/>
      <c r="AA275" s="408"/>
    </row>
    <row r="276" spans="1:67" ht="14.25" hidden="1" customHeight="1" x14ac:dyDescent="0.25">
      <c r="A276" s="420" t="s">
        <v>217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398"/>
      <c r="AA276" s="398"/>
    </row>
    <row r="277" spans="1:67" ht="16.5" hidden="1" customHeight="1" x14ac:dyDescent="0.25">
      <c r="A277" s="54" t="s">
        <v>435</v>
      </c>
      <c r="B277" s="54" t="s">
        <v>436</v>
      </c>
      <c r="C277" s="31">
        <v>4301060379</v>
      </c>
      <c r="D277" s="418">
        <v>4607091380880</v>
      </c>
      <c r="E277" s="413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794" t="s">
        <v>437</v>
      </c>
      <c r="P277" s="412"/>
      <c r="Q277" s="412"/>
      <c r="R277" s="412"/>
      <c r="S277" s="413"/>
      <c r="T277" s="34"/>
      <c r="U277" s="34"/>
      <c r="V277" s="35" t="s">
        <v>66</v>
      </c>
      <c r="W277" s="405">
        <v>0</v>
      </c>
      <c r="X277" s="40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438</v>
      </c>
      <c r="B278" s="54" t="s">
        <v>439</v>
      </c>
      <c r="C278" s="31">
        <v>4301060308</v>
      </c>
      <c r="D278" s="418">
        <v>4607091384482</v>
      </c>
      <c r="E278" s="413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2"/>
      <c r="Q278" s="412"/>
      <c r="R278" s="412"/>
      <c r="S278" s="413"/>
      <c r="T278" s="34"/>
      <c r="U278" s="34"/>
      <c r="V278" s="35" t="s">
        <v>66</v>
      </c>
      <c r="W278" s="405">
        <v>800</v>
      </c>
      <c r="X278" s="406">
        <f>IFERROR(IF(W278="",0,CEILING((W278/$H278),1)*$H278),"")</f>
        <v>803.4</v>
      </c>
      <c r="Y278" s="36">
        <f>IFERROR(IF(X278=0,"",ROUNDUP(X278/H278,0)*0.02175),"")</f>
        <v>2.2402499999999996</v>
      </c>
      <c r="Z278" s="56"/>
      <c r="AA278" s="57"/>
      <c r="AE278" s="64"/>
      <c r="BB278" s="231" t="s">
        <v>1</v>
      </c>
      <c r="BL278" s="64">
        <f>IFERROR(W278*I278/H278,"0")</f>
        <v>857.84615384615392</v>
      </c>
      <c r="BM278" s="64">
        <f>IFERROR(X278*I278/H278,"0")</f>
        <v>861.49200000000008</v>
      </c>
      <c r="BN278" s="64">
        <f>IFERROR(1/J278*(W278/H278),"0")</f>
        <v>1.8315018315018314</v>
      </c>
      <c r="BO278" s="64">
        <f>IFERROR(1/J278*(X278/H278),"0")</f>
        <v>1.8392857142857142</v>
      </c>
    </row>
    <row r="279" spans="1:67" ht="16.5" hidden="1" customHeight="1" x14ac:dyDescent="0.25">
      <c r="A279" s="54" t="s">
        <v>440</v>
      </c>
      <c r="B279" s="54" t="s">
        <v>441</v>
      </c>
      <c r="C279" s="31">
        <v>4301060325</v>
      </c>
      <c r="D279" s="418">
        <v>4607091380897</v>
      </c>
      <c r="E279" s="413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2"/>
      <c r="Q279" s="412"/>
      <c r="R279" s="412"/>
      <c r="S279" s="413"/>
      <c r="T279" s="34"/>
      <c r="U279" s="34"/>
      <c r="V279" s="35" t="s">
        <v>66</v>
      </c>
      <c r="W279" s="405">
        <v>0</v>
      </c>
      <c r="X279" s="40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430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31"/>
      <c r="O280" s="449" t="s">
        <v>70</v>
      </c>
      <c r="P280" s="450"/>
      <c r="Q280" s="450"/>
      <c r="R280" s="450"/>
      <c r="S280" s="450"/>
      <c r="T280" s="450"/>
      <c r="U280" s="451"/>
      <c r="V280" s="37" t="s">
        <v>71</v>
      </c>
      <c r="W280" s="407">
        <f>IFERROR(W277/H277,"0")+IFERROR(W278/H278,"0")+IFERROR(W279/H279,"0")</f>
        <v>102.56410256410257</v>
      </c>
      <c r="X280" s="407">
        <f>IFERROR(X277/H277,"0")+IFERROR(X278/H278,"0")+IFERROR(X279/H279,"0")</f>
        <v>103</v>
      </c>
      <c r="Y280" s="407">
        <f>IFERROR(IF(Y277="",0,Y277),"0")+IFERROR(IF(Y278="",0,Y278),"0")+IFERROR(IF(Y279="",0,Y279),"0")</f>
        <v>2.2402499999999996</v>
      </c>
      <c r="Z280" s="408"/>
      <c r="AA280" s="408"/>
    </row>
    <row r="281" spans="1:67" x14ac:dyDescent="0.2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31"/>
      <c r="O281" s="449" t="s">
        <v>70</v>
      </c>
      <c r="P281" s="450"/>
      <c r="Q281" s="450"/>
      <c r="R281" s="450"/>
      <c r="S281" s="450"/>
      <c r="T281" s="450"/>
      <c r="U281" s="451"/>
      <c r="V281" s="37" t="s">
        <v>66</v>
      </c>
      <c r="W281" s="407">
        <f>IFERROR(SUM(W277:W279),"0")</f>
        <v>800</v>
      </c>
      <c r="X281" s="407">
        <f>IFERROR(SUM(X277:X279),"0")</f>
        <v>803.4</v>
      </c>
      <c r="Y281" s="37"/>
      <c r="Z281" s="408"/>
      <c r="AA281" s="408"/>
    </row>
    <row r="282" spans="1:67" ht="14.25" hidden="1" customHeight="1" x14ac:dyDescent="0.25">
      <c r="A282" s="420" t="s">
        <v>91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398"/>
      <c r="AA282" s="398"/>
    </row>
    <row r="283" spans="1:67" ht="16.5" hidden="1" customHeight="1" x14ac:dyDescent="0.25">
      <c r="A283" s="54" t="s">
        <v>442</v>
      </c>
      <c r="B283" s="54" t="s">
        <v>443</v>
      </c>
      <c r="C283" s="31">
        <v>4301030232</v>
      </c>
      <c r="D283" s="418">
        <v>4607091388374</v>
      </c>
      <c r="E283" s="413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13" t="s">
        <v>444</v>
      </c>
      <c r="P283" s="412"/>
      <c r="Q283" s="412"/>
      <c r="R283" s="412"/>
      <c r="S283" s="413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445</v>
      </c>
      <c r="B284" s="54" t="s">
        <v>446</v>
      </c>
      <c r="C284" s="31">
        <v>4301030235</v>
      </c>
      <c r="D284" s="418">
        <v>4607091388381</v>
      </c>
      <c r="E284" s="413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81" t="s">
        <v>447</v>
      </c>
      <c r="P284" s="412"/>
      <c r="Q284" s="412"/>
      <c r="R284" s="412"/>
      <c r="S284" s="413"/>
      <c r="T284" s="34"/>
      <c r="U284" s="34"/>
      <c r="V284" s="35" t="s">
        <v>66</v>
      </c>
      <c r="W284" s="405">
        <v>0</v>
      </c>
      <c r="X284" s="40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448</v>
      </c>
      <c r="B285" s="54" t="s">
        <v>449</v>
      </c>
      <c r="C285" s="31">
        <v>4301030233</v>
      </c>
      <c r="D285" s="418">
        <v>4607091388404</v>
      </c>
      <c r="E285" s="413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7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2"/>
      <c r="Q285" s="412"/>
      <c r="R285" s="412"/>
      <c r="S285" s="413"/>
      <c r="T285" s="34"/>
      <c r="U285" s="34"/>
      <c r="V285" s="35" t="s">
        <v>66</v>
      </c>
      <c r="W285" s="405">
        <v>100</v>
      </c>
      <c r="X285" s="406">
        <f>IFERROR(IF(W285="",0,CEILING((W285/$H285),1)*$H285),"")</f>
        <v>102</v>
      </c>
      <c r="Y285" s="36">
        <f>IFERROR(IF(X285=0,"",ROUNDUP(X285/H285,0)*0.00753),"")</f>
        <v>0.30120000000000002</v>
      </c>
      <c r="Z285" s="56"/>
      <c r="AA285" s="57"/>
      <c r="AE285" s="64"/>
      <c r="BB285" s="235" t="s">
        <v>1</v>
      </c>
      <c r="BL285" s="64">
        <f>IFERROR(W285*I285/H285,"0")</f>
        <v>113.72549019607844</v>
      </c>
      <c r="BM285" s="64">
        <f>IFERROR(X285*I285/H285,"0")</f>
        <v>116.00000000000001</v>
      </c>
      <c r="BN285" s="64">
        <f>IFERROR(1/J285*(W285/H285),"0")</f>
        <v>0.25138260432378079</v>
      </c>
      <c r="BO285" s="64">
        <f>IFERROR(1/J285*(X285/H285),"0")</f>
        <v>0.25641025641025639</v>
      </c>
    </row>
    <row r="286" spans="1:67" x14ac:dyDescent="0.2">
      <c r="A286" s="430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31"/>
      <c r="O286" s="449" t="s">
        <v>70</v>
      </c>
      <c r="P286" s="450"/>
      <c r="Q286" s="450"/>
      <c r="R286" s="450"/>
      <c r="S286" s="450"/>
      <c r="T286" s="450"/>
      <c r="U286" s="451"/>
      <c r="V286" s="37" t="s">
        <v>71</v>
      </c>
      <c r="W286" s="407">
        <f>IFERROR(W283/H283,"0")+IFERROR(W284/H284,"0")+IFERROR(W285/H285,"0")</f>
        <v>39.215686274509807</v>
      </c>
      <c r="X286" s="407">
        <f>IFERROR(X283/H283,"0")+IFERROR(X284/H284,"0")+IFERROR(X285/H285,"0")</f>
        <v>40</v>
      </c>
      <c r="Y286" s="407">
        <f>IFERROR(IF(Y283="",0,Y283),"0")+IFERROR(IF(Y284="",0,Y284),"0")+IFERROR(IF(Y285="",0,Y285),"0")</f>
        <v>0.30120000000000002</v>
      </c>
      <c r="Z286" s="408"/>
      <c r="AA286" s="408"/>
    </row>
    <row r="287" spans="1:67" x14ac:dyDescent="0.2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31"/>
      <c r="O287" s="449" t="s">
        <v>70</v>
      </c>
      <c r="P287" s="450"/>
      <c r="Q287" s="450"/>
      <c r="R287" s="450"/>
      <c r="S287" s="450"/>
      <c r="T287" s="450"/>
      <c r="U287" s="451"/>
      <c r="V287" s="37" t="s">
        <v>66</v>
      </c>
      <c r="W287" s="407">
        <f>IFERROR(SUM(W283:W285),"0")</f>
        <v>100</v>
      </c>
      <c r="X287" s="407">
        <f>IFERROR(SUM(X283:X285),"0")</f>
        <v>102</v>
      </c>
      <c r="Y287" s="37"/>
      <c r="Z287" s="408"/>
      <c r="AA287" s="408"/>
    </row>
    <row r="288" spans="1:67" ht="14.25" hidden="1" customHeight="1" x14ac:dyDescent="0.25">
      <c r="A288" s="420" t="s">
        <v>450</v>
      </c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398"/>
      <c r="AA288" s="398"/>
    </row>
    <row r="289" spans="1:67" ht="16.5" hidden="1" customHeight="1" x14ac:dyDescent="0.25">
      <c r="A289" s="54" t="s">
        <v>451</v>
      </c>
      <c r="B289" s="54" t="s">
        <v>452</v>
      </c>
      <c r="C289" s="31">
        <v>4301180007</v>
      </c>
      <c r="D289" s="418">
        <v>4680115881808</v>
      </c>
      <c r="E289" s="413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2"/>
      <c r="Q289" s="412"/>
      <c r="R289" s="412"/>
      <c r="S289" s="413"/>
      <c r="T289" s="34"/>
      <c r="U289" s="34"/>
      <c r="V289" s="35" t="s">
        <v>66</v>
      </c>
      <c r="W289" s="405">
        <v>0</v>
      </c>
      <c r="X289" s="40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455</v>
      </c>
      <c r="B290" s="54" t="s">
        <v>456</v>
      </c>
      <c r="C290" s="31">
        <v>4301180006</v>
      </c>
      <c r="D290" s="418">
        <v>4680115881822</v>
      </c>
      <c r="E290" s="413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5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2"/>
      <c r="Q290" s="412"/>
      <c r="R290" s="412"/>
      <c r="S290" s="413"/>
      <c r="T290" s="34"/>
      <c r="U290" s="34"/>
      <c r="V290" s="35" t="s">
        <v>66</v>
      </c>
      <c r="W290" s="405">
        <v>0</v>
      </c>
      <c r="X290" s="40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t="27" hidden="1" customHeight="1" x14ac:dyDescent="0.25">
      <c r="A291" s="54" t="s">
        <v>457</v>
      </c>
      <c r="B291" s="54" t="s">
        <v>458</v>
      </c>
      <c r="C291" s="31">
        <v>4301180001</v>
      </c>
      <c r="D291" s="418">
        <v>4680115880016</v>
      </c>
      <c r="E291" s="413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4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2"/>
      <c r="Q291" s="412"/>
      <c r="R291" s="412"/>
      <c r="S291" s="413"/>
      <c r="T291" s="34"/>
      <c r="U291" s="34"/>
      <c r="V291" s="35" t="s">
        <v>66</v>
      </c>
      <c r="W291" s="405">
        <v>0</v>
      </c>
      <c r="X291" s="40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64"/>
      <c r="BB291" s="238" t="s">
        <v>1</v>
      </c>
      <c r="BL291" s="64">
        <f>IFERROR(W291*I291/H291,"0")</f>
        <v>0</v>
      </c>
      <c r="BM291" s="64">
        <f>IFERROR(X291*I291/H291,"0")</f>
        <v>0</v>
      </c>
      <c r="BN291" s="64">
        <f>IFERROR(1/J291*(W291/H291),"0")</f>
        <v>0</v>
      </c>
      <c r="BO291" s="64">
        <f>IFERROR(1/J291*(X291/H291),"0")</f>
        <v>0</v>
      </c>
    </row>
    <row r="292" spans="1:67" hidden="1" x14ac:dyDescent="0.2">
      <c r="A292" s="430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31"/>
      <c r="O292" s="449" t="s">
        <v>70</v>
      </c>
      <c r="P292" s="450"/>
      <c r="Q292" s="450"/>
      <c r="R292" s="450"/>
      <c r="S292" s="450"/>
      <c r="T292" s="450"/>
      <c r="U292" s="451"/>
      <c r="V292" s="37" t="s">
        <v>71</v>
      </c>
      <c r="W292" s="407">
        <f>IFERROR(W289/H289,"0")+IFERROR(W290/H290,"0")+IFERROR(W291/H291,"0")</f>
        <v>0</v>
      </c>
      <c r="X292" s="407">
        <f>IFERROR(X289/H289,"0")+IFERROR(X290/H290,"0")+IFERROR(X291/H291,"0")</f>
        <v>0</v>
      </c>
      <c r="Y292" s="407">
        <f>IFERROR(IF(Y289="",0,Y289),"0")+IFERROR(IF(Y290="",0,Y290),"0")+IFERROR(IF(Y291="",0,Y291),"0")</f>
        <v>0</v>
      </c>
      <c r="Z292" s="408"/>
      <c r="AA292" s="408"/>
    </row>
    <row r="293" spans="1:67" hidden="1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31"/>
      <c r="O293" s="449" t="s">
        <v>70</v>
      </c>
      <c r="P293" s="450"/>
      <c r="Q293" s="450"/>
      <c r="R293" s="450"/>
      <c r="S293" s="450"/>
      <c r="T293" s="450"/>
      <c r="U293" s="451"/>
      <c r="V293" s="37" t="s">
        <v>66</v>
      </c>
      <c r="W293" s="407">
        <f>IFERROR(SUM(W289:W291),"0")</f>
        <v>0</v>
      </c>
      <c r="X293" s="407">
        <f>IFERROR(SUM(X289:X291),"0")</f>
        <v>0</v>
      </c>
      <c r="Y293" s="37"/>
      <c r="Z293" s="408"/>
      <c r="AA293" s="408"/>
    </row>
    <row r="294" spans="1:67" ht="16.5" hidden="1" customHeight="1" x14ac:dyDescent="0.25">
      <c r="A294" s="415" t="s">
        <v>459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399"/>
      <c r="AA294" s="399"/>
    </row>
    <row r="295" spans="1:67" ht="14.25" hidden="1" customHeight="1" x14ac:dyDescent="0.25">
      <c r="A295" s="420" t="s">
        <v>113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398"/>
      <c r="AA295" s="398"/>
    </row>
    <row r="296" spans="1:67" ht="27" hidden="1" customHeight="1" x14ac:dyDescent="0.25">
      <c r="A296" s="54" t="s">
        <v>460</v>
      </c>
      <c r="B296" s="54" t="s">
        <v>461</v>
      </c>
      <c r="C296" s="31">
        <v>4301011315</v>
      </c>
      <c r="D296" s="418">
        <v>4607091387421</v>
      </c>
      <c r="E296" s="413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46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2"/>
      <c r="Q296" s="412"/>
      <c r="R296" s="412"/>
      <c r="S296" s="413"/>
      <c r="T296" s="34"/>
      <c r="U296" s="34"/>
      <c r="V296" s="35" t="s">
        <v>66</v>
      </c>
      <c r="W296" s="405">
        <v>0</v>
      </c>
      <c r="X296" s="406">
        <f t="shared" ref="X296:X302" si="65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ref="BL296:BL302" si="66">IFERROR(W296*I296/H296,"0")</f>
        <v>0</v>
      </c>
      <c r="BM296" s="64">
        <f t="shared" ref="BM296:BM302" si="67">IFERROR(X296*I296/H296,"0")</f>
        <v>0</v>
      </c>
      <c r="BN296" s="64">
        <f t="shared" ref="BN296:BN302" si="68">IFERROR(1/J296*(W296/H296),"0")</f>
        <v>0</v>
      </c>
      <c r="BO296" s="64">
        <f t="shared" ref="BO296:BO302" si="69">IFERROR(1/J296*(X296/H296),"0")</f>
        <v>0</v>
      </c>
    </row>
    <row r="297" spans="1:67" ht="27" hidden="1" customHeight="1" x14ac:dyDescent="0.25">
      <c r="A297" s="54" t="s">
        <v>460</v>
      </c>
      <c r="B297" s="54" t="s">
        <v>462</v>
      </c>
      <c r="C297" s="31">
        <v>4301011121</v>
      </c>
      <c r="D297" s="418">
        <v>4607091387421</v>
      </c>
      <c r="E297" s="413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75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2"/>
      <c r="Q297" s="412"/>
      <c r="R297" s="412"/>
      <c r="S297" s="413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463</v>
      </c>
      <c r="B298" s="54" t="s">
        <v>464</v>
      </c>
      <c r="C298" s="31">
        <v>4301011619</v>
      </c>
      <c r="D298" s="418">
        <v>4607091387452</v>
      </c>
      <c r="E298" s="413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1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2"/>
      <c r="Q298" s="412"/>
      <c r="R298" s="412"/>
      <c r="S298" s="413"/>
      <c r="T298" s="34"/>
      <c r="U298" s="34"/>
      <c r="V298" s="35" t="s">
        <v>66</v>
      </c>
      <c r="W298" s="405">
        <v>0</v>
      </c>
      <c r="X298" s="406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463</v>
      </c>
      <c r="B299" s="54" t="s">
        <v>465</v>
      </c>
      <c r="C299" s="31">
        <v>4301011322</v>
      </c>
      <c r="D299" s="418">
        <v>4607091387452</v>
      </c>
      <c r="E299" s="413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77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2"/>
      <c r="Q299" s="412"/>
      <c r="R299" s="412"/>
      <c r="S299" s="413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hidden="1" customHeight="1" x14ac:dyDescent="0.25">
      <c r="A300" s="54" t="s">
        <v>466</v>
      </c>
      <c r="B300" s="54" t="s">
        <v>467</v>
      </c>
      <c r="C300" s="31">
        <v>4301011313</v>
      </c>
      <c r="D300" s="418">
        <v>4607091385984</v>
      </c>
      <c r="E300" s="413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2"/>
      <c r="Q300" s="412"/>
      <c r="R300" s="412"/>
      <c r="S300" s="413"/>
      <c r="T300" s="34"/>
      <c r="U300" s="34"/>
      <c r="V300" s="35" t="s">
        <v>66</v>
      </c>
      <c r="W300" s="405">
        <v>0</v>
      </c>
      <c r="X300" s="406">
        <f t="shared" si="65"/>
        <v>0</v>
      </c>
      <c r="Y300" s="36" t="str">
        <f>IFERROR(IF(X300=0,"",ROUNDUP(X300/H300,0)*0.02175),"")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hidden="1" customHeight="1" x14ac:dyDescent="0.25">
      <c r="A301" s="54" t="s">
        <v>468</v>
      </c>
      <c r="B301" s="54" t="s">
        <v>469</v>
      </c>
      <c r="C301" s="31">
        <v>4301011316</v>
      </c>
      <c r="D301" s="418">
        <v>4607091387438</v>
      </c>
      <c r="E301" s="413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2"/>
      <c r="Q301" s="412"/>
      <c r="R301" s="412"/>
      <c r="S301" s="413"/>
      <c r="T301" s="34"/>
      <c r="U301" s="34"/>
      <c r="V301" s="35" t="s">
        <v>66</v>
      </c>
      <c r="W301" s="405">
        <v>0</v>
      </c>
      <c r="X301" s="406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t="27" hidden="1" customHeight="1" x14ac:dyDescent="0.25">
      <c r="A302" s="54" t="s">
        <v>470</v>
      </c>
      <c r="B302" s="54" t="s">
        <v>471</v>
      </c>
      <c r="C302" s="31">
        <v>4301011319</v>
      </c>
      <c r="D302" s="418">
        <v>4607091387469</v>
      </c>
      <c r="E302" s="413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2"/>
      <c r="Q302" s="412"/>
      <c r="R302" s="412"/>
      <c r="S302" s="413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hidden="1" x14ac:dyDescent="0.2">
      <c r="A303" s="430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31"/>
      <c r="O303" s="449" t="s">
        <v>70</v>
      </c>
      <c r="P303" s="450"/>
      <c r="Q303" s="450"/>
      <c r="R303" s="450"/>
      <c r="S303" s="450"/>
      <c r="T303" s="450"/>
      <c r="U303" s="451"/>
      <c r="V303" s="37" t="s">
        <v>71</v>
      </c>
      <c r="W303" s="407">
        <f>IFERROR(W296/H296,"0")+IFERROR(W297/H297,"0")+IFERROR(W298/H298,"0")+IFERROR(W299/H299,"0")+IFERROR(W300/H300,"0")+IFERROR(W301/H301,"0")+IFERROR(W302/H302,"0")</f>
        <v>0</v>
      </c>
      <c r="X303" s="407">
        <f>IFERROR(X296/H296,"0")+IFERROR(X297/H297,"0")+IFERROR(X298/H298,"0")+IFERROR(X299/H299,"0")+IFERROR(X300/H300,"0")+IFERROR(X301/H301,"0")+IFERROR(X302/H302,"0")</f>
        <v>0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408"/>
      <c r="AA303" s="408"/>
    </row>
    <row r="304" spans="1:67" hidden="1" x14ac:dyDescent="0.2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31"/>
      <c r="O304" s="449" t="s">
        <v>70</v>
      </c>
      <c r="P304" s="450"/>
      <c r="Q304" s="450"/>
      <c r="R304" s="450"/>
      <c r="S304" s="450"/>
      <c r="T304" s="450"/>
      <c r="U304" s="451"/>
      <c r="V304" s="37" t="s">
        <v>66</v>
      </c>
      <c r="W304" s="407">
        <f>IFERROR(SUM(W296:W302),"0")</f>
        <v>0</v>
      </c>
      <c r="X304" s="407">
        <f>IFERROR(SUM(X296:X302),"0")</f>
        <v>0</v>
      </c>
      <c r="Y304" s="37"/>
      <c r="Z304" s="408"/>
      <c r="AA304" s="408"/>
    </row>
    <row r="305" spans="1:67" ht="14.25" hidden="1" customHeight="1" x14ac:dyDescent="0.25">
      <c r="A305" s="420" t="s">
        <v>61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398"/>
      <c r="AA305" s="398"/>
    </row>
    <row r="306" spans="1:67" ht="27" hidden="1" customHeight="1" x14ac:dyDescent="0.25">
      <c r="A306" s="54" t="s">
        <v>472</v>
      </c>
      <c r="B306" s="54" t="s">
        <v>473</v>
      </c>
      <c r="C306" s="31">
        <v>4301031154</v>
      </c>
      <c r="D306" s="418">
        <v>4607091387292</v>
      </c>
      <c r="E306" s="413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2"/>
      <c r="Q306" s="412"/>
      <c r="R306" s="412"/>
      <c r="S306" s="413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474</v>
      </c>
      <c r="B307" s="54" t="s">
        <v>475</v>
      </c>
      <c r="C307" s="31">
        <v>4301031155</v>
      </c>
      <c r="D307" s="418">
        <v>4607091387315</v>
      </c>
      <c r="E307" s="413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2"/>
      <c r="Q307" s="412"/>
      <c r="R307" s="412"/>
      <c r="S307" s="413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idden="1" x14ac:dyDescent="0.2">
      <c r="A308" s="430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31"/>
      <c r="O308" s="449" t="s">
        <v>70</v>
      </c>
      <c r="P308" s="450"/>
      <c r="Q308" s="450"/>
      <c r="R308" s="450"/>
      <c r="S308" s="450"/>
      <c r="T308" s="450"/>
      <c r="U308" s="451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hidden="1" x14ac:dyDescent="0.2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31"/>
      <c r="O309" s="449" t="s">
        <v>70</v>
      </c>
      <c r="P309" s="450"/>
      <c r="Q309" s="450"/>
      <c r="R309" s="450"/>
      <c r="S309" s="450"/>
      <c r="T309" s="450"/>
      <c r="U309" s="451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hidden="1" customHeight="1" x14ac:dyDescent="0.25">
      <c r="A310" s="415" t="s">
        <v>476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399"/>
      <c r="AA310" s="399"/>
    </row>
    <row r="311" spans="1:67" ht="14.25" hidden="1" customHeight="1" x14ac:dyDescent="0.25">
      <c r="A311" s="420" t="s">
        <v>61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398"/>
      <c r="AA311" s="398"/>
    </row>
    <row r="312" spans="1:67" ht="27" hidden="1" customHeight="1" x14ac:dyDescent="0.25">
      <c r="A312" s="54" t="s">
        <v>477</v>
      </c>
      <c r="B312" s="54" t="s">
        <v>478</v>
      </c>
      <c r="C312" s="31">
        <v>4301031066</v>
      </c>
      <c r="D312" s="418">
        <v>4607091383836</v>
      </c>
      <c r="E312" s="413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2"/>
      <c r="Q312" s="412"/>
      <c r="R312" s="412"/>
      <c r="S312" s="413"/>
      <c r="T312" s="34"/>
      <c r="U312" s="34"/>
      <c r="V312" s="35" t="s">
        <v>66</v>
      </c>
      <c r="W312" s="405">
        <v>0</v>
      </c>
      <c r="X312" s="406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430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31"/>
      <c r="O313" s="449" t="s">
        <v>70</v>
      </c>
      <c r="P313" s="450"/>
      <c r="Q313" s="450"/>
      <c r="R313" s="450"/>
      <c r="S313" s="450"/>
      <c r="T313" s="450"/>
      <c r="U313" s="451"/>
      <c r="V313" s="37" t="s">
        <v>71</v>
      </c>
      <c r="W313" s="407">
        <f>IFERROR(W312/H312,"0")</f>
        <v>0</v>
      </c>
      <c r="X313" s="407">
        <f>IFERROR(X312/H312,"0")</f>
        <v>0</v>
      </c>
      <c r="Y313" s="407">
        <f>IFERROR(IF(Y312="",0,Y312),"0")</f>
        <v>0</v>
      </c>
      <c r="Z313" s="408"/>
      <c r="AA313" s="408"/>
    </row>
    <row r="314" spans="1:67" hidden="1" x14ac:dyDescent="0.2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31"/>
      <c r="O314" s="449" t="s">
        <v>70</v>
      </c>
      <c r="P314" s="450"/>
      <c r="Q314" s="450"/>
      <c r="R314" s="450"/>
      <c r="S314" s="450"/>
      <c r="T314" s="450"/>
      <c r="U314" s="451"/>
      <c r="V314" s="37" t="s">
        <v>66</v>
      </c>
      <c r="W314" s="407">
        <f>IFERROR(SUM(W312:W312),"0")</f>
        <v>0</v>
      </c>
      <c r="X314" s="407">
        <f>IFERROR(SUM(X312:X312),"0")</f>
        <v>0</v>
      </c>
      <c r="Y314" s="37"/>
      <c r="Z314" s="408"/>
      <c r="AA314" s="408"/>
    </row>
    <row r="315" spans="1:67" ht="14.25" hidden="1" customHeight="1" x14ac:dyDescent="0.25">
      <c r="A315" s="420" t="s">
        <v>72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398"/>
      <c r="AA315" s="398"/>
    </row>
    <row r="316" spans="1:67" ht="27" hidden="1" customHeight="1" x14ac:dyDescent="0.25">
      <c r="A316" s="54" t="s">
        <v>479</v>
      </c>
      <c r="B316" s="54" t="s">
        <v>480</v>
      </c>
      <c r="C316" s="31">
        <v>4301051142</v>
      </c>
      <c r="D316" s="418">
        <v>4607091387919</v>
      </c>
      <c r="E316" s="413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2"/>
      <c r="Q316" s="412"/>
      <c r="R316" s="412"/>
      <c r="S316" s="413"/>
      <c r="T316" s="34"/>
      <c r="U316" s="34"/>
      <c r="V316" s="35" t="s">
        <v>66</v>
      </c>
      <c r="W316" s="405">
        <v>0</v>
      </c>
      <c r="X316" s="406">
        <f>IFERROR(IF(W316="",0,CEILING((W316/$H316),1)*$H316),"")</f>
        <v>0</v>
      </c>
      <c r="Y316" s="36" t="str">
        <f>IFERROR(IF(X316=0,"",ROUNDUP(X316/H316,0)*0.02175),"")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hidden="1" customHeight="1" x14ac:dyDescent="0.25">
      <c r="A317" s="54" t="s">
        <v>481</v>
      </c>
      <c r="B317" s="54" t="s">
        <v>482</v>
      </c>
      <c r="C317" s="31">
        <v>4301051461</v>
      </c>
      <c r="D317" s="418">
        <v>4680115883604</v>
      </c>
      <c r="E317" s="413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76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2"/>
      <c r="Q317" s="412"/>
      <c r="R317" s="412"/>
      <c r="S317" s="413"/>
      <c r="T317" s="34"/>
      <c r="U317" s="34"/>
      <c r="V317" s="35" t="s">
        <v>66</v>
      </c>
      <c r="W317" s="405">
        <v>0</v>
      </c>
      <c r="X317" s="406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0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ht="27" customHeight="1" x14ac:dyDescent="0.25">
      <c r="A318" s="54" t="s">
        <v>483</v>
      </c>
      <c r="B318" s="54" t="s">
        <v>484</v>
      </c>
      <c r="C318" s="31">
        <v>4301051485</v>
      </c>
      <c r="D318" s="418">
        <v>4680115883567</v>
      </c>
      <c r="E318" s="413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5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2"/>
      <c r="Q318" s="412"/>
      <c r="R318" s="412"/>
      <c r="S318" s="413"/>
      <c r="T318" s="34"/>
      <c r="U318" s="34"/>
      <c r="V318" s="35" t="s">
        <v>66</v>
      </c>
      <c r="W318" s="405">
        <v>100</v>
      </c>
      <c r="X318" s="406">
        <f>IFERROR(IF(W318="",0,CEILING((W318/$H318),1)*$H318),"")</f>
        <v>100.80000000000001</v>
      </c>
      <c r="Y318" s="36">
        <f>IFERROR(IF(X318=0,"",ROUNDUP(X318/H318,0)*0.00753),"")</f>
        <v>0.36143999999999998</v>
      </c>
      <c r="Z318" s="56"/>
      <c r="AA318" s="57"/>
      <c r="AE318" s="64"/>
      <c r="BB318" s="251" t="s">
        <v>1</v>
      </c>
      <c r="BL318" s="64">
        <f>IFERROR(W318*I318/H318,"0")</f>
        <v>112.38095238095238</v>
      </c>
      <c r="BM318" s="64">
        <f>IFERROR(X318*I318/H318,"0")</f>
        <v>113.28</v>
      </c>
      <c r="BN318" s="64">
        <f>IFERROR(1/J318*(W318/H318),"0")</f>
        <v>0.30525030525030528</v>
      </c>
      <c r="BO318" s="64">
        <f>IFERROR(1/J318*(X318/H318),"0")</f>
        <v>0.30769230769230771</v>
      </c>
    </row>
    <row r="319" spans="1:67" x14ac:dyDescent="0.2">
      <c r="A319" s="430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31"/>
      <c r="O319" s="449" t="s">
        <v>70</v>
      </c>
      <c r="P319" s="450"/>
      <c r="Q319" s="450"/>
      <c r="R319" s="450"/>
      <c r="S319" s="450"/>
      <c r="T319" s="450"/>
      <c r="U319" s="451"/>
      <c r="V319" s="37" t="s">
        <v>71</v>
      </c>
      <c r="W319" s="407">
        <f>IFERROR(W316/H316,"0")+IFERROR(W317/H317,"0")+IFERROR(W318/H318,"0")</f>
        <v>47.61904761904762</v>
      </c>
      <c r="X319" s="407">
        <f>IFERROR(X316/H316,"0")+IFERROR(X317/H317,"0")+IFERROR(X318/H318,"0")</f>
        <v>48</v>
      </c>
      <c r="Y319" s="407">
        <f>IFERROR(IF(Y316="",0,Y316),"0")+IFERROR(IF(Y317="",0,Y317),"0")+IFERROR(IF(Y318="",0,Y318),"0")</f>
        <v>0.36143999999999998</v>
      </c>
      <c r="Z319" s="408"/>
      <c r="AA319" s="408"/>
    </row>
    <row r="320" spans="1:67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31"/>
      <c r="O320" s="449" t="s">
        <v>70</v>
      </c>
      <c r="P320" s="450"/>
      <c r="Q320" s="450"/>
      <c r="R320" s="450"/>
      <c r="S320" s="450"/>
      <c r="T320" s="450"/>
      <c r="U320" s="451"/>
      <c r="V320" s="37" t="s">
        <v>66</v>
      </c>
      <c r="W320" s="407">
        <f>IFERROR(SUM(W316:W318),"0")</f>
        <v>100</v>
      </c>
      <c r="X320" s="407">
        <f>IFERROR(SUM(X316:X318),"0")</f>
        <v>100.80000000000001</v>
      </c>
      <c r="Y320" s="37"/>
      <c r="Z320" s="408"/>
      <c r="AA320" s="408"/>
    </row>
    <row r="321" spans="1:67" ht="14.25" hidden="1" customHeight="1" x14ac:dyDescent="0.25">
      <c r="A321" s="420" t="s">
        <v>217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398"/>
      <c r="AA321" s="398"/>
    </row>
    <row r="322" spans="1:67" ht="27" hidden="1" customHeight="1" x14ac:dyDescent="0.25">
      <c r="A322" s="54" t="s">
        <v>485</v>
      </c>
      <c r="B322" s="54" t="s">
        <v>486</v>
      </c>
      <c r="C322" s="31">
        <v>4301060324</v>
      </c>
      <c r="D322" s="418">
        <v>4607091388831</v>
      </c>
      <c r="E322" s="413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2"/>
      <c r="Q322" s="412"/>
      <c r="R322" s="412"/>
      <c r="S322" s="413"/>
      <c r="T322" s="34"/>
      <c r="U322" s="34"/>
      <c r="V322" s="35" t="s">
        <v>66</v>
      </c>
      <c r="W322" s="405">
        <v>0</v>
      </c>
      <c r="X322" s="406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30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31"/>
      <c r="O323" s="449" t="s">
        <v>70</v>
      </c>
      <c r="P323" s="450"/>
      <c r="Q323" s="450"/>
      <c r="R323" s="450"/>
      <c r="S323" s="450"/>
      <c r="T323" s="450"/>
      <c r="U323" s="451"/>
      <c r="V323" s="37" t="s">
        <v>71</v>
      </c>
      <c r="W323" s="407">
        <f>IFERROR(W322/H322,"0")</f>
        <v>0</v>
      </c>
      <c r="X323" s="407">
        <f>IFERROR(X322/H322,"0")</f>
        <v>0</v>
      </c>
      <c r="Y323" s="407">
        <f>IFERROR(IF(Y322="",0,Y322),"0")</f>
        <v>0</v>
      </c>
      <c r="Z323" s="408"/>
      <c r="AA323" s="408"/>
    </row>
    <row r="324" spans="1:67" hidden="1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31"/>
      <c r="O324" s="449" t="s">
        <v>70</v>
      </c>
      <c r="P324" s="450"/>
      <c r="Q324" s="450"/>
      <c r="R324" s="450"/>
      <c r="S324" s="450"/>
      <c r="T324" s="450"/>
      <c r="U324" s="451"/>
      <c r="V324" s="37" t="s">
        <v>66</v>
      </c>
      <c r="W324" s="407">
        <f>IFERROR(SUM(W322:W322),"0")</f>
        <v>0</v>
      </c>
      <c r="X324" s="407">
        <f>IFERROR(SUM(X322:X322),"0")</f>
        <v>0</v>
      </c>
      <c r="Y324" s="37"/>
      <c r="Z324" s="408"/>
      <c r="AA324" s="408"/>
    </row>
    <row r="325" spans="1:67" ht="14.25" hidden="1" customHeight="1" x14ac:dyDescent="0.25">
      <c r="A325" s="420" t="s">
        <v>91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398"/>
      <c r="AA325" s="398"/>
    </row>
    <row r="326" spans="1:67" ht="27" hidden="1" customHeight="1" x14ac:dyDescent="0.25">
      <c r="A326" s="54" t="s">
        <v>487</v>
      </c>
      <c r="B326" s="54" t="s">
        <v>488</v>
      </c>
      <c r="C326" s="31">
        <v>4301032015</v>
      </c>
      <c r="D326" s="418">
        <v>4607091383102</v>
      </c>
      <c r="E326" s="413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4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2"/>
      <c r="Q326" s="412"/>
      <c r="R326" s="412"/>
      <c r="S326" s="413"/>
      <c r="T326" s="34"/>
      <c r="U326" s="34"/>
      <c r="V326" s="35" t="s">
        <v>66</v>
      </c>
      <c r="W326" s="405">
        <v>0</v>
      </c>
      <c r="X326" s="406">
        <f>IFERROR(IF(W326="",0,CEILING((W326/$H326),1)*$H326),"")</f>
        <v>0</v>
      </c>
      <c r="Y326" s="36" t="str">
        <f>IFERROR(IF(X326=0,"",ROUNDUP(X326/H326,0)*0.00753),"")</f>
        <v/>
      </c>
      <c r="Z326" s="56"/>
      <c r="AA326" s="57"/>
      <c r="AE326" s="64"/>
      <c r="BB326" s="253" t="s">
        <v>1</v>
      </c>
      <c r="BL326" s="64">
        <f>IFERROR(W326*I326/H326,"0")</f>
        <v>0</v>
      </c>
      <c r="BM326" s="64">
        <f>IFERROR(X326*I326/H326,"0")</f>
        <v>0</v>
      </c>
      <c r="BN326" s="64">
        <f>IFERROR(1/J326*(W326/H326),"0")</f>
        <v>0</v>
      </c>
      <c r="BO326" s="64">
        <f>IFERROR(1/J326*(X326/H326),"0")</f>
        <v>0</v>
      </c>
    </row>
    <row r="327" spans="1:67" hidden="1" x14ac:dyDescent="0.2">
      <c r="A327" s="430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31"/>
      <c r="O327" s="449" t="s">
        <v>70</v>
      </c>
      <c r="P327" s="450"/>
      <c r="Q327" s="450"/>
      <c r="R327" s="450"/>
      <c r="S327" s="450"/>
      <c r="T327" s="450"/>
      <c r="U327" s="451"/>
      <c r="V327" s="37" t="s">
        <v>71</v>
      </c>
      <c r="W327" s="407">
        <f>IFERROR(W326/H326,"0")</f>
        <v>0</v>
      </c>
      <c r="X327" s="407">
        <f>IFERROR(X326/H326,"0")</f>
        <v>0</v>
      </c>
      <c r="Y327" s="407">
        <f>IFERROR(IF(Y326="",0,Y326),"0")</f>
        <v>0</v>
      </c>
      <c r="Z327" s="408"/>
      <c r="AA327" s="408"/>
    </row>
    <row r="328" spans="1:67" hidden="1" x14ac:dyDescent="0.2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31"/>
      <c r="O328" s="449" t="s">
        <v>70</v>
      </c>
      <c r="P328" s="450"/>
      <c r="Q328" s="450"/>
      <c r="R328" s="450"/>
      <c r="S328" s="450"/>
      <c r="T328" s="450"/>
      <c r="U328" s="451"/>
      <c r="V328" s="37" t="s">
        <v>66</v>
      </c>
      <c r="W328" s="407">
        <f>IFERROR(SUM(W326:W326),"0")</f>
        <v>0</v>
      </c>
      <c r="X328" s="407">
        <f>IFERROR(SUM(X326:X326),"0")</f>
        <v>0</v>
      </c>
      <c r="Y328" s="37"/>
      <c r="Z328" s="408"/>
      <c r="AA328" s="408"/>
    </row>
    <row r="329" spans="1:67" ht="27.75" hidden="1" customHeight="1" x14ac:dyDescent="0.2">
      <c r="A329" s="462" t="s">
        <v>489</v>
      </c>
      <c r="B329" s="463"/>
      <c r="C329" s="463"/>
      <c r="D329" s="463"/>
      <c r="E329" s="463"/>
      <c r="F329" s="463"/>
      <c r="G329" s="463"/>
      <c r="H329" s="463"/>
      <c r="I329" s="463"/>
      <c r="J329" s="463"/>
      <c r="K329" s="463"/>
      <c r="L329" s="463"/>
      <c r="M329" s="463"/>
      <c r="N329" s="463"/>
      <c r="O329" s="463"/>
      <c r="P329" s="463"/>
      <c r="Q329" s="463"/>
      <c r="R329" s="463"/>
      <c r="S329" s="463"/>
      <c r="T329" s="463"/>
      <c r="U329" s="463"/>
      <c r="V329" s="463"/>
      <c r="W329" s="463"/>
      <c r="X329" s="463"/>
      <c r="Y329" s="463"/>
      <c r="Z329" s="48"/>
      <c r="AA329" s="48"/>
    </row>
    <row r="330" spans="1:67" ht="16.5" hidden="1" customHeight="1" x14ac:dyDescent="0.25">
      <c r="A330" s="415" t="s">
        <v>490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399"/>
      <c r="AA330" s="399"/>
    </row>
    <row r="331" spans="1:67" ht="14.25" hidden="1" customHeight="1" x14ac:dyDescent="0.25">
      <c r="A331" s="420" t="s">
        <v>113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398"/>
      <c r="AA331" s="398"/>
    </row>
    <row r="332" spans="1:67" ht="37.5" hidden="1" customHeight="1" x14ac:dyDescent="0.25">
      <c r="A332" s="54" t="s">
        <v>491</v>
      </c>
      <c r="B332" s="54" t="s">
        <v>492</v>
      </c>
      <c r="C332" s="31">
        <v>4301011875</v>
      </c>
      <c r="D332" s="418">
        <v>4680115884885</v>
      </c>
      <c r="E332" s="413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2"/>
      <c r="Q332" s="412"/>
      <c r="R332" s="412"/>
      <c r="S332" s="413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hidden="1" customHeight="1" x14ac:dyDescent="0.25">
      <c r="A333" s="54" t="s">
        <v>494</v>
      </c>
      <c r="B333" s="54" t="s">
        <v>495</v>
      </c>
      <c r="C333" s="31">
        <v>4301011874</v>
      </c>
      <c r="D333" s="418">
        <v>4680115884892</v>
      </c>
      <c r="E333" s="413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5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2"/>
      <c r="Q333" s="412"/>
      <c r="R333" s="412"/>
      <c r="S333" s="413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496</v>
      </c>
      <c r="B334" s="54" t="s">
        <v>497</v>
      </c>
      <c r="C334" s="31">
        <v>4301011867</v>
      </c>
      <c r="D334" s="418">
        <v>4680115884830</v>
      </c>
      <c r="E334" s="413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4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2"/>
      <c r="Q334" s="412"/>
      <c r="R334" s="412"/>
      <c r="S334" s="413"/>
      <c r="T334" s="34"/>
      <c r="U334" s="34"/>
      <c r="V334" s="35" t="s">
        <v>66</v>
      </c>
      <c r="W334" s="405">
        <v>500</v>
      </c>
      <c r="X334" s="406">
        <f t="shared" si="70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 t="shared" si="71"/>
        <v>516</v>
      </c>
      <c r="BM334" s="64">
        <f t="shared" si="72"/>
        <v>526.32000000000005</v>
      </c>
      <c r="BN334" s="64">
        <f t="shared" si="73"/>
        <v>0.69444444444444442</v>
      </c>
      <c r="BO334" s="64">
        <f t="shared" si="74"/>
        <v>0.70833333333333326</v>
      </c>
    </row>
    <row r="335" spans="1:67" ht="27" hidden="1" customHeight="1" x14ac:dyDescent="0.25">
      <c r="A335" s="54" t="s">
        <v>496</v>
      </c>
      <c r="B335" s="54" t="s">
        <v>498</v>
      </c>
      <c r="C335" s="31">
        <v>4301011943</v>
      </c>
      <c r="D335" s="418">
        <v>4680115884830</v>
      </c>
      <c r="E335" s="413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7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2"/>
      <c r="Q335" s="412"/>
      <c r="R335" s="412"/>
      <c r="S335" s="413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499</v>
      </c>
      <c r="B336" s="54" t="s">
        <v>500</v>
      </c>
      <c r="C336" s="31">
        <v>4301011869</v>
      </c>
      <c r="D336" s="418">
        <v>4680115884847</v>
      </c>
      <c r="E336" s="413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2"/>
      <c r="Q336" s="412"/>
      <c r="R336" s="412"/>
      <c r="S336" s="413"/>
      <c r="T336" s="34"/>
      <c r="U336" s="34"/>
      <c r="V336" s="35" t="s">
        <v>66</v>
      </c>
      <c r="W336" s="405">
        <v>0</v>
      </c>
      <c r="X336" s="406">
        <f t="shared" si="70"/>
        <v>0</v>
      </c>
      <c r="Y336" s="36" t="str">
        <f>IFERROR(IF(X336=0,"",ROUNDUP(X336/H336,0)*0.02175),"")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499</v>
      </c>
      <c r="B337" s="54" t="s">
        <v>501</v>
      </c>
      <c r="C337" s="31">
        <v>4301011946</v>
      </c>
      <c r="D337" s="418">
        <v>4680115884847</v>
      </c>
      <c r="E337" s="413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4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2"/>
      <c r="Q337" s="412"/>
      <c r="R337" s="412"/>
      <c r="S337" s="413"/>
      <c r="T337" s="34"/>
      <c r="U337" s="34"/>
      <c r="V337" s="35" t="s">
        <v>66</v>
      </c>
      <c r="W337" s="405">
        <v>1500</v>
      </c>
      <c r="X337" s="406">
        <f t="shared" si="70"/>
        <v>1500</v>
      </c>
      <c r="Y337" s="36">
        <f>IFERROR(IF(X337=0,"",ROUNDUP(X337/H337,0)*0.02039),"")</f>
        <v>2.0389999999999997</v>
      </c>
      <c r="Z337" s="56"/>
      <c r="AA337" s="57"/>
      <c r="AE337" s="64"/>
      <c r="BB337" s="259" t="s">
        <v>1</v>
      </c>
      <c r="BL337" s="64">
        <f t="shared" si="71"/>
        <v>1548</v>
      </c>
      <c r="BM337" s="64">
        <f t="shared" si="72"/>
        <v>1548</v>
      </c>
      <c r="BN337" s="64">
        <f t="shared" si="73"/>
        <v>2.083333333333333</v>
      </c>
      <c r="BO337" s="64">
        <f t="shared" si="74"/>
        <v>2.083333333333333</v>
      </c>
    </row>
    <row r="338" spans="1:67" ht="27" hidden="1" customHeight="1" x14ac:dyDescent="0.25">
      <c r="A338" s="54" t="s">
        <v>502</v>
      </c>
      <c r="B338" s="54" t="s">
        <v>503</v>
      </c>
      <c r="C338" s="31">
        <v>4301011870</v>
      </c>
      <c r="D338" s="418">
        <v>4680115884854</v>
      </c>
      <c r="E338" s="413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81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2"/>
      <c r="Q338" s="412"/>
      <c r="R338" s="412"/>
      <c r="S338" s="413"/>
      <c r="T338" s="34"/>
      <c r="U338" s="34"/>
      <c r="V338" s="35" t="s">
        <v>66</v>
      </c>
      <c r="W338" s="405">
        <v>0</v>
      </c>
      <c r="X338" s="406">
        <f t="shared" si="70"/>
        <v>0</v>
      </c>
      <c r="Y338" s="36" t="str">
        <f>IFERROR(IF(X338=0,"",ROUNDUP(X338/H338,0)*0.02175),"")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hidden="1" customHeight="1" x14ac:dyDescent="0.25">
      <c r="A339" s="54" t="s">
        <v>502</v>
      </c>
      <c r="B339" s="54" t="s">
        <v>504</v>
      </c>
      <c r="C339" s="31">
        <v>4301011947</v>
      </c>
      <c r="D339" s="418">
        <v>4680115884854</v>
      </c>
      <c r="E339" s="413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58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2"/>
      <c r="Q339" s="412"/>
      <c r="R339" s="412"/>
      <c r="S339" s="413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hidden="1" customHeight="1" x14ac:dyDescent="0.25">
      <c r="A340" s="54" t="s">
        <v>505</v>
      </c>
      <c r="B340" s="54" t="s">
        <v>506</v>
      </c>
      <c r="C340" s="31">
        <v>4301011871</v>
      </c>
      <c r="D340" s="418">
        <v>4680115884908</v>
      </c>
      <c r="E340" s="413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2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2"/>
      <c r="Q340" s="412"/>
      <c r="R340" s="412"/>
      <c r="S340" s="413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hidden="1" customHeight="1" x14ac:dyDescent="0.25">
      <c r="A341" s="54" t="s">
        <v>507</v>
      </c>
      <c r="B341" s="54" t="s">
        <v>508</v>
      </c>
      <c r="C341" s="31">
        <v>4301011866</v>
      </c>
      <c r="D341" s="418">
        <v>4680115884878</v>
      </c>
      <c r="E341" s="413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2"/>
      <c r="Q341" s="412"/>
      <c r="R341" s="412"/>
      <c r="S341" s="413"/>
      <c r="T341" s="34"/>
      <c r="U341" s="34" t="s">
        <v>493</v>
      </c>
      <c r="V341" s="35" t="s">
        <v>66</v>
      </c>
      <c r="W341" s="405">
        <v>0</v>
      </c>
      <c r="X341" s="406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hidden="1" customHeight="1" x14ac:dyDescent="0.25">
      <c r="A342" s="54" t="s">
        <v>509</v>
      </c>
      <c r="B342" s="54" t="s">
        <v>510</v>
      </c>
      <c r="C342" s="31">
        <v>4301011868</v>
      </c>
      <c r="D342" s="418">
        <v>4680115884861</v>
      </c>
      <c r="E342" s="413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2"/>
      <c r="Q342" s="412"/>
      <c r="R342" s="412"/>
      <c r="S342" s="413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hidden="1" customHeight="1" x14ac:dyDescent="0.25">
      <c r="A343" s="54" t="s">
        <v>512</v>
      </c>
      <c r="B343" s="54" t="s">
        <v>513</v>
      </c>
      <c r="C343" s="31">
        <v>4301011952</v>
      </c>
      <c r="D343" s="418">
        <v>4680115884922</v>
      </c>
      <c r="E343" s="413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5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2"/>
      <c r="Q343" s="412"/>
      <c r="R343" s="412"/>
      <c r="S343" s="413"/>
      <c r="T343" s="34"/>
      <c r="U343" s="34"/>
      <c r="V343" s="35" t="s">
        <v>66</v>
      </c>
      <c r="W343" s="405">
        <v>0</v>
      </c>
      <c r="X343" s="406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ht="27" hidden="1" customHeight="1" x14ac:dyDescent="0.25">
      <c r="A344" s="54" t="s">
        <v>514</v>
      </c>
      <c r="B344" s="54" t="s">
        <v>515</v>
      </c>
      <c r="C344" s="31">
        <v>4301011433</v>
      </c>
      <c r="D344" s="418">
        <v>4680115882638</v>
      </c>
      <c r="E344" s="413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8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2"/>
      <c r="Q344" s="412"/>
      <c r="R344" s="412"/>
      <c r="S344" s="413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x14ac:dyDescent="0.2">
      <c r="A345" s="430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31"/>
      <c r="O345" s="449" t="s">
        <v>70</v>
      </c>
      <c r="P345" s="450"/>
      <c r="Q345" s="450"/>
      <c r="R345" s="450"/>
      <c r="S345" s="450"/>
      <c r="T345" s="450"/>
      <c r="U345" s="451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133.33333333333334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134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2.7784999999999997</v>
      </c>
      <c r="Z345" s="408"/>
      <c r="AA345" s="408"/>
    </row>
    <row r="346" spans="1:67" x14ac:dyDescent="0.2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31"/>
      <c r="O346" s="449" t="s">
        <v>70</v>
      </c>
      <c r="P346" s="450"/>
      <c r="Q346" s="450"/>
      <c r="R346" s="450"/>
      <c r="S346" s="450"/>
      <c r="T346" s="450"/>
      <c r="U346" s="451"/>
      <c r="V346" s="37" t="s">
        <v>66</v>
      </c>
      <c r="W346" s="407">
        <f>IFERROR(SUM(W332:W344),"0")</f>
        <v>2000</v>
      </c>
      <c r="X346" s="407">
        <f>IFERROR(SUM(X332:X344),"0")</f>
        <v>2010</v>
      </c>
      <c r="Y346" s="37"/>
      <c r="Z346" s="408"/>
      <c r="AA346" s="408"/>
    </row>
    <row r="347" spans="1:67" ht="14.25" hidden="1" customHeight="1" x14ac:dyDescent="0.25">
      <c r="A347" s="420" t="s">
        <v>105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398"/>
      <c r="AA347" s="398"/>
    </row>
    <row r="348" spans="1:67" ht="27" customHeight="1" x14ac:dyDescent="0.25">
      <c r="A348" s="54" t="s">
        <v>516</v>
      </c>
      <c r="B348" s="54" t="s">
        <v>517</v>
      </c>
      <c r="C348" s="31">
        <v>4301020178</v>
      </c>
      <c r="D348" s="418">
        <v>4607091383980</v>
      </c>
      <c r="E348" s="413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2"/>
      <c r="Q348" s="412"/>
      <c r="R348" s="412"/>
      <c r="S348" s="413"/>
      <c r="T348" s="34"/>
      <c r="U348" s="34"/>
      <c r="V348" s="35" t="s">
        <v>66</v>
      </c>
      <c r="W348" s="405">
        <v>400</v>
      </c>
      <c r="X348" s="406">
        <f>IFERROR(IF(W348="",0,CEILING((W348/$H348),1)*$H348),"")</f>
        <v>405</v>
      </c>
      <c r="Y348" s="36">
        <f>IFERROR(IF(X348=0,"",ROUNDUP(X348/H348,0)*0.02175),"")</f>
        <v>0.58724999999999994</v>
      </c>
      <c r="Z348" s="56"/>
      <c r="AA348" s="57"/>
      <c r="AE348" s="64"/>
      <c r="BB348" s="267" t="s">
        <v>1</v>
      </c>
      <c r="BL348" s="64">
        <f>IFERROR(W348*I348/H348,"0")</f>
        <v>412.8</v>
      </c>
      <c r="BM348" s="64">
        <f>IFERROR(X348*I348/H348,"0")</f>
        <v>417.96000000000004</v>
      </c>
      <c r="BN348" s="64">
        <f>IFERROR(1/J348*(W348/H348),"0")</f>
        <v>0.55555555555555558</v>
      </c>
      <c r="BO348" s="64">
        <f>IFERROR(1/J348*(X348/H348),"0")</f>
        <v>0.5625</v>
      </c>
    </row>
    <row r="349" spans="1:67" ht="16.5" hidden="1" customHeight="1" x14ac:dyDescent="0.25">
      <c r="A349" s="54" t="s">
        <v>518</v>
      </c>
      <c r="B349" s="54" t="s">
        <v>519</v>
      </c>
      <c r="C349" s="31">
        <v>4301020270</v>
      </c>
      <c r="D349" s="418">
        <v>4680115883314</v>
      </c>
      <c r="E349" s="413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5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2"/>
      <c r="Q349" s="412"/>
      <c r="R349" s="412"/>
      <c r="S349" s="413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520</v>
      </c>
      <c r="B350" s="54" t="s">
        <v>521</v>
      </c>
      <c r="C350" s="31">
        <v>4301020179</v>
      </c>
      <c r="D350" s="418">
        <v>4607091384178</v>
      </c>
      <c r="E350" s="413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4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2"/>
      <c r="Q350" s="412"/>
      <c r="R350" s="412"/>
      <c r="S350" s="413"/>
      <c r="T350" s="34"/>
      <c r="U350" s="34"/>
      <c r="V350" s="35" t="s">
        <v>66</v>
      </c>
      <c r="W350" s="405">
        <v>0</v>
      </c>
      <c r="X350" s="406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522</v>
      </c>
      <c r="B351" s="54" t="s">
        <v>523</v>
      </c>
      <c r="C351" s="31">
        <v>4301020254</v>
      </c>
      <c r="D351" s="418">
        <v>4680115881914</v>
      </c>
      <c r="E351" s="413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2"/>
      <c r="Q351" s="412"/>
      <c r="R351" s="412"/>
      <c r="S351" s="413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30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31"/>
      <c r="O352" s="449" t="s">
        <v>70</v>
      </c>
      <c r="P352" s="450"/>
      <c r="Q352" s="450"/>
      <c r="R352" s="450"/>
      <c r="S352" s="450"/>
      <c r="T352" s="450"/>
      <c r="U352" s="451"/>
      <c r="V352" s="37" t="s">
        <v>71</v>
      </c>
      <c r="W352" s="407">
        <f>IFERROR(W348/H348,"0")+IFERROR(W349/H349,"0")+IFERROR(W350/H350,"0")+IFERROR(W351/H351,"0")</f>
        <v>26.666666666666668</v>
      </c>
      <c r="X352" s="407">
        <f>IFERROR(X348/H348,"0")+IFERROR(X349/H349,"0")+IFERROR(X350/H350,"0")+IFERROR(X351/H351,"0")</f>
        <v>27</v>
      </c>
      <c r="Y352" s="407">
        <f>IFERROR(IF(Y348="",0,Y348),"0")+IFERROR(IF(Y349="",0,Y349),"0")+IFERROR(IF(Y350="",0,Y350),"0")+IFERROR(IF(Y351="",0,Y351),"0")</f>
        <v>0.58724999999999994</v>
      </c>
      <c r="Z352" s="408"/>
      <c r="AA352" s="408"/>
    </row>
    <row r="353" spans="1:67" x14ac:dyDescent="0.2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31"/>
      <c r="O353" s="449" t="s">
        <v>70</v>
      </c>
      <c r="P353" s="450"/>
      <c r="Q353" s="450"/>
      <c r="R353" s="450"/>
      <c r="S353" s="450"/>
      <c r="T353" s="450"/>
      <c r="U353" s="451"/>
      <c r="V353" s="37" t="s">
        <v>66</v>
      </c>
      <c r="W353" s="407">
        <f>IFERROR(SUM(W348:W351),"0")</f>
        <v>400</v>
      </c>
      <c r="X353" s="407">
        <f>IFERROR(SUM(X348:X351),"0")</f>
        <v>405</v>
      </c>
      <c r="Y353" s="37"/>
      <c r="Z353" s="408"/>
      <c r="AA353" s="408"/>
    </row>
    <row r="354" spans="1:67" ht="14.25" hidden="1" customHeight="1" x14ac:dyDescent="0.25">
      <c r="A354" s="420" t="s">
        <v>72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398"/>
      <c r="AA354" s="398"/>
    </row>
    <row r="355" spans="1:67" ht="27" hidden="1" customHeight="1" x14ac:dyDescent="0.25">
      <c r="A355" s="54" t="s">
        <v>524</v>
      </c>
      <c r="B355" s="54" t="s">
        <v>525</v>
      </c>
      <c r="C355" s="31">
        <v>4301051639</v>
      </c>
      <c r="D355" s="418">
        <v>4607091383928</v>
      </c>
      <c r="E355" s="413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5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2"/>
      <c r="Q355" s="412"/>
      <c r="R355" s="412"/>
      <c r="S355" s="413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hidden="1" customHeight="1" x14ac:dyDescent="0.25">
      <c r="A356" s="54" t="s">
        <v>524</v>
      </c>
      <c r="B356" s="54" t="s">
        <v>526</v>
      </c>
      <c r="C356" s="31">
        <v>4301051560</v>
      </c>
      <c r="D356" s="418">
        <v>4607091383928</v>
      </c>
      <c r="E356" s="413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80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2"/>
      <c r="Q356" s="412"/>
      <c r="R356" s="412"/>
      <c r="S356" s="413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527</v>
      </c>
      <c r="B357" s="54" t="s">
        <v>528</v>
      </c>
      <c r="C357" s="31">
        <v>4301051636</v>
      </c>
      <c r="D357" s="418">
        <v>4607091384260</v>
      </c>
      <c r="E357" s="413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44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2"/>
      <c r="Q357" s="412"/>
      <c r="R357" s="412"/>
      <c r="S357" s="413"/>
      <c r="T357" s="34"/>
      <c r="U357" s="34"/>
      <c r="V357" s="35" t="s">
        <v>66</v>
      </c>
      <c r="W357" s="405">
        <v>0</v>
      </c>
      <c r="X357" s="406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30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31"/>
      <c r="O358" s="449" t="s">
        <v>70</v>
      </c>
      <c r="P358" s="450"/>
      <c r="Q358" s="450"/>
      <c r="R358" s="450"/>
      <c r="S358" s="450"/>
      <c r="T358" s="450"/>
      <c r="U358" s="451"/>
      <c r="V358" s="37" t="s">
        <v>71</v>
      </c>
      <c r="W358" s="407">
        <f>IFERROR(W355/H355,"0")+IFERROR(W356/H356,"0")+IFERROR(W357/H357,"0")</f>
        <v>0</v>
      </c>
      <c r="X358" s="407">
        <f>IFERROR(X355/H355,"0")+IFERROR(X356/H356,"0")+IFERROR(X357/H357,"0")</f>
        <v>0</v>
      </c>
      <c r="Y358" s="407">
        <f>IFERROR(IF(Y355="",0,Y355),"0")+IFERROR(IF(Y356="",0,Y356),"0")+IFERROR(IF(Y357="",0,Y357),"0")</f>
        <v>0</v>
      </c>
      <c r="Z358" s="408"/>
      <c r="AA358" s="408"/>
    </row>
    <row r="359" spans="1:67" hidden="1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31"/>
      <c r="O359" s="449" t="s">
        <v>70</v>
      </c>
      <c r="P359" s="450"/>
      <c r="Q359" s="450"/>
      <c r="R359" s="450"/>
      <c r="S359" s="450"/>
      <c r="T359" s="450"/>
      <c r="U359" s="451"/>
      <c r="V359" s="37" t="s">
        <v>66</v>
      </c>
      <c r="W359" s="407">
        <f>IFERROR(SUM(W355:W357),"0")</f>
        <v>0</v>
      </c>
      <c r="X359" s="407">
        <f>IFERROR(SUM(X355:X357),"0")</f>
        <v>0</v>
      </c>
      <c r="Y359" s="37"/>
      <c r="Z359" s="408"/>
      <c r="AA359" s="408"/>
    </row>
    <row r="360" spans="1:67" ht="14.25" hidden="1" customHeight="1" x14ac:dyDescent="0.25">
      <c r="A360" s="420" t="s">
        <v>217</v>
      </c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398"/>
      <c r="AA360" s="398"/>
    </row>
    <row r="361" spans="1:67" ht="16.5" hidden="1" customHeight="1" x14ac:dyDescent="0.25">
      <c r="A361" s="54" t="s">
        <v>529</v>
      </c>
      <c r="B361" s="54" t="s">
        <v>530</v>
      </c>
      <c r="C361" s="31">
        <v>4301060345</v>
      </c>
      <c r="D361" s="418">
        <v>4607091384673</v>
      </c>
      <c r="E361" s="413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7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2"/>
      <c r="Q361" s="412"/>
      <c r="R361" s="412"/>
      <c r="S361" s="413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hidden="1" customHeight="1" x14ac:dyDescent="0.25">
      <c r="A362" s="54" t="s">
        <v>529</v>
      </c>
      <c r="B362" s="54" t="s">
        <v>531</v>
      </c>
      <c r="C362" s="31">
        <v>4301060314</v>
      </c>
      <c r="D362" s="418">
        <v>4607091384673</v>
      </c>
      <c r="E362" s="413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2"/>
      <c r="Q362" s="412"/>
      <c r="R362" s="412"/>
      <c r="S362" s="413"/>
      <c r="T362" s="34"/>
      <c r="U362" s="34"/>
      <c r="V362" s="35" t="s">
        <v>66</v>
      </c>
      <c r="W362" s="405">
        <v>0</v>
      </c>
      <c r="X362" s="40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5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430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31"/>
      <c r="O363" s="449" t="s">
        <v>70</v>
      </c>
      <c r="P363" s="450"/>
      <c r="Q363" s="450"/>
      <c r="R363" s="450"/>
      <c r="S363" s="450"/>
      <c r="T363" s="450"/>
      <c r="U363" s="451"/>
      <c r="V363" s="37" t="s">
        <v>71</v>
      </c>
      <c r="W363" s="407">
        <f>IFERROR(W361/H361,"0")+IFERROR(W362/H362,"0")</f>
        <v>0</v>
      </c>
      <c r="X363" s="407">
        <f>IFERROR(X361/H361,"0")+IFERROR(X362/H362,"0")</f>
        <v>0</v>
      </c>
      <c r="Y363" s="407">
        <f>IFERROR(IF(Y361="",0,Y361),"0")+IFERROR(IF(Y362="",0,Y362),"0")</f>
        <v>0</v>
      </c>
      <c r="Z363" s="408"/>
      <c r="AA363" s="408"/>
    </row>
    <row r="364" spans="1:67" hidden="1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31"/>
      <c r="O364" s="449" t="s">
        <v>70</v>
      </c>
      <c r="P364" s="450"/>
      <c r="Q364" s="450"/>
      <c r="R364" s="450"/>
      <c r="S364" s="450"/>
      <c r="T364" s="450"/>
      <c r="U364" s="451"/>
      <c r="V364" s="37" t="s">
        <v>66</v>
      </c>
      <c r="W364" s="407">
        <f>IFERROR(SUM(W361:W362),"0")</f>
        <v>0</v>
      </c>
      <c r="X364" s="407">
        <f>IFERROR(SUM(X361:X362),"0")</f>
        <v>0</v>
      </c>
      <c r="Y364" s="37"/>
      <c r="Z364" s="408"/>
      <c r="AA364" s="408"/>
    </row>
    <row r="365" spans="1:67" ht="16.5" hidden="1" customHeight="1" x14ac:dyDescent="0.25">
      <c r="A365" s="415" t="s">
        <v>532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399"/>
      <c r="AA365" s="399"/>
    </row>
    <row r="366" spans="1:67" ht="14.25" hidden="1" customHeight="1" x14ac:dyDescent="0.25">
      <c r="A366" s="420" t="s">
        <v>113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398"/>
      <c r="AA366" s="398"/>
    </row>
    <row r="367" spans="1:67" ht="37.5" hidden="1" customHeight="1" x14ac:dyDescent="0.25">
      <c r="A367" s="54" t="s">
        <v>533</v>
      </c>
      <c r="B367" s="54" t="s">
        <v>534</v>
      </c>
      <c r="C367" s="31">
        <v>4301011324</v>
      </c>
      <c r="D367" s="418">
        <v>4607091384185</v>
      </c>
      <c r="E367" s="413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7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2"/>
      <c r="Q367" s="412"/>
      <c r="R367" s="412"/>
      <c r="S367" s="413"/>
      <c r="T367" s="34"/>
      <c r="U367" s="34" t="s">
        <v>493</v>
      </c>
      <c r="V367" s="35" t="s">
        <v>66</v>
      </c>
      <c r="W367" s="405">
        <v>0</v>
      </c>
      <c r="X367" s="406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37.5" hidden="1" customHeight="1" x14ac:dyDescent="0.25">
      <c r="A368" s="54" t="s">
        <v>535</v>
      </c>
      <c r="B368" s="54" t="s">
        <v>536</v>
      </c>
      <c r="C368" s="31">
        <v>4301011312</v>
      </c>
      <c r="D368" s="418">
        <v>4607091384192</v>
      </c>
      <c r="E368" s="413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7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2"/>
      <c r="Q368" s="412"/>
      <c r="R368" s="412"/>
      <c r="S368" s="413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537</v>
      </c>
      <c r="B369" s="54" t="s">
        <v>538</v>
      </c>
      <c r="C369" s="31">
        <v>4301011483</v>
      </c>
      <c r="D369" s="418">
        <v>4680115881907</v>
      </c>
      <c r="E369" s="413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8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2"/>
      <c r="Q369" s="412"/>
      <c r="R369" s="412"/>
      <c r="S369" s="413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539</v>
      </c>
      <c r="B370" s="54" t="s">
        <v>540</v>
      </c>
      <c r="C370" s="31">
        <v>4301011655</v>
      </c>
      <c r="D370" s="418">
        <v>4680115883925</v>
      </c>
      <c r="E370" s="413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2"/>
      <c r="Q370" s="412"/>
      <c r="R370" s="412"/>
      <c r="S370" s="413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idden="1" x14ac:dyDescent="0.2">
      <c r="A371" s="430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31"/>
      <c r="O371" s="449" t="s">
        <v>70</v>
      </c>
      <c r="P371" s="450"/>
      <c r="Q371" s="450"/>
      <c r="R371" s="450"/>
      <c r="S371" s="450"/>
      <c r="T371" s="450"/>
      <c r="U371" s="451"/>
      <c r="V371" s="37" t="s">
        <v>71</v>
      </c>
      <c r="W371" s="407">
        <f>IFERROR(W367/H367,"0")+IFERROR(W368/H368,"0")+IFERROR(W369/H369,"0")+IFERROR(W370/H370,"0")</f>
        <v>0</v>
      </c>
      <c r="X371" s="407">
        <f>IFERROR(X367/H367,"0")+IFERROR(X368/H368,"0")+IFERROR(X369/H369,"0")+IFERROR(X370/H370,"0")</f>
        <v>0</v>
      </c>
      <c r="Y371" s="407">
        <f>IFERROR(IF(Y367="",0,Y367),"0")+IFERROR(IF(Y368="",0,Y368),"0")+IFERROR(IF(Y369="",0,Y369),"0")+IFERROR(IF(Y370="",0,Y370),"0")</f>
        <v>0</v>
      </c>
      <c r="Z371" s="408"/>
      <c r="AA371" s="408"/>
    </row>
    <row r="372" spans="1:67" hidden="1" x14ac:dyDescent="0.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31"/>
      <c r="O372" s="449" t="s">
        <v>70</v>
      </c>
      <c r="P372" s="450"/>
      <c r="Q372" s="450"/>
      <c r="R372" s="450"/>
      <c r="S372" s="450"/>
      <c r="T372" s="450"/>
      <c r="U372" s="451"/>
      <c r="V372" s="37" t="s">
        <v>66</v>
      </c>
      <c r="W372" s="407">
        <f>IFERROR(SUM(W367:W370),"0")</f>
        <v>0</v>
      </c>
      <c r="X372" s="407">
        <f>IFERROR(SUM(X367:X370),"0")</f>
        <v>0</v>
      </c>
      <c r="Y372" s="37"/>
      <c r="Z372" s="408"/>
      <c r="AA372" s="408"/>
    </row>
    <row r="373" spans="1:67" ht="14.25" hidden="1" customHeight="1" x14ac:dyDescent="0.25">
      <c r="A373" s="420" t="s">
        <v>61</v>
      </c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398"/>
      <c r="AA373" s="398"/>
    </row>
    <row r="374" spans="1:67" ht="27" hidden="1" customHeight="1" x14ac:dyDescent="0.25">
      <c r="A374" s="54" t="s">
        <v>541</v>
      </c>
      <c r="B374" s="54" t="s">
        <v>542</v>
      </c>
      <c r="C374" s="31">
        <v>4301031303</v>
      </c>
      <c r="D374" s="418">
        <v>4607091384802</v>
      </c>
      <c r="E374" s="413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2"/>
      <c r="Q374" s="412"/>
      <c r="R374" s="412"/>
      <c r="S374" s="413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543</v>
      </c>
      <c r="C375" s="31">
        <v>4301031139</v>
      </c>
      <c r="D375" s="418">
        <v>4607091384802</v>
      </c>
      <c r="E375" s="413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2"/>
      <c r="Q375" s="412"/>
      <c r="R375" s="412"/>
      <c r="S375" s="413"/>
      <c r="T375" s="34"/>
      <c r="U375" s="34"/>
      <c r="V375" s="35" t="s">
        <v>66</v>
      </c>
      <c r="W375" s="405">
        <v>0</v>
      </c>
      <c r="X375" s="40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544</v>
      </c>
      <c r="B376" s="54" t="s">
        <v>545</v>
      </c>
      <c r="C376" s="31">
        <v>4301031304</v>
      </c>
      <c r="D376" s="418">
        <v>4607091384826</v>
      </c>
      <c r="E376" s="413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55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2"/>
      <c r="Q376" s="412"/>
      <c r="R376" s="412"/>
      <c r="S376" s="413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30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31"/>
      <c r="O377" s="449" t="s">
        <v>70</v>
      </c>
      <c r="P377" s="450"/>
      <c r="Q377" s="450"/>
      <c r="R377" s="450"/>
      <c r="S377" s="450"/>
      <c r="T377" s="450"/>
      <c r="U377" s="451"/>
      <c r="V377" s="37" t="s">
        <v>71</v>
      </c>
      <c r="W377" s="407">
        <f>IFERROR(W374/H374,"0")+IFERROR(W375/H375,"0")+IFERROR(W376/H376,"0")</f>
        <v>0</v>
      </c>
      <c r="X377" s="407">
        <f>IFERROR(X374/H374,"0")+IFERROR(X375/H375,"0")+IFERROR(X376/H376,"0")</f>
        <v>0</v>
      </c>
      <c r="Y377" s="407">
        <f>IFERROR(IF(Y374="",0,Y374),"0")+IFERROR(IF(Y375="",0,Y375),"0")+IFERROR(IF(Y376="",0,Y376),"0")</f>
        <v>0</v>
      </c>
      <c r="Z377" s="408"/>
      <c r="AA377" s="408"/>
    </row>
    <row r="378" spans="1:67" hidden="1" x14ac:dyDescent="0.2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31"/>
      <c r="O378" s="449" t="s">
        <v>70</v>
      </c>
      <c r="P378" s="450"/>
      <c r="Q378" s="450"/>
      <c r="R378" s="450"/>
      <c r="S378" s="450"/>
      <c r="T378" s="450"/>
      <c r="U378" s="451"/>
      <c r="V378" s="37" t="s">
        <v>66</v>
      </c>
      <c r="W378" s="407">
        <f>IFERROR(SUM(W374:W376),"0")</f>
        <v>0</v>
      </c>
      <c r="X378" s="407">
        <f>IFERROR(SUM(X374:X376),"0")</f>
        <v>0</v>
      </c>
      <c r="Y378" s="37"/>
      <c r="Z378" s="408"/>
      <c r="AA378" s="408"/>
    </row>
    <row r="379" spans="1:67" ht="14.25" hidden="1" customHeight="1" x14ac:dyDescent="0.25">
      <c r="A379" s="420" t="s">
        <v>72</v>
      </c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398"/>
      <c r="AA379" s="398"/>
    </row>
    <row r="380" spans="1:67" ht="27" customHeight="1" x14ac:dyDescent="0.25">
      <c r="A380" s="54" t="s">
        <v>546</v>
      </c>
      <c r="B380" s="54" t="s">
        <v>547</v>
      </c>
      <c r="C380" s="31">
        <v>4301051635</v>
      </c>
      <c r="D380" s="418">
        <v>4607091384246</v>
      </c>
      <c r="E380" s="413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99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2"/>
      <c r="Q380" s="412"/>
      <c r="R380" s="412"/>
      <c r="S380" s="413"/>
      <c r="T380" s="34"/>
      <c r="U380" s="34"/>
      <c r="V380" s="35" t="s">
        <v>66</v>
      </c>
      <c r="W380" s="405">
        <v>1500</v>
      </c>
      <c r="X380" s="406">
        <f>IFERROR(IF(W380="",0,CEILING((W380/$H380),1)*$H380),"")</f>
        <v>1505.3999999999999</v>
      </c>
      <c r="Y380" s="36">
        <f>IFERROR(IF(X380=0,"",ROUNDUP(X380/H380,0)*0.02175),"")</f>
        <v>4.1977500000000001</v>
      </c>
      <c r="Z380" s="56"/>
      <c r="AA380" s="57"/>
      <c r="AE380" s="64"/>
      <c r="BB380" s="283" t="s">
        <v>1</v>
      </c>
      <c r="BL380" s="64">
        <f>IFERROR(W380*I380/H380,"0")</f>
        <v>1608.4615384615388</v>
      </c>
      <c r="BM380" s="64">
        <f>IFERROR(X380*I380/H380,"0")</f>
        <v>1614.2520000000002</v>
      </c>
      <c r="BN380" s="64">
        <f>IFERROR(1/J380*(W380/H380),"0")</f>
        <v>3.4340659340659343</v>
      </c>
      <c r="BO380" s="64">
        <f>IFERROR(1/J380*(X380/H380),"0")</f>
        <v>3.4464285714285712</v>
      </c>
    </row>
    <row r="381" spans="1:67" ht="27" hidden="1" customHeight="1" x14ac:dyDescent="0.25">
      <c r="A381" s="54" t="s">
        <v>548</v>
      </c>
      <c r="B381" s="54" t="s">
        <v>549</v>
      </c>
      <c r="C381" s="31">
        <v>4301051445</v>
      </c>
      <c r="D381" s="418">
        <v>4680115881976</v>
      </c>
      <c r="E381" s="413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5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2"/>
      <c r="Q381" s="412"/>
      <c r="R381" s="412"/>
      <c r="S381" s="413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550</v>
      </c>
      <c r="B382" s="54" t="s">
        <v>551</v>
      </c>
      <c r="C382" s="31">
        <v>4301051634</v>
      </c>
      <c r="D382" s="418">
        <v>4607091384253</v>
      </c>
      <c r="E382" s="413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2"/>
      <c r="Q382" s="412"/>
      <c r="R382" s="412"/>
      <c r="S382" s="413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550</v>
      </c>
      <c r="B383" s="54" t="s">
        <v>552</v>
      </c>
      <c r="C383" s="31">
        <v>4301051297</v>
      </c>
      <c r="D383" s="418">
        <v>4607091384253</v>
      </c>
      <c r="E383" s="413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2"/>
      <c r="Q383" s="412"/>
      <c r="R383" s="412"/>
      <c r="S383" s="413"/>
      <c r="T383" s="34"/>
      <c r="U383" s="34"/>
      <c r="V383" s="35" t="s">
        <v>66</v>
      </c>
      <c r="W383" s="405">
        <v>400</v>
      </c>
      <c r="X383" s="406">
        <f>IFERROR(IF(W383="",0,CEILING((W383/$H383),1)*$H383),"")</f>
        <v>400.8</v>
      </c>
      <c r="Y383" s="36">
        <f>IFERROR(IF(X383=0,"",ROUNDUP(X383/H383,0)*0.00753),"")</f>
        <v>1.2575100000000001</v>
      </c>
      <c r="Z383" s="56"/>
      <c r="AA383" s="57"/>
      <c r="AE383" s="64"/>
      <c r="BB383" s="286" t="s">
        <v>1</v>
      </c>
      <c r="BL383" s="64">
        <f>IFERROR(W383*I383/H383,"0")</f>
        <v>447.33333333333343</v>
      </c>
      <c r="BM383" s="64">
        <f>IFERROR(X383*I383/H383,"0")</f>
        <v>448.22800000000001</v>
      </c>
      <c r="BN383" s="64">
        <f>IFERROR(1/J383*(W383/H383),"0")</f>
        <v>1.0683760683760684</v>
      </c>
      <c r="BO383" s="64">
        <f>IFERROR(1/J383*(X383/H383),"0")</f>
        <v>1.0705128205128205</v>
      </c>
    </row>
    <row r="384" spans="1:67" ht="27" hidden="1" customHeight="1" x14ac:dyDescent="0.25">
      <c r="A384" s="54" t="s">
        <v>553</v>
      </c>
      <c r="B384" s="54" t="s">
        <v>554</v>
      </c>
      <c r="C384" s="31">
        <v>4301051444</v>
      </c>
      <c r="D384" s="418">
        <v>4680115881969</v>
      </c>
      <c r="E384" s="413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2"/>
      <c r="Q384" s="412"/>
      <c r="R384" s="412"/>
      <c r="S384" s="413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0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31"/>
      <c r="O385" s="449" t="s">
        <v>70</v>
      </c>
      <c r="P385" s="450"/>
      <c r="Q385" s="450"/>
      <c r="R385" s="450"/>
      <c r="S385" s="450"/>
      <c r="T385" s="450"/>
      <c r="U385" s="451"/>
      <c r="V385" s="37" t="s">
        <v>71</v>
      </c>
      <c r="W385" s="407">
        <f>IFERROR(W380/H380,"0")+IFERROR(W381/H381,"0")+IFERROR(W382/H382,"0")+IFERROR(W383/H383,"0")+IFERROR(W384/H384,"0")</f>
        <v>358.97435897435901</v>
      </c>
      <c r="X385" s="407">
        <f>IFERROR(X380/H380,"0")+IFERROR(X381/H381,"0")+IFERROR(X382/H382,"0")+IFERROR(X383/H383,"0")+IFERROR(X384/H384,"0")</f>
        <v>360</v>
      </c>
      <c r="Y385" s="407">
        <f>IFERROR(IF(Y380="",0,Y380),"0")+IFERROR(IF(Y381="",0,Y381),"0")+IFERROR(IF(Y382="",0,Y382),"0")+IFERROR(IF(Y383="",0,Y383),"0")+IFERROR(IF(Y384="",0,Y384),"0")</f>
        <v>5.45526</v>
      </c>
      <c r="Z385" s="408"/>
      <c r="AA385" s="408"/>
    </row>
    <row r="386" spans="1:67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31"/>
      <c r="O386" s="449" t="s">
        <v>70</v>
      </c>
      <c r="P386" s="450"/>
      <c r="Q386" s="450"/>
      <c r="R386" s="450"/>
      <c r="S386" s="450"/>
      <c r="T386" s="450"/>
      <c r="U386" s="451"/>
      <c r="V386" s="37" t="s">
        <v>66</v>
      </c>
      <c r="W386" s="407">
        <f>IFERROR(SUM(W380:W384),"0")</f>
        <v>1900</v>
      </c>
      <c r="X386" s="407">
        <f>IFERROR(SUM(X380:X384),"0")</f>
        <v>1906.1999999999998</v>
      </c>
      <c r="Y386" s="37"/>
      <c r="Z386" s="408"/>
      <c r="AA386" s="408"/>
    </row>
    <row r="387" spans="1:67" ht="14.25" hidden="1" customHeight="1" x14ac:dyDescent="0.25">
      <c r="A387" s="420" t="s">
        <v>217</v>
      </c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398"/>
      <c r="AA387" s="398"/>
    </row>
    <row r="388" spans="1:67" ht="27" hidden="1" customHeight="1" x14ac:dyDescent="0.25">
      <c r="A388" s="54" t="s">
        <v>555</v>
      </c>
      <c r="B388" s="54" t="s">
        <v>556</v>
      </c>
      <c r="C388" s="31">
        <v>4301060377</v>
      </c>
      <c r="D388" s="418">
        <v>4607091389357</v>
      </c>
      <c r="E388" s="413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6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2"/>
      <c r="Q388" s="412"/>
      <c r="R388" s="412"/>
      <c r="S388" s="413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555</v>
      </c>
      <c r="B389" s="54" t="s">
        <v>557</v>
      </c>
      <c r="C389" s="31">
        <v>4301060322</v>
      </c>
      <c r="D389" s="418">
        <v>4607091389357</v>
      </c>
      <c r="E389" s="413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4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2"/>
      <c r="Q389" s="412"/>
      <c r="R389" s="412"/>
      <c r="S389" s="413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430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31"/>
      <c r="O390" s="449" t="s">
        <v>70</v>
      </c>
      <c r="P390" s="450"/>
      <c r="Q390" s="450"/>
      <c r="R390" s="450"/>
      <c r="S390" s="450"/>
      <c r="T390" s="450"/>
      <c r="U390" s="451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hidden="1" x14ac:dyDescent="0.2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31"/>
      <c r="O391" s="449" t="s">
        <v>70</v>
      </c>
      <c r="P391" s="450"/>
      <c r="Q391" s="450"/>
      <c r="R391" s="450"/>
      <c r="S391" s="450"/>
      <c r="T391" s="450"/>
      <c r="U391" s="451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hidden="1" customHeight="1" x14ac:dyDescent="0.2">
      <c r="A392" s="462" t="s">
        <v>558</v>
      </c>
      <c r="B392" s="463"/>
      <c r="C392" s="463"/>
      <c r="D392" s="463"/>
      <c r="E392" s="463"/>
      <c r="F392" s="463"/>
      <c r="G392" s="463"/>
      <c r="H392" s="463"/>
      <c r="I392" s="463"/>
      <c r="J392" s="463"/>
      <c r="K392" s="463"/>
      <c r="L392" s="463"/>
      <c r="M392" s="463"/>
      <c r="N392" s="463"/>
      <c r="O392" s="463"/>
      <c r="P392" s="463"/>
      <c r="Q392" s="463"/>
      <c r="R392" s="463"/>
      <c r="S392" s="463"/>
      <c r="T392" s="463"/>
      <c r="U392" s="463"/>
      <c r="V392" s="463"/>
      <c r="W392" s="463"/>
      <c r="X392" s="463"/>
      <c r="Y392" s="463"/>
      <c r="Z392" s="48"/>
      <c r="AA392" s="48"/>
    </row>
    <row r="393" spans="1:67" ht="16.5" hidden="1" customHeight="1" x14ac:dyDescent="0.25">
      <c r="A393" s="415" t="s">
        <v>559</v>
      </c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399"/>
      <c r="AA393" s="399"/>
    </row>
    <row r="394" spans="1:67" ht="14.25" hidden="1" customHeight="1" x14ac:dyDescent="0.25">
      <c r="A394" s="420" t="s">
        <v>113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398"/>
      <c r="AA394" s="398"/>
    </row>
    <row r="395" spans="1:67" ht="27" hidden="1" customHeight="1" x14ac:dyDescent="0.25">
      <c r="A395" s="54" t="s">
        <v>560</v>
      </c>
      <c r="B395" s="54" t="s">
        <v>561</v>
      </c>
      <c r="C395" s="31">
        <v>4301011428</v>
      </c>
      <c r="D395" s="418">
        <v>4607091389708</v>
      </c>
      <c r="E395" s="413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2"/>
      <c r="Q395" s="412"/>
      <c r="R395" s="412"/>
      <c r="S395" s="413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hidden="1" customHeight="1" x14ac:dyDescent="0.25">
      <c r="A396" s="54" t="s">
        <v>562</v>
      </c>
      <c r="B396" s="54" t="s">
        <v>563</v>
      </c>
      <c r="C396" s="31">
        <v>4301011427</v>
      </c>
      <c r="D396" s="418">
        <v>4607091389692</v>
      </c>
      <c r="E396" s="413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7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2"/>
      <c r="Q396" s="412"/>
      <c r="R396" s="412"/>
      <c r="S396" s="413"/>
      <c r="T396" s="34"/>
      <c r="U396" s="34"/>
      <c r="V396" s="35" t="s">
        <v>66</v>
      </c>
      <c r="W396" s="405">
        <v>0</v>
      </c>
      <c r="X396" s="406">
        <f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>IFERROR(W396*I396/H396,"0")</f>
        <v>0</v>
      </c>
      <c r="BM396" s="64">
        <f>IFERROR(X396*I396/H396,"0")</f>
        <v>0</v>
      </c>
      <c r="BN396" s="64">
        <f>IFERROR(1/J396*(W396/H396),"0")</f>
        <v>0</v>
      </c>
      <c r="BO396" s="64">
        <f>IFERROR(1/J396*(X396/H396),"0")</f>
        <v>0</v>
      </c>
    </row>
    <row r="397" spans="1:67" hidden="1" x14ac:dyDescent="0.2">
      <c r="A397" s="430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31"/>
      <c r="O397" s="449" t="s">
        <v>70</v>
      </c>
      <c r="P397" s="450"/>
      <c r="Q397" s="450"/>
      <c r="R397" s="450"/>
      <c r="S397" s="450"/>
      <c r="T397" s="450"/>
      <c r="U397" s="451"/>
      <c r="V397" s="37" t="s">
        <v>71</v>
      </c>
      <c r="W397" s="407">
        <f>IFERROR(W395/H395,"0")+IFERROR(W396/H396,"0")</f>
        <v>0</v>
      </c>
      <c r="X397" s="407">
        <f>IFERROR(X395/H395,"0")+IFERROR(X396/H396,"0")</f>
        <v>0</v>
      </c>
      <c r="Y397" s="407">
        <f>IFERROR(IF(Y395="",0,Y395),"0")+IFERROR(IF(Y396="",0,Y396),"0")</f>
        <v>0</v>
      </c>
      <c r="Z397" s="408"/>
      <c r="AA397" s="408"/>
    </row>
    <row r="398" spans="1:67" hidden="1" x14ac:dyDescent="0.2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31"/>
      <c r="O398" s="449" t="s">
        <v>70</v>
      </c>
      <c r="P398" s="450"/>
      <c r="Q398" s="450"/>
      <c r="R398" s="450"/>
      <c r="S398" s="450"/>
      <c r="T398" s="450"/>
      <c r="U398" s="451"/>
      <c r="V398" s="37" t="s">
        <v>66</v>
      </c>
      <c r="W398" s="407">
        <f>IFERROR(SUM(W395:W396),"0")</f>
        <v>0</v>
      </c>
      <c r="X398" s="407">
        <f>IFERROR(SUM(X395:X396),"0")</f>
        <v>0</v>
      </c>
      <c r="Y398" s="37"/>
      <c r="Z398" s="408"/>
      <c r="AA398" s="408"/>
    </row>
    <row r="399" spans="1:67" ht="14.25" hidden="1" customHeight="1" x14ac:dyDescent="0.25">
      <c r="A399" s="420" t="s">
        <v>61</v>
      </c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398"/>
      <c r="AA399" s="398"/>
    </row>
    <row r="400" spans="1:67" ht="27" hidden="1" customHeight="1" x14ac:dyDescent="0.25">
      <c r="A400" s="54" t="s">
        <v>564</v>
      </c>
      <c r="B400" s="54" t="s">
        <v>565</v>
      </c>
      <c r="C400" s="31">
        <v>4301031177</v>
      </c>
      <c r="D400" s="418">
        <v>4607091389753</v>
      </c>
      <c r="E400" s="413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12"/>
      <c r="Q400" s="412"/>
      <c r="R400" s="412"/>
      <c r="S400" s="413"/>
      <c r="T400" s="34"/>
      <c r="U400" s="34"/>
      <c r="V400" s="35" t="s">
        <v>66</v>
      </c>
      <c r="W400" s="405">
        <v>0</v>
      </c>
      <c r="X400" s="406">
        <f t="shared" ref="X400:X424" si="75">IFERROR(IF(W400="",0,CEILING((W400/$H400),1)*$H400),"")</f>
        <v>0</v>
      </c>
      <c r="Y400" s="36" t="str">
        <f t="shared" ref="Y400:Y406" si="76">IFERROR(IF(X400=0,"",ROUNDUP(X400/H400,0)*0.00753),"")</f>
        <v/>
      </c>
      <c r="Z400" s="56"/>
      <c r="AA400" s="57"/>
      <c r="AE400" s="64"/>
      <c r="BB400" s="292" t="s">
        <v>1</v>
      </c>
      <c r="BL400" s="64">
        <f t="shared" ref="BL400:BL424" si="77">IFERROR(W400*I400/H400,"0")</f>
        <v>0</v>
      </c>
      <c r="BM400" s="64">
        <f t="shared" ref="BM400:BM424" si="78">IFERROR(X400*I400/H400,"0")</f>
        <v>0</v>
      </c>
      <c r="BN400" s="64">
        <f t="shared" ref="BN400:BN424" si="79">IFERROR(1/J400*(W400/H400),"0")</f>
        <v>0</v>
      </c>
      <c r="BO400" s="64">
        <f t="shared" ref="BO400:BO424" si="80">IFERROR(1/J400*(X400/H400),"0")</f>
        <v>0</v>
      </c>
    </row>
    <row r="401" spans="1:67" ht="27" hidden="1" customHeight="1" x14ac:dyDescent="0.25">
      <c r="A401" s="54" t="s">
        <v>564</v>
      </c>
      <c r="B401" s="54" t="s">
        <v>566</v>
      </c>
      <c r="C401" s="31">
        <v>4301031322</v>
      </c>
      <c r="D401" s="418">
        <v>4607091389753</v>
      </c>
      <c r="E401" s="413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6" t="s">
        <v>567</v>
      </c>
      <c r="P401" s="412"/>
      <c r="Q401" s="412"/>
      <c r="R401" s="412"/>
      <c r="S401" s="413"/>
      <c r="T401" s="34"/>
      <c r="U401" s="34"/>
      <c r="V401" s="35" t="s">
        <v>66</v>
      </c>
      <c r="W401" s="405">
        <v>0</v>
      </c>
      <c r="X401" s="406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568</v>
      </c>
      <c r="B402" s="54" t="s">
        <v>569</v>
      </c>
      <c r="C402" s="31">
        <v>4301031174</v>
      </c>
      <c r="D402" s="418">
        <v>4607091389760</v>
      </c>
      <c r="E402" s="413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45</v>
      </c>
      <c r="O402" s="5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12"/>
      <c r="Q402" s="412"/>
      <c r="R402" s="412"/>
      <c r="S402" s="413"/>
      <c r="T402" s="34"/>
      <c r="U402" s="34"/>
      <c r="V402" s="35" t="s">
        <v>66</v>
      </c>
      <c r="W402" s="405">
        <v>0</v>
      </c>
      <c r="X402" s="406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570</v>
      </c>
      <c r="C403" s="31">
        <v>4301031323</v>
      </c>
      <c r="D403" s="418">
        <v>4607091389760</v>
      </c>
      <c r="E403" s="413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94" t="s">
        <v>571</v>
      </c>
      <c r="P403" s="412"/>
      <c r="Q403" s="412"/>
      <c r="R403" s="412"/>
      <c r="S403" s="413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572</v>
      </c>
      <c r="B404" s="54" t="s">
        <v>573</v>
      </c>
      <c r="C404" s="31">
        <v>4301031325</v>
      </c>
      <c r="D404" s="418">
        <v>4607091389746</v>
      </c>
      <c r="E404" s="413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03" t="s">
        <v>574</v>
      </c>
      <c r="P404" s="412"/>
      <c r="Q404" s="412"/>
      <c r="R404" s="412"/>
      <c r="S404" s="413"/>
      <c r="T404" s="34"/>
      <c r="U404" s="34"/>
      <c r="V404" s="35" t="s">
        <v>66</v>
      </c>
      <c r="W404" s="405">
        <v>0</v>
      </c>
      <c r="X404" s="406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575</v>
      </c>
      <c r="C405" s="31">
        <v>4301031356</v>
      </c>
      <c r="D405" s="418">
        <v>4607091389746</v>
      </c>
      <c r="E405" s="413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785" t="s">
        <v>574</v>
      </c>
      <c r="P405" s="412"/>
      <c r="Q405" s="412"/>
      <c r="R405" s="412"/>
      <c r="S405" s="413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hidden="1" customHeight="1" x14ac:dyDescent="0.25">
      <c r="A406" s="54" t="s">
        <v>576</v>
      </c>
      <c r="B406" s="54" t="s">
        <v>577</v>
      </c>
      <c r="C406" s="31">
        <v>4301031236</v>
      </c>
      <c r="D406" s="418">
        <v>4680115882928</v>
      </c>
      <c r="E406" s="413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2"/>
      <c r="Q406" s="412"/>
      <c r="R406" s="412"/>
      <c r="S406" s="413"/>
      <c r="T406" s="34"/>
      <c r="U406" s="34"/>
      <c r="V406" s="35" t="s">
        <v>66</v>
      </c>
      <c r="W406" s="405">
        <v>0</v>
      </c>
      <c r="X406" s="406">
        <f t="shared" si="75"/>
        <v>0</v>
      </c>
      <c r="Y406" s="36" t="str">
        <f t="shared" si="76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hidden="1" customHeight="1" x14ac:dyDescent="0.25">
      <c r="A407" s="54" t="s">
        <v>578</v>
      </c>
      <c r="B407" s="54" t="s">
        <v>579</v>
      </c>
      <c r="C407" s="31">
        <v>4301031257</v>
      </c>
      <c r="D407" s="418">
        <v>4680115883147</v>
      </c>
      <c r="E407" s="413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2"/>
      <c r="Q407" s="412"/>
      <c r="R407" s="412"/>
      <c r="S407" s="413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hidden="1" customHeight="1" x14ac:dyDescent="0.25">
      <c r="A408" s="54" t="s">
        <v>578</v>
      </c>
      <c r="B408" s="54" t="s">
        <v>580</v>
      </c>
      <c r="C408" s="31">
        <v>4301031335</v>
      </c>
      <c r="D408" s="418">
        <v>4680115883147</v>
      </c>
      <c r="E408" s="413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7" t="s">
        <v>581</v>
      </c>
      <c r="P408" s="412"/>
      <c r="Q408" s="412"/>
      <c r="R408" s="412"/>
      <c r="S408" s="413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hidden="1" customHeight="1" x14ac:dyDescent="0.25">
      <c r="A409" s="54" t="s">
        <v>582</v>
      </c>
      <c r="B409" s="54" t="s">
        <v>583</v>
      </c>
      <c r="C409" s="31">
        <v>4301031178</v>
      </c>
      <c r="D409" s="418">
        <v>4607091384338</v>
      </c>
      <c r="E409" s="413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12"/>
      <c r="Q409" s="412"/>
      <c r="R409" s="412"/>
      <c r="S409" s="413"/>
      <c r="T409" s="34"/>
      <c r="U409" s="34"/>
      <c r="V409" s="35" t="s">
        <v>66</v>
      </c>
      <c r="W409" s="405">
        <v>0</v>
      </c>
      <c r="X409" s="406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27" hidden="1" customHeight="1" x14ac:dyDescent="0.25">
      <c r="A410" s="54" t="s">
        <v>582</v>
      </c>
      <c r="B410" s="54" t="s">
        <v>584</v>
      </c>
      <c r="C410" s="31">
        <v>4301031330</v>
      </c>
      <c r="D410" s="418">
        <v>4607091384338</v>
      </c>
      <c r="E410" s="413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795" t="s">
        <v>585</v>
      </c>
      <c r="P410" s="412"/>
      <c r="Q410" s="412"/>
      <c r="R410" s="412"/>
      <c r="S410" s="413"/>
      <c r="T410" s="34"/>
      <c r="U410" s="34"/>
      <c r="V410" s="35" t="s">
        <v>66</v>
      </c>
      <c r="W410" s="405">
        <v>0</v>
      </c>
      <c r="X410" s="406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hidden="1" customHeight="1" x14ac:dyDescent="0.25">
      <c r="A411" s="54" t="s">
        <v>586</v>
      </c>
      <c r="B411" s="54" t="s">
        <v>587</v>
      </c>
      <c r="C411" s="31">
        <v>4301031254</v>
      </c>
      <c r="D411" s="418">
        <v>4680115883154</v>
      </c>
      <c r="E411" s="413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2"/>
      <c r="Q411" s="412"/>
      <c r="R411" s="412"/>
      <c r="S411" s="413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hidden="1" customHeight="1" x14ac:dyDescent="0.25">
      <c r="A412" s="54" t="s">
        <v>586</v>
      </c>
      <c r="B412" s="54" t="s">
        <v>588</v>
      </c>
      <c r="C412" s="31">
        <v>4301031336</v>
      </c>
      <c r="D412" s="418">
        <v>4680115883154</v>
      </c>
      <c r="E412" s="413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3" t="s">
        <v>589</v>
      </c>
      <c r="P412" s="412"/>
      <c r="Q412" s="412"/>
      <c r="R412" s="412"/>
      <c r="S412" s="413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hidden="1" customHeight="1" x14ac:dyDescent="0.25">
      <c r="A413" s="54" t="s">
        <v>590</v>
      </c>
      <c r="B413" s="54" t="s">
        <v>591</v>
      </c>
      <c r="C413" s="31">
        <v>4301031171</v>
      </c>
      <c r="D413" s="418">
        <v>4607091389524</v>
      </c>
      <c r="E413" s="413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5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12"/>
      <c r="Q413" s="412"/>
      <c r="R413" s="412"/>
      <c r="S413" s="413"/>
      <c r="T413" s="34"/>
      <c r="U413" s="34"/>
      <c r="V413" s="35" t="s">
        <v>66</v>
      </c>
      <c r="W413" s="405">
        <v>0</v>
      </c>
      <c r="X413" s="406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37.5" hidden="1" customHeight="1" x14ac:dyDescent="0.25">
      <c r="A414" s="54" t="s">
        <v>590</v>
      </c>
      <c r="B414" s="54" t="s">
        <v>592</v>
      </c>
      <c r="C414" s="31">
        <v>4301031331</v>
      </c>
      <c r="D414" s="418">
        <v>4607091389524</v>
      </c>
      <c r="E414" s="413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30" t="s">
        <v>593</v>
      </c>
      <c r="P414" s="412"/>
      <c r="Q414" s="412"/>
      <c r="R414" s="412"/>
      <c r="S414" s="413"/>
      <c r="T414" s="34"/>
      <c r="U414" s="34"/>
      <c r="V414" s="35" t="s">
        <v>66</v>
      </c>
      <c r="W414" s="405">
        <v>0</v>
      </c>
      <c r="X414" s="406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594</v>
      </c>
      <c r="B415" s="54" t="s">
        <v>595</v>
      </c>
      <c r="C415" s="31">
        <v>4301031258</v>
      </c>
      <c r="D415" s="418">
        <v>4680115883161</v>
      </c>
      <c r="E415" s="413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2"/>
      <c r="Q415" s="412"/>
      <c r="R415" s="412"/>
      <c r="S415" s="413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594</v>
      </c>
      <c r="B416" s="54" t="s">
        <v>596</v>
      </c>
      <c r="C416" s="31">
        <v>4301031337</v>
      </c>
      <c r="D416" s="418">
        <v>4680115883161</v>
      </c>
      <c r="E416" s="413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92" t="s">
        <v>597</v>
      </c>
      <c r="P416" s="412"/>
      <c r="Q416" s="412"/>
      <c r="R416" s="412"/>
      <c r="S416" s="413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598</v>
      </c>
      <c r="B417" s="54" t="s">
        <v>599</v>
      </c>
      <c r="C417" s="31">
        <v>4301031170</v>
      </c>
      <c r="D417" s="418">
        <v>4607091384345</v>
      </c>
      <c r="E417" s="413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12"/>
      <c r="Q417" s="412"/>
      <c r="R417" s="412"/>
      <c r="S417" s="413"/>
      <c r="T417" s="34"/>
      <c r="U417" s="34"/>
      <c r="V417" s="35" t="s">
        <v>66</v>
      </c>
      <c r="W417" s="405">
        <v>0</v>
      </c>
      <c r="X417" s="406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598</v>
      </c>
      <c r="B418" s="54" t="s">
        <v>600</v>
      </c>
      <c r="C418" s="31">
        <v>4301031332</v>
      </c>
      <c r="D418" s="418">
        <v>4607091384345</v>
      </c>
      <c r="E418" s="413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803" t="s">
        <v>601</v>
      </c>
      <c r="P418" s="412"/>
      <c r="Q418" s="412"/>
      <c r="R418" s="412"/>
      <c r="S418" s="413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4301031256</v>
      </c>
      <c r="D419" s="418">
        <v>4680115883178</v>
      </c>
      <c r="E419" s="413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2"/>
      <c r="Q419" s="412"/>
      <c r="R419" s="412"/>
      <c r="S419" s="413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602</v>
      </c>
      <c r="B420" s="54" t="s">
        <v>604</v>
      </c>
      <c r="C420" s="31">
        <v>4301031328</v>
      </c>
      <c r="D420" s="418">
        <v>4680115883178</v>
      </c>
      <c r="E420" s="413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8" t="s">
        <v>605</v>
      </c>
      <c r="P420" s="412"/>
      <c r="Q420" s="412"/>
      <c r="R420" s="412"/>
      <c r="S420" s="413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hidden="1" customHeight="1" x14ac:dyDescent="0.25">
      <c r="A421" s="54" t="s">
        <v>606</v>
      </c>
      <c r="B421" s="54" t="s">
        <v>607</v>
      </c>
      <c r="C421" s="31">
        <v>4301031172</v>
      </c>
      <c r="D421" s="418">
        <v>4607091389531</v>
      </c>
      <c r="E421" s="413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45</v>
      </c>
      <c r="O421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12"/>
      <c r="Q421" s="412"/>
      <c r="R421" s="412"/>
      <c r="S421" s="413"/>
      <c r="T421" s="34"/>
      <c r="U421" s="34"/>
      <c r="V421" s="35" t="s">
        <v>66</v>
      </c>
      <c r="W421" s="405">
        <v>0</v>
      </c>
      <c r="X421" s="406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hidden="1" customHeight="1" x14ac:dyDescent="0.25">
      <c r="A422" s="54" t="s">
        <v>606</v>
      </c>
      <c r="B422" s="54" t="s">
        <v>608</v>
      </c>
      <c r="C422" s="31">
        <v>4301031333</v>
      </c>
      <c r="D422" s="418">
        <v>4607091389531</v>
      </c>
      <c r="E422" s="413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37" t="s">
        <v>609</v>
      </c>
      <c r="P422" s="412"/>
      <c r="Q422" s="412"/>
      <c r="R422" s="412"/>
      <c r="S422" s="413"/>
      <c r="T422" s="34"/>
      <c r="U422" s="34"/>
      <c r="V422" s="35" t="s">
        <v>66</v>
      </c>
      <c r="W422" s="405">
        <v>0</v>
      </c>
      <c r="X422" s="406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hidden="1" customHeight="1" x14ac:dyDescent="0.25">
      <c r="A423" s="54" t="s">
        <v>610</v>
      </c>
      <c r="B423" s="54" t="s">
        <v>611</v>
      </c>
      <c r="C423" s="31">
        <v>4301031255</v>
      </c>
      <c r="D423" s="418">
        <v>4680115883185</v>
      </c>
      <c r="E423" s="413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2"/>
      <c r="Q423" s="412"/>
      <c r="R423" s="412"/>
      <c r="S423" s="413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hidden="1" customHeight="1" x14ac:dyDescent="0.25">
      <c r="A424" s="54" t="s">
        <v>610</v>
      </c>
      <c r="B424" s="54" t="s">
        <v>612</v>
      </c>
      <c r="C424" s="31">
        <v>4301031338</v>
      </c>
      <c r="D424" s="418">
        <v>4680115883185</v>
      </c>
      <c r="E424" s="413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50</v>
      </c>
      <c r="O424" s="643" t="s">
        <v>613</v>
      </c>
      <c r="P424" s="412"/>
      <c r="Q424" s="412"/>
      <c r="R424" s="412"/>
      <c r="S424" s="413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hidden="1" x14ac:dyDescent="0.2">
      <c r="A425" s="430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31"/>
      <c r="O425" s="449" t="s">
        <v>70</v>
      </c>
      <c r="P425" s="450"/>
      <c r="Q425" s="450"/>
      <c r="R425" s="450"/>
      <c r="S425" s="450"/>
      <c r="T425" s="450"/>
      <c r="U425" s="451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0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</v>
      </c>
      <c r="Z425" s="408"/>
      <c r="AA425" s="408"/>
    </row>
    <row r="426" spans="1:67" hidden="1" x14ac:dyDescent="0.2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31"/>
      <c r="O426" s="449" t="s">
        <v>70</v>
      </c>
      <c r="P426" s="450"/>
      <c r="Q426" s="450"/>
      <c r="R426" s="450"/>
      <c r="S426" s="450"/>
      <c r="T426" s="450"/>
      <c r="U426" s="451"/>
      <c r="V426" s="37" t="s">
        <v>66</v>
      </c>
      <c r="W426" s="407">
        <f>IFERROR(SUM(W400:W424),"0")</f>
        <v>0</v>
      </c>
      <c r="X426" s="407">
        <f>IFERROR(SUM(X400:X424),"0")</f>
        <v>0</v>
      </c>
      <c r="Y426" s="37"/>
      <c r="Z426" s="408"/>
      <c r="AA426" s="408"/>
    </row>
    <row r="427" spans="1:67" ht="14.25" hidden="1" customHeight="1" x14ac:dyDescent="0.25">
      <c r="A427" s="420" t="s">
        <v>72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398"/>
      <c r="AA427" s="398"/>
    </row>
    <row r="428" spans="1:67" ht="27" hidden="1" customHeight="1" x14ac:dyDescent="0.25">
      <c r="A428" s="54" t="s">
        <v>614</v>
      </c>
      <c r="B428" s="54" t="s">
        <v>615</v>
      </c>
      <c r="C428" s="31">
        <v>4301051431</v>
      </c>
      <c r="D428" s="418">
        <v>4607091389654</v>
      </c>
      <c r="E428" s="413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2"/>
      <c r="Q428" s="412"/>
      <c r="R428" s="412"/>
      <c r="S428" s="413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4301051284</v>
      </c>
      <c r="D429" s="418">
        <v>4607091384352</v>
      </c>
      <c r="E429" s="413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2"/>
      <c r="Q429" s="412"/>
      <c r="R429" s="412"/>
      <c r="S429" s="413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30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31"/>
      <c r="O430" s="449" t="s">
        <v>70</v>
      </c>
      <c r="P430" s="450"/>
      <c r="Q430" s="450"/>
      <c r="R430" s="450"/>
      <c r="S430" s="450"/>
      <c r="T430" s="450"/>
      <c r="U430" s="451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hidden="1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31"/>
      <c r="O431" s="449" t="s">
        <v>70</v>
      </c>
      <c r="P431" s="450"/>
      <c r="Q431" s="450"/>
      <c r="R431" s="450"/>
      <c r="S431" s="450"/>
      <c r="T431" s="450"/>
      <c r="U431" s="451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hidden="1" customHeight="1" x14ac:dyDescent="0.25">
      <c r="A432" s="420" t="s">
        <v>217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398"/>
      <c r="AA432" s="398"/>
    </row>
    <row r="433" spans="1:67" ht="27" hidden="1" customHeight="1" x14ac:dyDescent="0.25">
      <c r="A433" s="54" t="s">
        <v>618</v>
      </c>
      <c r="B433" s="54" t="s">
        <v>619</v>
      </c>
      <c r="C433" s="31">
        <v>4301060352</v>
      </c>
      <c r="D433" s="418">
        <v>4680115881648</v>
      </c>
      <c r="E433" s="413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8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2"/>
      <c r="Q433" s="412"/>
      <c r="R433" s="412"/>
      <c r="S433" s="413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hidden="1" x14ac:dyDescent="0.2">
      <c r="A434" s="430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31"/>
      <c r="O434" s="449" t="s">
        <v>70</v>
      </c>
      <c r="P434" s="450"/>
      <c r="Q434" s="450"/>
      <c r="R434" s="450"/>
      <c r="S434" s="450"/>
      <c r="T434" s="450"/>
      <c r="U434" s="451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hidden="1" x14ac:dyDescent="0.2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31"/>
      <c r="O435" s="449" t="s">
        <v>70</v>
      </c>
      <c r="P435" s="450"/>
      <c r="Q435" s="450"/>
      <c r="R435" s="450"/>
      <c r="S435" s="450"/>
      <c r="T435" s="450"/>
      <c r="U435" s="451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hidden="1" customHeight="1" x14ac:dyDescent="0.25">
      <c r="A436" s="420" t="s">
        <v>91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398"/>
      <c r="AA436" s="398"/>
    </row>
    <row r="437" spans="1:67" ht="27" hidden="1" customHeight="1" x14ac:dyDescent="0.25">
      <c r="A437" s="54" t="s">
        <v>620</v>
      </c>
      <c r="B437" s="54" t="s">
        <v>621</v>
      </c>
      <c r="C437" s="31">
        <v>4301032045</v>
      </c>
      <c r="D437" s="418">
        <v>4680115884335</v>
      </c>
      <c r="E437" s="413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5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2"/>
      <c r="Q437" s="412"/>
      <c r="R437" s="412"/>
      <c r="S437" s="413"/>
      <c r="T437" s="34"/>
      <c r="U437" s="34"/>
      <c r="V437" s="35" t="s">
        <v>66</v>
      </c>
      <c r="W437" s="405">
        <v>0</v>
      </c>
      <c r="X437" s="406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624</v>
      </c>
      <c r="B438" s="54" t="s">
        <v>625</v>
      </c>
      <c r="C438" s="31">
        <v>4301032047</v>
      </c>
      <c r="D438" s="418">
        <v>4680115884342</v>
      </c>
      <c r="E438" s="413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6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2"/>
      <c r="Q438" s="412"/>
      <c r="R438" s="412"/>
      <c r="S438" s="413"/>
      <c r="T438" s="34"/>
      <c r="U438" s="34"/>
      <c r="V438" s="35" t="s">
        <v>66</v>
      </c>
      <c r="W438" s="405">
        <v>0</v>
      </c>
      <c r="X438" s="40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626</v>
      </c>
      <c r="B439" s="54" t="s">
        <v>627</v>
      </c>
      <c r="C439" s="31">
        <v>4301170011</v>
      </c>
      <c r="D439" s="418">
        <v>4680115884113</v>
      </c>
      <c r="E439" s="413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4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2"/>
      <c r="Q439" s="412"/>
      <c r="R439" s="412"/>
      <c r="S439" s="413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30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31"/>
      <c r="O440" s="449" t="s">
        <v>70</v>
      </c>
      <c r="P440" s="450"/>
      <c r="Q440" s="450"/>
      <c r="R440" s="450"/>
      <c r="S440" s="450"/>
      <c r="T440" s="450"/>
      <c r="U440" s="451"/>
      <c r="V440" s="37" t="s">
        <v>71</v>
      </c>
      <c r="W440" s="407">
        <f>IFERROR(W437/H437,"0")+IFERROR(W438/H438,"0")+IFERROR(W439/H439,"0")</f>
        <v>0</v>
      </c>
      <c r="X440" s="407">
        <f>IFERROR(X437/H437,"0")+IFERROR(X438/H438,"0")+IFERROR(X439/H439,"0")</f>
        <v>0</v>
      </c>
      <c r="Y440" s="407">
        <f>IFERROR(IF(Y437="",0,Y437),"0")+IFERROR(IF(Y438="",0,Y438),"0")+IFERROR(IF(Y439="",0,Y439),"0")</f>
        <v>0</v>
      </c>
      <c r="Z440" s="408"/>
      <c r="AA440" s="408"/>
    </row>
    <row r="441" spans="1:67" hidden="1" x14ac:dyDescent="0.2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31"/>
      <c r="O441" s="449" t="s">
        <v>70</v>
      </c>
      <c r="P441" s="450"/>
      <c r="Q441" s="450"/>
      <c r="R441" s="450"/>
      <c r="S441" s="450"/>
      <c r="T441" s="450"/>
      <c r="U441" s="451"/>
      <c r="V441" s="37" t="s">
        <v>66</v>
      </c>
      <c r="W441" s="407">
        <f>IFERROR(SUM(W437:W439),"0")</f>
        <v>0</v>
      </c>
      <c r="X441" s="407">
        <f>IFERROR(SUM(X437:X439),"0")</f>
        <v>0</v>
      </c>
      <c r="Y441" s="37"/>
      <c r="Z441" s="408"/>
      <c r="AA441" s="408"/>
    </row>
    <row r="442" spans="1:67" ht="16.5" hidden="1" customHeight="1" x14ac:dyDescent="0.25">
      <c r="A442" s="415" t="s">
        <v>628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399"/>
      <c r="AA442" s="399"/>
    </row>
    <row r="443" spans="1:67" ht="14.25" hidden="1" customHeight="1" x14ac:dyDescent="0.25">
      <c r="A443" s="420" t="s">
        <v>105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398"/>
      <c r="AA443" s="398"/>
    </row>
    <row r="444" spans="1:67" ht="27" hidden="1" customHeight="1" x14ac:dyDescent="0.25">
      <c r="A444" s="54" t="s">
        <v>629</v>
      </c>
      <c r="B444" s="54" t="s">
        <v>630</v>
      </c>
      <c r="C444" s="31">
        <v>4301020214</v>
      </c>
      <c r="D444" s="418">
        <v>4607091389388</v>
      </c>
      <c r="E444" s="413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4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2"/>
      <c r="Q444" s="412"/>
      <c r="R444" s="412"/>
      <c r="S444" s="413"/>
      <c r="T444" s="34"/>
      <c r="U444" s="34"/>
      <c r="V444" s="35" t="s">
        <v>66</v>
      </c>
      <c r="W444" s="405">
        <v>0</v>
      </c>
      <c r="X444" s="406">
        <f>IFERROR(IF(W444="",0,CEILING((W444/$H444),1)*$H444),"")</f>
        <v>0</v>
      </c>
      <c r="Y444" s="36" t="str">
        <f>IFERROR(IF(X444=0,"",ROUNDUP(X444/H444,0)*0.01196),"")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t="27" hidden="1" customHeight="1" x14ac:dyDescent="0.25">
      <c r="A445" s="54" t="s">
        <v>631</v>
      </c>
      <c r="B445" s="54" t="s">
        <v>632</v>
      </c>
      <c r="C445" s="31">
        <v>4301020315</v>
      </c>
      <c r="D445" s="418">
        <v>4607091389364</v>
      </c>
      <c r="E445" s="413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44" t="s">
        <v>633</v>
      </c>
      <c r="P445" s="412"/>
      <c r="Q445" s="412"/>
      <c r="R445" s="412"/>
      <c r="S445" s="413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430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31"/>
      <c r="O446" s="449" t="s">
        <v>70</v>
      </c>
      <c r="P446" s="450"/>
      <c r="Q446" s="450"/>
      <c r="R446" s="450"/>
      <c r="S446" s="450"/>
      <c r="T446" s="450"/>
      <c r="U446" s="451"/>
      <c r="V446" s="37" t="s">
        <v>71</v>
      </c>
      <c r="W446" s="407">
        <f>IFERROR(W444/H444,"0")+IFERROR(W445/H445,"0")</f>
        <v>0</v>
      </c>
      <c r="X446" s="407">
        <f>IFERROR(X444/H444,"0")+IFERROR(X445/H445,"0")</f>
        <v>0</v>
      </c>
      <c r="Y446" s="407">
        <f>IFERROR(IF(Y444="",0,Y444),"0")+IFERROR(IF(Y445="",0,Y445),"0")</f>
        <v>0</v>
      </c>
      <c r="Z446" s="408"/>
      <c r="AA446" s="408"/>
    </row>
    <row r="447" spans="1:67" hidden="1" x14ac:dyDescent="0.2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31"/>
      <c r="O447" s="449" t="s">
        <v>70</v>
      </c>
      <c r="P447" s="450"/>
      <c r="Q447" s="450"/>
      <c r="R447" s="450"/>
      <c r="S447" s="450"/>
      <c r="T447" s="450"/>
      <c r="U447" s="451"/>
      <c r="V447" s="37" t="s">
        <v>66</v>
      </c>
      <c r="W447" s="407">
        <f>IFERROR(SUM(W444:W445),"0")</f>
        <v>0</v>
      </c>
      <c r="X447" s="407">
        <f>IFERROR(SUM(X444:X445),"0")</f>
        <v>0</v>
      </c>
      <c r="Y447" s="37"/>
      <c r="Z447" s="408"/>
      <c r="AA447" s="408"/>
    </row>
    <row r="448" spans="1:67" ht="14.25" hidden="1" customHeight="1" x14ac:dyDescent="0.25">
      <c r="A448" s="420" t="s">
        <v>61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398"/>
      <c r="AA448" s="398"/>
    </row>
    <row r="449" spans="1:67" ht="27" hidden="1" customHeight="1" x14ac:dyDescent="0.25">
      <c r="A449" s="54" t="s">
        <v>634</v>
      </c>
      <c r="B449" s="54" t="s">
        <v>635</v>
      </c>
      <c r="C449" s="31">
        <v>4301031212</v>
      </c>
      <c r="D449" s="418">
        <v>4607091389739</v>
      </c>
      <c r="E449" s="413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109</v>
      </c>
      <c r="M449" s="33"/>
      <c r="N449" s="32">
        <v>45</v>
      </c>
      <c r="O449" s="4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12"/>
      <c r="Q449" s="412"/>
      <c r="R449" s="412"/>
      <c r="S449" s="413"/>
      <c r="T449" s="34"/>
      <c r="U449" s="34"/>
      <c r="V449" s="35" t="s">
        <v>66</v>
      </c>
      <c r="W449" s="405">
        <v>0</v>
      </c>
      <c r="X449" s="406">
        <f t="shared" ref="X449:X457" si="82">IFERROR(IF(W449="",0,CEILING((W449/$H449),1)*$H449),"")</f>
        <v>0</v>
      </c>
      <c r="Y449" s="36" t="str">
        <f>IFERROR(IF(X449=0,"",ROUNDUP(X449/H449,0)*0.00753),"")</f>
        <v/>
      </c>
      <c r="Z449" s="56"/>
      <c r="AA449" s="57"/>
      <c r="AE449" s="64"/>
      <c r="BB449" s="325" t="s">
        <v>1</v>
      </c>
      <c r="BL449" s="64">
        <f t="shared" ref="BL449:BL457" si="83">IFERROR(W449*I449/H449,"0")</f>
        <v>0</v>
      </c>
      <c r="BM449" s="64">
        <f t="shared" ref="BM449:BM457" si="84">IFERROR(X449*I449/H449,"0")</f>
        <v>0</v>
      </c>
      <c r="BN449" s="64">
        <f t="shared" ref="BN449:BN457" si="85">IFERROR(1/J449*(W449/H449),"0")</f>
        <v>0</v>
      </c>
      <c r="BO449" s="64">
        <f t="shared" ref="BO449:BO457" si="86">IFERROR(1/J449*(X449/H449),"0")</f>
        <v>0</v>
      </c>
    </row>
    <row r="450" spans="1:67" ht="27" hidden="1" customHeight="1" x14ac:dyDescent="0.25">
      <c r="A450" s="54" t="s">
        <v>634</v>
      </c>
      <c r="B450" s="54" t="s">
        <v>636</v>
      </c>
      <c r="C450" s="31">
        <v>4301031324</v>
      </c>
      <c r="D450" s="418">
        <v>4607091389739</v>
      </c>
      <c r="E450" s="413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65</v>
      </c>
      <c r="M450" s="33"/>
      <c r="N450" s="32">
        <v>50</v>
      </c>
      <c r="O450" s="648" t="s">
        <v>637</v>
      </c>
      <c r="P450" s="412"/>
      <c r="Q450" s="412"/>
      <c r="R450" s="412"/>
      <c r="S450" s="413"/>
      <c r="T450" s="34"/>
      <c r="U450" s="34"/>
      <c r="V450" s="35" t="s">
        <v>66</v>
      </c>
      <c r="W450" s="405">
        <v>0</v>
      </c>
      <c r="X450" s="406">
        <f t="shared" si="82"/>
        <v>0</v>
      </c>
      <c r="Y450" s="36" t="str">
        <f>IFERROR(IF(X450=0,"",ROUNDUP(X450/H450,0)*0.00753),"")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638</v>
      </c>
      <c r="B451" s="54" t="s">
        <v>639</v>
      </c>
      <c r="C451" s="31">
        <v>4301031176</v>
      </c>
      <c r="D451" s="418">
        <v>4607091389425</v>
      </c>
      <c r="E451" s="413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55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2"/>
      <c r="Q451" s="412"/>
      <c r="R451" s="412"/>
      <c r="S451" s="413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640</v>
      </c>
      <c r="B452" s="54" t="s">
        <v>641</v>
      </c>
      <c r="C452" s="31">
        <v>4301031215</v>
      </c>
      <c r="D452" s="418">
        <v>4680115882911</v>
      </c>
      <c r="E452" s="413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5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2"/>
      <c r="Q452" s="412"/>
      <c r="R452" s="412"/>
      <c r="S452" s="413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642</v>
      </c>
      <c r="B453" s="54" t="s">
        <v>643</v>
      </c>
      <c r="C453" s="31">
        <v>4301031167</v>
      </c>
      <c r="D453" s="418">
        <v>4680115880771</v>
      </c>
      <c r="E453" s="413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45</v>
      </c>
      <c r="O453" s="5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12"/>
      <c r="Q453" s="412"/>
      <c r="R453" s="412"/>
      <c r="S453" s="413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642</v>
      </c>
      <c r="B454" s="54" t="s">
        <v>644</v>
      </c>
      <c r="C454" s="31">
        <v>4301031334</v>
      </c>
      <c r="D454" s="418">
        <v>4680115880771</v>
      </c>
      <c r="E454" s="413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50</v>
      </c>
      <c r="O454" s="482" t="s">
        <v>645</v>
      </c>
      <c r="P454" s="412"/>
      <c r="Q454" s="412"/>
      <c r="R454" s="412"/>
      <c r="S454" s="413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hidden="1" customHeight="1" x14ac:dyDescent="0.25">
      <c r="A455" s="54" t="s">
        <v>646</v>
      </c>
      <c r="B455" s="54" t="s">
        <v>647</v>
      </c>
      <c r="C455" s="31">
        <v>4301031173</v>
      </c>
      <c r="D455" s="418">
        <v>4607091389500</v>
      </c>
      <c r="E455" s="413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45</v>
      </c>
      <c r="O455" s="5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12"/>
      <c r="Q455" s="412"/>
      <c r="R455" s="412"/>
      <c r="S455" s="413"/>
      <c r="T455" s="34"/>
      <c r="U455" s="34"/>
      <c r="V455" s="35" t="s">
        <v>66</v>
      </c>
      <c r="W455" s="405">
        <v>0</v>
      </c>
      <c r="X455" s="406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hidden="1" customHeight="1" x14ac:dyDescent="0.25">
      <c r="A456" s="54" t="s">
        <v>646</v>
      </c>
      <c r="B456" s="54" t="s">
        <v>648</v>
      </c>
      <c r="C456" s="31">
        <v>4301031327</v>
      </c>
      <c r="D456" s="418">
        <v>4607091389500</v>
      </c>
      <c r="E456" s="413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50</v>
      </c>
      <c r="O456" s="609" t="s">
        <v>649</v>
      </c>
      <c r="P456" s="412"/>
      <c r="Q456" s="412"/>
      <c r="R456" s="412"/>
      <c r="S456" s="413"/>
      <c r="T456" s="34"/>
      <c r="U456" s="34"/>
      <c r="V456" s="35" t="s">
        <v>66</v>
      </c>
      <c r="W456" s="405">
        <v>0</v>
      </c>
      <c r="X456" s="406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t="27" hidden="1" customHeight="1" x14ac:dyDescent="0.25">
      <c r="A457" s="54" t="s">
        <v>650</v>
      </c>
      <c r="B457" s="54" t="s">
        <v>651</v>
      </c>
      <c r="C457" s="31">
        <v>4301031103</v>
      </c>
      <c r="D457" s="418">
        <v>4680115881983</v>
      </c>
      <c r="E457" s="413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1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2"/>
      <c r="Q457" s="412"/>
      <c r="R457" s="412"/>
      <c r="S457" s="413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hidden="1" x14ac:dyDescent="0.2">
      <c r="A458" s="430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31"/>
      <c r="O458" s="449" t="s">
        <v>70</v>
      </c>
      <c r="P458" s="450"/>
      <c r="Q458" s="450"/>
      <c r="R458" s="450"/>
      <c r="S458" s="450"/>
      <c r="T458" s="450"/>
      <c r="U458" s="451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0</v>
      </c>
      <c r="X458" s="407">
        <f>IFERROR(X449/H449,"0")+IFERROR(X450/H450,"0")+IFERROR(X451/H451,"0")+IFERROR(X452/H452,"0")+IFERROR(X453/H453,"0")+IFERROR(X454/H454,"0")+IFERROR(X455/H455,"0")+IFERROR(X456/H456,"0")+IFERROR(X457/H457,"0")</f>
        <v>0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</v>
      </c>
      <c r="Z458" s="408"/>
      <c r="AA458" s="408"/>
    </row>
    <row r="459" spans="1:67" hidden="1" x14ac:dyDescent="0.2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31"/>
      <c r="O459" s="449" t="s">
        <v>70</v>
      </c>
      <c r="P459" s="450"/>
      <c r="Q459" s="450"/>
      <c r="R459" s="450"/>
      <c r="S459" s="450"/>
      <c r="T459" s="450"/>
      <c r="U459" s="451"/>
      <c r="V459" s="37" t="s">
        <v>66</v>
      </c>
      <c r="W459" s="407">
        <f>IFERROR(SUM(W449:W457),"0")</f>
        <v>0</v>
      </c>
      <c r="X459" s="407">
        <f>IFERROR(SUM(X449:X457),"0")</f>
        <v>0</v>
      </c>
      <c r="Y459" s="37"/>
      <c r="Z459" s="408"/>
      <c r="AA459" s="408"/>
    </row>
    <row r="460" spans="1:67" ht="14.25" hidden="1" customHeight="1" x14ac:dyDescent="0.25">
      <c r="A460" s="420" t="s">
        <v>91</v>
      </c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398"/>
      <c r="AA460" s="398"/>
    </row>
    <row r="461" spans="1:67" ht="27" hidden="1" customHeight="1" x14ac:dyDescent="0.25">
      <c r="A461" s="54" t="s">
        <v>652</v>
      </c>
      <c r="B461" s="54" t="s">
        <v>653</v>
      </c>
      <c r="C461" s="31">
        <v>4301032046</v>
      </c>
      <c r="D461" s="418">
        <v>4680115884359</v>
      </c>
      <c r="E461" s="413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71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2"/>
      <c r="Q461" s="412"/>
      <c r="R461" s="412"/>
      <c r="S461" s="413"/>
      <c r="T461" s="34"/>
      <c r="U461" s="34"/>
      <c r="V461" s="35" t="s">
        <v>66</v>
      </c>
      <c r="W461" s="405">
        <v>0</v>
      </c>
      <c r="X461" s="406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t="27" hidden="1" customHeight="1" x14ac:dyDescent="0.25">
      <c r="A462" s="54" t="s">
        <v>654</v>
      </c>
      <c r="B462" s="54" t="s">
        <v>655</v>
      </c>
      <c r="C462" s="31">
        <v>4301040358</v>
      </c>
      <c r="D462" s="418">
        <v>4680115884571</v>
      </c>
      <c r="E462" s="413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69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2"/>
      <c r="Q462" s="412"/>
      <c r="R462" s="412"/>
      <c r="S462" s="413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idden="1" x14ac:dyDescent="0.2">
      <c r="A463" s="430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31"/>
      <c r="O463" s="449" t="s">
        <v>70</v>
      </c>
      <c r="P463" s="450"/>
      <c r="Q463" s="450"/>
      <c r="R463" s="450"/>
      <c r="S463" s="450"/>
      <c r="T463" s="450"/>
      <c r="U463" s="451"/>
      <c r="V463" s="37" t="s">
        <v>71</v>
      </c>
      <c r="W463" s="407">
        <f>IFERROR(W461/H461,"0")+IFERROR(W462/H462,"0")</f>
        <v>0</v>
      </c>
      <c r="X463" s="407">
        <f>IFERROR(X461/H461,"0")+IFERROR(X462/H462,"0")</f>
        <v>0</v>
      </c>
      <c r="Y463" s="407">
        <f>IFERROR(IF(Y461="",0,Y461),"0")+IFERROR(IF(Y462="",0,Y462),"0")</f>
        <v>0</v>
      </c>
      <c r="Z463" s="408"/>
      <c r="AA463" s="408"/>
    </row>
    <row r="464" spans="1:67" hidden="1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31"/>
      <c r="O464" s="449" t="s">
        <v>70</v>
      </c>
      <c r="P464" s="450"/>
      <c r="Q464" s="450"/>
      <c r="R464" s="450"/>
      <c r="S464" s="450"/>
      <c r="T464" s="450"/>
      <c r="U464" s="451"/>
      <c r="V464" s="37" t="s">
        <v>66</v>
      </c>
      <c r="W464" s="407">
        <f>IFERROR(SUM(W461:W462),"0")</f>
        <v>0</v>
      </c>
      <c r="X464" s="407">
        <f>IFERROR(SUM(X461:X462),"0")</f>
        <v>0</v>
      </c>
      <c r="Y464" s="37"/>
      <c r="Z464" s="408"/>
      <c r="AA464" s="408"/>
    </row>
    <row r="465" spans="1:67" ht="14.25" hidden="1" customHeight="1" x14ac:dyDescent="0.25">
      <c r="A465" s="420" t="s">
        <v>100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398"/>
      <c r="AA465" s="398"/>
    </row>
    <row r="466" spans="1:67" ht="27" hidden="1" customHeight="1" x14ac:dyDescent="0.25">
      <c r="A466" s="54" t="s">
        <v>656</v>
      </c>
      <c r="B466" s="54" t="s">
        <v>657</v>
      </c>
      <c r="C466" s="31">
        <v>4301170010</v>
      </c>
      <c r="D466" s="418">
        <v>4680115884090</v>
      </c>
      <c r="E466" s="413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59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2"/>
      <c r="Q466" s="412"/>
      <c r="R466" s="412"/>
      <c r="S466" s="413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30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31"/>
      <c r="O467" s="449" t="s">
        <v>70</v>
      </c>
      <c r="P467" s="450"/>
      <c r="Q467" s="450"/>
      <c r="R467" s="450"/>
      <c r="S467" s="450"/>
      <c r="T467" s="450"/>
      <c r="U467" s="451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hidden="1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31"/>
      <c r="O468" s="449" t="s">
        <v>70</v>
      </c>
      <c r="P468" s="450"/>
      <c r="Q468" s="450"/>
      <c r="R468" s="450"/>
      <c r="S468" s="450"/>
      <c r="T468" s="450"/>
      <c r="U468" s="451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hidden="1" customHeight="1" x14ac:dyDescent="0.25">
      <c r="A469" s="420" t="s">
        <v>658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398"/>
      <c r="AA469" s="398"/>
    </row>
    <row r="470" spans="1:67" ht="27" hidden="1" customHeight="1" x14ac:dyDescent="0.25">
      <c r="A470" s="54" t="s">
        <v>659</v>
      </c>
      <c r="B470" s="54" t="s">
        <v>660</v>
      </c>
      <c r="C470" s="31">
        <v>4301040357</v>
      </c>
      <c r="D470" s="418">
        <v>4680115884564</v>
      </c>
      <c r="E470" s="413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7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2"/>
      <c r="Q470" s="412"/>
      <c r="R470" s="412"/>
      <c r="S470" s="413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hidden="1" x14ac:dyDescent="0.2">
      <c r="A471" s="430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31"/>
      <c r="O471" s="449" t="s">
        <v>70</v>
      </c>
      <c r="P471" s="450"/>
      <c r="Q471" s="450"/>
      <c r="R471" s="450"/>
      <c r="S471" s="450"/>
      <c r="T471" s="450"/>
      <c r="U471" s="451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hidden="1" x14ac:dyDescent="0.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31"/>
      <c r="O472" s="449" t="s">
        <v>70</v>
      </c>
      <c r="P472" s="450"/>
      <c r="Q472" s="450"/>
      <c r="R472" s="450"/>
      <c r="S472" s="450"/>
      <c r="T472" s="450"/>
      <c r="U472" s="451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hidden="1" customHeight="1" x14ac:dyDescent="0.25">
      <c r="A473" s="415" t="s">
        <v>661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399"/>
      <c r="AA473" s="399"/>
    </row>
    <row r="474" spans="1:67" ht="14.25" hidden="1" customHeight="1" x14ac:dyDescent="0.25">
      <c r="A474" s="420" t="s">
        <v>61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398"/>
      <c r="AA474" s="398"/>
    </row>
    <row r="475" spans="1:67" ht="27" hidden="1" customHeight="1" x14ac:dyDescent="0.25">
      <c r="A475" s="54" t="s">
        <v>662</v>
      </c>
      <c r="B475" s="54" t="s">
        <v>663</v>
      </c>
      <c r="C475" s="31">
        <v>4301031294</v>
      </c>
      <c r="D475" s="418">
        <v>4680115885189</v>
      </c>
      <c r="E475" s="413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2"/>
      <c r="Q475" s="412"/>
      <c r="R475" s="412"/>
      <c r="S475" s="413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hidden="1" customHeight="1" x14ac:dyDescent="0.25">
      <c r="A476" s="54" t="s">
        <v>664</v>
      </c>
      <c r="B476" s="54" t="s">
        <v>665</v>
      </c>
      <c r="C476" s="31">
        <v>4301031293</v>
      </c>
      <c r="D476" s="418">
        <v>4680115885172</v>
      </c>
      <c r="E476" s="413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2"/>
      <c r="Q476" s="412"/>
      <c r="R476" s="412"/>
      <c r="S476" s="413"/>
      <c r="T476" s="34"/>
      <c r="U476" s="34"/>
      <c r="V476" s="35" t="s">
        <v>66</v>
      </c>
      <c r="W476" s="405">
        <v>0</v>
      </c>
      <c r="X476" s="406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27" hidden="1" customHeight="1" x14ac:dyDescent="0.25">
      <c r="A477" s="54" t="s">
        <v>666</v>
      </c>
      <c r="B477" s="54" t="s">
        <v>667</v>
      </c>
      <c r="C477" s="31">
        <v>4301031291</v>
      </c>
      <c r="D477" s="418">
        <v>4680115885110</v>
      </c>
      <c r="E477" s="413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2"/>
      <c r="Q477" s="412"/>
      <c r="R477" s="412"/>
      <c r="S477" s="413"/>
      <c r="T477" s="34"/>
      <c r="U477" s="34"/>
      <c r="V477" s="35" t="s">
        <v>66</v>
      </c>
      <c r="W477" s="405">
        <v>0</v>
      </c>
      <c r="X477" s="406">
        <f>IFERROR(IF(W477="",0,CEILING((W477/$H477),1)*$H477),"")</f>
        <v>0</v>
      </c>
      <c r="Y477" s="36" t="str">
        <f>IFERROR(IF(X477=0,"",ROUNDUP(X477/H477,0)*0.00502),"")</f>
        <v/>
      </c>
      <c r="Z477" s="56"/>
      <c r="AA477" s="57"/>
      <c r="AE477" s="64"/>
      <c r="BB477" s="340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hidden="1" x14ac:dyDescent="0.2">
      <c r="A478" s="430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31"/>
      <c r="O478" s="449" t="s">
        <v>70</v>
      </c>
      <c r="P478" s="450"/>
      <c r="Q478" s="450"/>
      <c r="R478" s="450"/>
      <c r="S478" s="450"/>
      <c r="T478" s="450"/>
      <c r="U478" s="451"/>
      <c r="V478" s="37" t="s">
        <v>71</v>
      </c>
      <c r="W478" s="407">
        <f>IFERROR(W475/H475,"0")+IFERROR(W476/H476,"0")+IFERROR(W477/H477,"0")</f>
        <v>0</v>
      </c>
      <c r="X478" s="407">
        <f>IFERROR(X475/H475,"0")+IFERROR(X476/H476,"0")+IFERROR(X477/H477,"0")</f>
        <v>0</v>
      </c>
      <c r="Y478" s="407">
        <f>IFERROR(IF(Y475="",0,Y475),"0")+IFERROR(IF(Y476="",0,Y476),"0")+IFERROR(IF(Y477="",0,Y477),"0")</f>
        <v>0</v>
      </c>
      <c r="Z478" s="408"/>
      <c r="AA478" s="408"/>
    </row>
    <row r="479" spans="1:67" hidden="1" x14ac:dyDescent="0.2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31"/>
      <c r="O479" s="449" t="s">
        <v>70</v>
      </c>
      <c r="P479" s="450"/>
      <c r="Q479" s="450"/>
      <c r="R479" s="450"/>
      <c r="S479" s="450"/>
      <c r="T479" s="450"/>
      <c r="U479" s="451"/>
      <c r="V479" s="37" t="s">
        <v>66</v>
      </c>
      <c r="W479" s="407">
        <f>IFERROR(SUM(W475:W477),"0")</f>
        <v>0</v>
      </c>
      <c r="X479" s="407">
        <f>IFERROR(SUM(X475:X477),"0")</f>
        <v>0</v>
      </c>
      <c r="Y479" s="37"/>
      <c r="Z479" s="408"/>
      <c r="AA479" s="408"/>
    </row>
    <row r="480" spans="1:67" ht="16.5" hidden="1" customHeight="1" x14ac:dyDescent="0.25">
      <c r="A480" s="415" t="s">
        <v>668</v>
      </c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399"/>
      <c r="AA480" s="399"/>
    </row>
    <row r="481" spans="1:67" ht="14.25" hidden="1" customHeight="1" x14ac:dyDescent="0.25">
      <c r="A481" s="420" t="s">
        <v>61</v>
      </c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398"/>
      <c r="AA481" s="398"/>
    </row>
    <row r="482" spans="1:67" ht="27" hidden="1" customHeight="1" x14ac:dyDescent="0.25">
      <c r="A482" s="54" t="s">
        <v>669</v>
      </c>
      <c r="B482" s="54" t="s">
        <v>670</v>
      </c>
      <c r="C482" s="31">
        <v>4301031365</v>
      </c>
      <c r="D482" s="418">
        <v>4680115885738</v>
      </c>
      <c r="E482" s="413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454" t="s">
        <v>671</v>
      </c>
      <c r="P482" s="412"/>
      <c r="Q482" s="412"/>
      <c r="R482" s="412"/>
      <c r="S482" s="413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hidden="1" customHeight="1" x14ac:dyDescent="0.25">
      <c r="A483" s="54" t="s">
        <v>673</v>
      </c>
      <c r="B483" s="54" t="s">
        <v>674</v>
      </c>
      <c r="C483" s="31">
        <v>4301031261</v>
      </c>
      <c r="D483" s="418">
        <v>4680115885103</v>
      </c>
      <c r="E483" s="413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8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2"/>
      <c r="Q483" s="412"/>
      <c r="R483" s="412"/>
      <c r="S483" s="413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hidden="1" x14ac:dyDescent="0.2">
      <c r="A484" s="430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31"/>
      <c r="O484" s="449" t="s">
        <v>70</v>
      </c>
      <c r="P484" s="450"/>
      <c r="Q484" s="450"/>
      <c r="R484" s="450"/>
      <c r="S484" s="450"/>
      <c r="T484" s="450"/>
      <c r="U484" s="451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hidden="1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31"/>
      <c r="O485" s="449" t="s">
        <v>70</v>
      </c>
      <c r="P485" s="450"/>
      <c r="Q485" s="450"/>
      <c r="R485" s="450"/>
      <c r="S485" s="450"/>
      <c r="T485" s="450"/>
      <c r="U485" s="451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hidden="1" customHeight="1" x14ac:dyDescent="0.25">
      <c r="A486" s="420" t="s">
        <v>217</v>
      </c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398"/>
      <c r="AA486" s="398"/>
    </row>
    <row r="487" spans="1:67" ht="27" hidden="1" customHeight="1" x14ac:dyDescent="0.25">
      <c r="A487" s="54" t="s">
        <v>675</v>
      </c>
      <c r="B487" s="54" t="s">
        <v>676</v>
      </c>
      <c r="C487" s="31">
        <v>4301060412</v>
      </c>
      <c r="D487" s="418">
        <v>4680115885509</v>
      </c>
      <c r="E487" s="413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728" t="s">
        <v>677</v>
      </c>
      <c r="P487" s="412"/>
      <c r="Q487" s="412"/>
      <c r="R487" s="412"/>
      <c r="S487" s="413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430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31"/>
      <c r="O488" s="449" t="s">
        <v>70</v>
      </c>
      <c r="P488" s="450"/>
      <c r="Q488" s="450"/>
      <c r="R488" s="450"/>
      <c r="S488" s="450"/>
      <c r="T488" s="450"/>
      <c r="U488" s="451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hidden="1" x14ac:dyDescent="0.2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31"/>
      <c r="O489" s="449" t="s">
        <v>70</v>
      </c>
      <c r="P489" s="450"/>
      <c r="Q489" s="450"/>
      <c r="R489" s="450"/>
      <c r="S489" s="450"/>
      <c r="T489" s="450"/>
      <c r="U489" s="451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hidden="1" customHeight="1" x14ac:dyDescent="0.2">
      <c r="A490" s="462" t="s">
        <v>678</v>
      </c>
      <c r="B490" s="463"/>
      <c r="C490" s="463"/>
      <c r="D490" s="463"/>
      <c r="E490" s="463"/>
      <c r="F490" s="463"/>
      <c r="G490" s="463"/>
      <c r="H490" s="463"/>
      <c r="I490" s="463"/>
      <c r="J490" s="463"/>
      <c r="K490" s="463"/>
      <c r="L490" s="463"/>
      <c r="M490" s="463"/>
      <c r="N490" s="463"/>
      <c r="O490" s="463"/>
      <c r="P490" s="463"/>
      <c r="Q490" s="463"/>
      <c r="R490" s="463"/>
      <c r="S490" s="463"/>
      <c r="T490" s="463"/>
      <c r="U490" s="463"/>
      <c r="V490" s="463"/>
      <c r="W490" s="463"/>
      <c r="X490" s="463"/>
      <c r="Y490" s="463"/>
      <c r="Z490" s="48"/>
      <c r="AA490" s="48"/>
    </row>
    <row r="491" spans="1:67" ht="16.5" hidden="1" customHeight="1" x14ac:dyDescent="0.25">
      <c r="A491" s="415" t="s">
        <v>678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399"/>
      <c r="AA491" s="399"/>
    </row>
    <row r="492" spans="1:67" ht="14.25" hidden="1" customHeight="1" x14ac:dyDescent="0.25">
      <c r="A492" s="420" t="s">
        <v>113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398"/>
      <c r="AA492" s="398"/>
    </row>
    <row r="493" spans="1:67" ht="27" hidden="1" customHeight="1" x14ac:dyDescent="0.25">
      <c r="A493" s="54" t="s">
        <v>679</v>
      </c>
      <c r="B493" s="54" t="s">
        <v>680</v>
      </c>
      <c r="C493" s="31">
        <v>4301011795</v>
      </c>
      <c r="D493" s="418">
        <v>4607091389067</v>
      </c>
      <c r="E493" s="413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2"/>
      <c r="Q493" s="412"/>
      <c r="R493" s="412"/>
      <c r="S493" s="413"/>
      <c r="T493" s="34"/>
      <c r="U493" s="34"/>
      <c r="V493" s="35" t="s">
        <v>66</v>
      </c>
      <c r="W493" s="405">
        <v>0</v>
      </c>
      <c r="X493" s="406">
        <f t="shared" ref="X493:X504" si="88">IFERROR(IF(W493="",0,CEILING((W493/$H493),1)*$H493),"")</f>
        <v>0</v>
      </c>
      <c r="Y493" s="36" t="str">
        <f t="shared" ref="Y493:Y499" si="89">IFERROR(IF(X493=0,"",ROUNDUP(X493/H493,0)*0.01196),"")</f>
        <v/>
      </c>
      <c r="Z493" s="56"/>
      <c r="AA493" s="57"/>
      <c r="AE493" s="64"/>
      <c r="BB493" s="344" t="s">
        <v>1</v>
      </c>
      <c r="BL493" s="64">
        <f t="shared" ref="BL493:BL504" si="90">IFERROR(W493*I493/H493,"0")</f>
        <v>0</v>
      </c>
      <c r="BM493" s="64">
        <f t="shared" ref="BM493:BM504" si="91">IFERROR(X493*I493/H493,"0")</f>
        <v>0</v>
      </c>
      <c r="BN493" s="64">
        <f t="shared" ref="BN493:BN504" si="92">IFERROR(1/J493*(W493/H493),"0")</f>
        <v>0</v>
      </c>
      <c r="BO493" s="64">
        <f t="shared" ref="BO493:BO504" si="93">IFERROR(1/J493*(X493/H493),"0")</f>
        <v>0</v>
      </c>
    </row>
    <row r="494" spans="1:67" ht="27" hidden="1" customHeight="1" x14ac:dyDescent="0.25">
      <c r="A494" s="54" t="s">
        <v>681</v>
      </c>
      <c r="B494" s="54" t="s">
        <v>682</v>
      </c>
      <c r="C494" s="31">
        <v>4301011779</v>
      </c>
      <c r="D494" s="418">
        <v>4607091383522</v>
      </c>
      <c r="E494" s="413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0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2"/>
      <c r="Q494" s="412"/>
      <c r="R494" s="412"/>
      <c r="S494" s="413"/>
      <c r="T494" s="34"/>
      <c r="U494" s="34"/>
      <c r="V494" s="35" t="s">
        <v>66</v>
      </c>
      <c r="W494" s="405">
        <v>0</v>
      </c>
      <c r="X494" s="406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hidden="1" customHeight="1" x14ac:dyDescent="0.25">
      <c r="A495" s="54" t="s">
        <v>683</v>
      </c>
      <c r="B495" s="54" t="s">
        <v>684</v>
      </c>
      <c r="C495" s="31">
        <v>4301011376</v>
      </c>
      <c r="D495" s="418">
        <v>4680115885226</v>
      </c>
      <c r="E495" s="413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2"/>
      <c r="Q495" s="412"/>
      <c r="R495" s="412"/>
      <c r="S495" s="413"/>
      <c r="T495" s="34"/>
      <c r="U495" s="34"/>
      <c r="V495" s="35" t="s">
        <v>66</v>
      </c>
      <c r="W495" s="405">
        <v>0</v>
      </c>
      <c r="X495" s="406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685</v>
      </c>
      <c r="B496" s="54" t="s">
        <v>686</v>
      </c>
      <c r="C496" s="31">
        <v>4301011961</v>
      </c>
      <c r="D496" s="418">
        <v>4680115885271</v>
      </c>
      <c r="E496" s="413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81" t="s">
        <v>687</v>
      </c>
      <c r="P496" s="412"/>
      <c r="Q496" s="412"/>
      <c r="R496" s="412"/>
      <c r="S496" s="413"/>
      <c r="T496" s="34"/>
      <c r="U496" s="34"/>
      <c r="V496" s="35" t="s">
        <v>66</v>
      </c>
      <c r="W496" s="405">
        <v>300</v>
      </c>
      <c r="X496" s="406">
        <f t="shared" si="88"/>
        <v>300.96000000000004</v>
      </c>
      <c r="Y496" s="36">
        <f t="shared" si="89"/>
        <v>0.68171999999999999</v>
      </c>
      <c r="Z496" s="56"/>
      <c r="AA496" s="57"/>
      <c r="AE496" s="64"/>
      <c r="BB496" s="347" t="s">
        <v>1</v>
      </c>
      <c r="BL496" s="64">
        <f t="shared" si="90"/>
        <v>320.45454545454544</v>
      </c>
      <c r="BM496" s="64">
        <f t="shared" si="91"/>
        <v>321.48</v>
      </c>
      <c r="BN496" s="64">
        <f t="shared" si="92"/>
        <v>0.54632867132867136</v>
      </c>
      <c r="BO496" s="64">
        <f t="shared" si="93"/>
        <v>0.54807692307692313</v>
      </c>
    </row>
    <row r="497" spans="1:67" ht="16.5" hidden="1" customHeight="1" x14ac:dyDescent="0.25">
      <c r="A497" s="54" t="s">
        <v>688</v>
      </c>
      <c r="B497" s="54" t="s">
        <v>689</v>
      </c>
      <c r="C497" s="31">
        <v>4301011774</v>
      </c>
      <c r="D497" s="418">
        <v>4680115884502</v>
      </c>
      <c r="E497" s="413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2"/>
      <c r="Q497" s="412"/>
      <c r="R497" s="412"/>
      <c r="S497" s="413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690</v>
      </c>
      <c r="B498" s="54" t="s">
        <v>691</v>
      </c>
      <c r="C498" s="31">
        <v>4301011771</v>
      </c>
      <c r="D498" s="418">
        <v>4607091389104</v>
      </c>
      <c r="E498" s="413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7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2"/>
      <c r="Q498" s="412"/>
      <c r="R498" s="412"/>
      <c r="S498" s="413"/>
      <c r="T498" s="34"/>
      <c r="U498" s="34"/>
      <c r="V498" s="35" t="s">
        <v>66</v>
      </c>
      <c r="W498" s="405">
        <v>700</v>
      </c>
      <c r="X498" s="406">
        <f t="shared" si="88"/>
        <v>702.24</v>
      </c>
      <c r="Y498" s="36">
        <f t="shared" si="89"/>
        <v>1.5906800000000001</v>
      </c>
      <c r="Z498" s="56"/>
      <c r="AA498" s="57"/>
      <c r="AE498" s="64"/>
      <c r="BB498" s="349" t="s">
        <v>1</v>
      </c>
      <c r="BL498" s="64">
        <f t="shared" si="90"/>
        <v>747.72727272727275</v>
      </c>
      <c r="BM498" s="64">
        <f t="shared" si="91"/>
        <v>750.11999999999989</v>
      </c>
      <c r="BN498" s="64">
        <f t="shared" si="92"/>
        <v>1.2747668997668997</v>
      </c>
      <c r="BO498" s="64">
        <f t="shared" si="93"/>
        <v>1.278846153846154</v>
      </c>
    </row>
    <row r="499" spans="1:67" ht="16.5" hidden="1" customHeight="1" x14ac:dyDescent="0.25">
      <c r="A499" s="54" t="s">
        <v>692</v>
      </c>
      <c r="B499" s="54" t="s">
        <v>693</v>
      </c>
      <c r="C499" s="31">
        <v>4301011799</v>
      </c>
      <c r="D499" s="418">
        <v>4680115884519</v>
      </c>
      <c r="E499" s="413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4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2"/>
      <c r="Q499" s="412"/>
      <c r="R499" s="412"/>
      <c r="S499" s="413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694</v>
      </c>
      <c r="B500" s="54" t="s">
        <v>695</v>
      </c>
      <c r="C500" s="31">
        <v>4301011778</v>
      </c>
      <c r="D500" s="418">
        <v>4680115880603</v>
      </c>
      <c r="E500" s="413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2"/>
      <c r="Q500" s="412"/>
      <c r="R500" s="412"/>
      <c r="S500" s="413"/>
      <c r="T500" s="34"/>
      <c r="U500" s="34"/>
      <c r="V500" s="35" t="s">
        <v>66</v>
      </c>
      <c r="W500" s="405">
        <v>0</v>
      </c>
      <c r="X500" s="406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696</v>
      </c>
      <c r="B501" s="54" t="s">
        <v>697</v>
      </c>
      <c r="C501" s="31">
        <v>4301011775</v>
      </c>
      <c r="D501" s="418">
        <v>4607091389999</v>
      </c>
      <c r="E501" s="413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2"/>
      <c r="Q501" s="412"/>
      <c r="R501" s="412"/>
      <c r="S501" s="413"/>
      <c r="T501" s="34"/>
      <c r="U501" s="34"/>
      <c r="V501" s="35" t="s">
        <v>66</v>
      </c>
      <c r="W501" s="405">
        <v>0</v>
      </c>
      <c r="X501" s="406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hidden="1" customHeight="1" x14ac:dyDescent="0.25">
      <c r="A502" s="54" t="s">
        <v>698</v>
      </c>
      <c r="B502" s="54" t="s">
        <v>699</v>
      </c>
      <c r="C502" s="31">
        <v>4301011959</v>
      </c>
      <c r="D502" s="418">
        <v>4680115882782</v>
      </c>
      <c r="E502" s="413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457" t="s">
        <v>700</v>
      </c>
      <c r="P502" s="412"/>
      <c r="Q502" s="412"/>
      <c r="R502" s="412"/>
      <c r="S502" s="413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hidden="1" customHeight="1" x14ac:dyDescent="0.25">
      <c r="A503" s="54" t="s">
        <v>701</v>
      </c>
      <c r="B503" s="54" t="s">
        <v>702</v>
      </c>
      <c r="C503" s="31">
        <v>4301011190</v>
      </c>
      <c r="D503" s="418">
        <v>4607091389098</v>
      </c>
      <c r="E503" s="413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2"/>
      <c r="Q503" s="412"/>
      <c r="R503" s="412"/>
      <c r="S503" s="413"/>
      <c r="T503" s="34"/>
      <c r="U503" s="34"/>
      <c r="V503" s="35" t="s">
        <v>66</v>
      </c>
      <c r="W503" s="405">
        <v>0</v>
      </c>
      <c r="X503" s="406">
        <f t="shared" si="88"/>
        <v>0</v>
      </c>
      <c r="Y503" s="36" t="str">
        <f>IFERROR(IF(X503=0,"",ROUNDUP(X503/H503,0)*0.00753),"")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t="27" hidden="1" customHeight="1" x14ac:dyDescent="0.25">
      <c r="A504" s="54" t="s">
        <v>703</v>
      </c>
      <c r="B504" s="54" t="s">
        <v>704</v>
      </c>
      <c r="C504" s="31">
        <v>4301011784</v>
      </c>
      <c r="D504" s="418">
        <v>4607091389982</v>
      </c>
      <c r="E504" s="413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7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2"/>
      <c r="Q504" s="412"/>
      <c r="R504" s="412"/>
      <c r="S504" s="413"/>
      <c r="T504" s="34"/>
      <c r="U504" s="34"/>
      <c r="V504" s="35" t="s">
        <v>66</v>
      </c>
      <c r="W504" s="405">
        <v>0</v>
      </c>
      <c r="X504" s="406">
        <f t="shared" si="88"/>
        <v>0</v>
      </c>
      <c r="Y504" s="36" t="str">
        <f>IFERROR(IF(X504=0,"",ROUNDUP(X504/H504,0)*0.00937),"")</f>
        <v/>
      </c>
      <c r="Z504" s="56"/>
      <c r="AA504" s="57"/>
      <c r="AE504" s="64"/>
      <c r="BB504" s="355" t="s">
        <v>1</v>
      </c>
      <c r="BL504" s="64">
        <f t="shared" si="90"/>
        <v>0</v>
      </c>
      <c r="BM504" s="64">
        <f t="shared" si="91"/>
        <v>0</v>
      </c>
      <c r="BN504" s="64">
        <f t="shared" si="92"/>
        <v>0</v>
      </c>
      <c r="BO504" s="64">
        <f t="shared" si="93"/>
        <v>0</v>
      </c>
    </row>
    <row r="505" spans="1:67" x14ac:dyDescent="0.2">
      <c r="A505" s="430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31"/>
      <c r="O505" s="449" t="s">
        <v>70</v>
      </c>
      <c r="P505" s="450"/>
      <c r="Q505" s="450"/>
      <c r="R505" s="450"/>
      <c r="S505" s="450"/>
      <c r="T505" s="450"/>
      <c r="U505" s="451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189.39393939393938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190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2.2724000000000002</v>
      </c>
      <c r="Z505" s="408"/>
      <c r="AA505" s="408"/>
    </row>
    <row r="506" spans="1:67" x14ac:dyDescent="0.2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31"/>
      <c r="O506" s="449" t="s">
        <v>70</v>
      </c>
      <c r="P506" s="450"/>
      <c r="Q506" s="450"/>
      <c r="R506" s="450"/>
      <c r="S506" s="450"/>
      <c r="T506" s="450"/>
      <c r="U506" s="451"/>
      <c r="V506" s="37" t="s">
        <v>66</v>
      </c>
      <c r="W506" s="407">
        <f>IFERROR(SUM(W493:W504),"0")</f>
        <v>1000</v>
      </c>
      <c r="X506" s="407">
        <f>IFERROR(SUM(X493:X504),"0")</f>
        <v>1003.2</v>
      </c>
      <c r="Y506" s="37"/>
      <c r="Z506" s="408"/>
      <c r="AA506" s="408"/>
    </row>
    <row r="507" spans="1:67" ht="14.25" hidden="1" customHeight="1" x14ac:dyDescent="0.25">
      <c r="A507" s="420" t="s">
        <v>105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398"/>
      <c r="AA507" s="398"/>
    </row>
    <row r="508" spans="1:67" ht="16.5" customHeight="1" x14ac:dyDescent="0.25">
      <c r="A508" s="54" t="s">
        <v>705</v>
      </c>
      <c r="B508" s="54" t="s">
        <v>706</v>
      </c>
      <c r="C508" s="31">
        <v>4301020222</v>
      </c>
      <c r="D508" s="418">
        <v>4607091388930</v>
      </c>
      <c r="E508" s="413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4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2"/>
      <c r="Q508" s="412"/>
      <c r="R508" s="412"/>
      <c r="S508" s="413"/>
      <c r="T508" s="34"/>
      <c r="U508" s="34"/>
      <c r="V508" s="35" t="s">
        <v>66</v>
      </c>
      <c r="W508" s="405">
        <v>800</v>
      </c>
      <c r="X508" s="406">
        <f>IFERROR(IF(W508="",0,CEILING((W508/$H508),1)*$H508),"")</f>
        <v>802.56000000000006</v>
      </c>
      <c r="Y508" s="36">
        <f>IFERROR(IF(X508=0,"",ROUNDUP(X508/H508,0)*0.01196),"")</f>
        <v>1.81792</v>
      </c>
      <c r="Z508" s="56"/>
      <c r="AA508" s="57"/>
      <c r="AE508" s="64"/>
      <c r="BB508" s="356" t="s">
        <v>1</v>
      </c>
      <c r="BL508" s="64">
        <f>IFERROR(W508*I508/H508,"0")</f>
        <v>854.5454545454545</v>
      </c>
      <c r="BM508" s="64">
        <f>IFERROR(X508*I508/H508,"0")</f>
        <v>857.28</v>
      </c>
      <c r="BN508" s="64">
        <f>IFERROR(1/J508*(W508/H508),"0")</f>
        <v>1.4568764568764567</v>
      </c>
      <c r="BO508" s="64">
        <f>IFERROR(1/J508*(X508/H508),"0")</f>
        <v>1.4615384615384617</v>
      </c>
    </row>
    <row r="509" spans="1:67" ht="16.5" hidden="1" customHeight="1" x14ac:dyDescent="0.25">
      <c r="A509" s="54" t="s">
        <v>707</v>
      </c>
      <c r="B509" s="54" t="s">
        <v>708</v>
      </c>
      <c r="C509" s="31">
        <v>4301020206</v>
      </c>
      <c r="D509" s="418">
        <v>4680115880054</v>
      </c>
      <c r="E509" s="413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8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2"/>
      <c r="Q509" s="412"/>
      <c r="R509" s="412"/>
      <c r="S509" s="413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30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31"/>
      <c r="O510" s="449" t="s">
        <v>70</v>
      </c>
      <c r="P510" s="450"/>
      <c r="Q510" s="450"/>
      <c r="R510" s="450"/>
      <c r="S510" s="450"/>
      <c r="T510" s="450"/>
      <c r="U510" s="451"/>
      <c r="V510" s="37" t="s">
        <v>71</v>
      </c>
      <c r="W510" s="407">
        <f>IFERROR(W508/H508,"0")+IFERROR(W509/H509,"0")</f>
        <v>151.5151515151515</v>
      </c>
      <c r="X510" s="407">
        <f>IFERROR(X508/H508,"0")+IFERROR(X509/H509,"0")</f>
        <v>152</v>
      </c>
      <c r="Y510" s="407">
        <f>IFERROR(IF(Y508="",0,Y508),"0")+IFERROR(IF(Y509="",0,Y509),"0")</f>
        <v>1.81792</v>
      </c>
      <c r="Z510" s="408"/>
      <c r="AA510" s="408"/>
    </row>
    <row r="511" spans="1:67" x14ac:dyDescent="0.2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31"/>
      <c r="O511" s="449" t="s">
        <v>70</v>
      </c>
      <c r="P511" s="450"/>
      <c r="Q511" s="450"/>
      <c r="R511" s="450"/>
      <c r="S511" s="450"/>
      <c r="T511" s="450"/>
      <c r="U511" s="451"/>
      <c r="V511" s="37" t="s">
        <v>66</v>
      </c>
      <c r="W511" s="407">
        <f>IFERROR(SUM(W508:W509),"0")</f>
        <v>800</v>
      </c>
      <c r="X511" s="407">
        <f>IFERROR(SUM(X508:X509),"0")</f>
        <v>802.56000000000006</v>
      </c>
      <c r="Y511" s="37"/>
      <c r="Z511" s="408"/>
      <c r="AA511" s="408"/>
    </row>
    <row r="512" spans="1:67" ht="14.25" hidden="1" customHeight="1" x14ac:dyDescent="0.25">
      <c r="A512" s="420" t="s">
        <v>61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398"/>
      <c r="AA512" s="398"/>
    </row>
    <row r="513" spans="1:67" ht="27" customHeight="1" x14ac:dyDescent="0.25">
      <c r="A513" s="54" t="s">
        <v>709</v>
      </c>
      <c r="B513" s="54" t="s">
        <v>710</v>
      </c>
      <c r="C513" s="31">
        <v>4301031252</v>
      </c>
      <c r="D513" s="418">
        <v>4680115883116</v>
      </c>
      <c r="E513" s="413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2"/>
      <c r="Q513" s="412"/>
      <c r="R513" s="412"/>
      <c r="S513" s="413"/>
      <c r="T513" s="34"/>
      <c r="U513" s="34"/>
      <c r="V513" s="35" t="s">
        <v>66</v>
      </c>
      <c r="W513" s="405">
        <v>700</v>
      </c>
      <c r="X513" s="406">
        <f t="shared" ref="X513:X518" si="94">IFERROR(IF(W513="",0,CEILING((W513/$H513),1)*$H513),"")</f>
        <v>702.24</v>
      </c>
      <c r="Y513" s="36">
        <f>IFERROR(IF(X513=0,"",ROUNDUP(X513/H513,0)*0.01196),"")</f>
        <v>1.5906800000000001</v>
      </c>
      <c r="Z513" s="56"/>
      <c r="AA513" s="57"/>
      <c r="AE513" s="64"/>
      <c r="BB513" s="358" t="s">
        <v>1</v>
      </c>
      <c r="BL513" s="64">
        <f t="shared" ref="BL513:BL518" si="95">IFERROR(W513*I513/H513,"0")</f>
        <v>747.72727272727275</v>
      </c>
      <c r="BM513" s="64">
        <f t="shared" ref="BM513:BM518" si="96">IFERROR(X513*I513/H513,"0")</f>
        <v>750.11999999999989</v>
      </c>
      <c r="BN513" s="64">
        <f t="shared" ref="BN513:BN518" si="97">IFERROR(1/J513*(W513/H513),"0")</f>
        <v>1.2747668997668997</v>
      </c>
      <c r="BO513" s="64">
        <f t="shared" ref="BO513:BO518" si="98">IFERROR(1/J513*(X513/H513),"0")</f>
        <v>1.278846153846154</v>
      </c>
    </row>
    <row r="514" spans="1:67" ht="27" customHeight="1" x14ac:dyDescent="0.25">
      <c r="A514" s="54" t="s">
        <v>711</v>
      </c>
      <c r="B514" s="54" t="s">
        <v>712</v>
      </c>
      <c r="C514" s="31">
        <v>4301031248</v>
      </c>
      <c r="D514" s="418">
        <v>4680115883093</v>
      </c>
      <c r="E514" s="413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2"/>
      <c r="Q514" s="412"/>
      <c r="R514" s="412"/>
      <c r="S514" s="413"/>
      <c r="T514" s="34"/>
      <c r="U514" s="34"/>
      <c r="V514" s="35" t="s">
        <v>66</v>
      </c>
      <c r="W514" s="405">
        <v>700</v>
      </c>
      <c r="X514" s="406">
        <f t="shared" si="94"/>
        <v>702.24</v>
      </c>
      <c r="Y514" s="36">
        <f>IFERROR(IF(X514=0,"",ROUNDUP(X514/H514,0)*0.01196),"")</f>
        <v>1.5906800000000001</v>
      </c>
      <c r="Z514" s="56"/>
      <c r="AA514" s="57"/>
      <c r="AE514" s="64"/>
      <c r="BB514" s="359" t="s">
        <v>1</v>
      </c>
      <c r="BL514" s="64">
        <f t="shared" si="95"/>
        <v>747.72727272727275</v>
      </c>
      <c r="BM514" s="64">
        <f t="shared" si="96"/>
        <v>750.11999999999989</v>
      </c>
      <c r="BN514" s="64">
        <f t="shared" si="97"/>
        <v>1.2747668997668997</v>
      </c>
      <c r="BO514" s="64">
        <f t="shared" si="98"/>
        <v>1.278846153846154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4301031250</v>
      </c>
      <c r="D515" s="418">
        <v>4680115883109</v>
      </c>
      <c r="E515" s="413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7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2"/>
      <c r="Q515" s="412"/>
      <c r="R515" s="412"/>
      <c r="S515" s="413"/>
      <c r="T515" s="34"/>
      <c r="U515" s="34"/>
      <c r="V515" s="35" t="s">
        <v>66</v>
      </c>
      <c r="W515" s="405">
        <v>0</v>
      </c>
      <c r="X515" s="406">
        <f t="shared" si="94"/>
        <v>0</v>
      </c>
      <c r="Y515" s="36" t="str">
        <f>IFERROR(IF(X515=0,"",ROUNDUP(X515/H515,0)*0.01196),"")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715</v>
      </c>
      <c r="B516" s="54" t="s">
        <v>716</v>
      </c>
      <c r="C516" s="31">
        <v>4301031249</v>
      </c>
      <c r="D516" s="418">
        <v>4680115882072</v>
      </c>
      <c r="E516" s="413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2"/>
      <c r="Q516" s="412"/>
      <c r="R516" s="412"/>
      <c r="S516" s="413"/>
      <c r="T516" s="34"/>
      <c r="U516" s="34"/>
      <c r="V516" s="35" t="s">
        <v>66</v>
      </c>
      <c r="W516" s="405">
        <v>0</v>
      </c>
      <c r="X516" s="406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4301031251</v>
      </c>
      <c r="D517" s="418">
        <v>4680115882102</v>
      </c>
      <c r="E517" s="413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2"/>
      <c r="Q517" s="412"/>
      <c r="R517" s="412"/>
      <c r="S517" s="413"/>
      <c r="T517" s="34"/>
      <c r="U517" s="34"/>
      <c r="V517" s="35" t="s">
        <v>66</v>
      </c>
      <c r="W517" s="405">
        <v>0</v>
      </c>
      <c r="X517" s="406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719</v>
      </c>
      <c r="B518" s="54" t="s">
        <v>720</v>
      </c>
      <c r="C518" s="31">
        <v>4301031253</v>
      </c>
      <c r="D518" s="418">
        <v>4680115882096</v>
      </c>
      <c r="E518" s="413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4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2"/>
      <c r="Q518" s="412"/>
      <c r="R518" s="412"/>
      <c r="S518" s="413"/>
      <c r="T518" s="34"/>
      <c r="U518" s="34"/>
      <c r="V518" s="35" t="s">
        <v>66</v>
      </c>
      <c r="W518" s="405">
        <v>0</v>
      </c>
      <c r="X518" s="406">
        <f t="shared" si="94"/>
        <v>0</v>
      </c>
      <c r="Y518" s="36" t="str">
        <f>IFERROR(IF(X518=0,"",ROUNDUP(X518/H518,0)*0.00937),"")</f>
        <v/>
      </c>
      <c r="Z518" s="56"/>
      <c r="AA518" s="57"/>
      <c r="AE518" s="64"/>
      <c r="BB518" s="363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430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31"/>
      <c r="O519" s="449" t="s">
        <v>70</v>
      </c>
      <c r="P519" s="450"/>
      <c r="Q519" s="450"/>
      <c r="R519" s="450"/>
      <c r="S519" s="450"/>
      <c r="T519" s="450"/>
      <c r="U519" s="451"/>
      <c r="V519" s="37" t="s">
        <v>71</v>
      </c>
      <c r="W519" s="407">
        <f>IFERROR(W513/H513,"0")+IFERROR(W514/H514,"0")+IFERROR(W515/H515,"0")+IFERROR(W516/H516,"0")+IFERROR(W517/H517,"0")+IFERROR(W518/H518,"0")</f>
        <v>265.15151515151513</v>
      </c>
      <c r="X519" s="407">
        <f>IFERROR(X513/H513,"0")+IFERROR(X514/H514,"0")+IFERROR(X515/H515,"0")+IFERROR(X516/H516,"0")+IFERROR(X517/H517,"0")+IFERROR(X518/H518,"0")</f>
        <v>266</v>
      </c>
      <c r="Y519" s="407">
        <f>IFERROR(IF(Y513="",0,Y513),"0")+IFERROR(IF(Y514="",0,Y514),"0")+IFERROR(IF(Y515="",0,Y515),"0")+IFERROR(IF(Y516="",0,Y516),"0")+IFERROR(IF(Y517="",0,Y517),"0")+IFERROR(IF(Y518="",0,Y518),"0")</f>
        <v>3.1813600000000002</v>
      </c>
      <c r="Z519" s="408"/>
      <c r="AA519" s="408"/>
    </row>
    <row r="520" spans="1:67" x14ac:dyDescent="0.2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31"/>
      <c r="O520" s="449" t="s">
        <v>70</v>
      </c>
      <c r="P520" s="450"/>
      <c r="Q520" s="450"/>
      <c r="R520" s="450"/>
      <c r="S520" s="450"/>
      <c r="T520" s="450"/>
      <c r="U520" s="451"/>
      <c r="V520" s="37" t="s">
        <v>66</v>
      </c>
      <c r="W520" s="407">
        <f>IFERROR(SUM(W513:W518),"0")</f>
        <v>1400</v>
      </c>
      <c r="X520" s="407">
        <f>IFERROR(SUM(X513:X518),"0")</f>
        <v>1404.48</v>
      </c>
      <c r="Y520" s="37"/>
      <c r="Z520" s="408"/>
      <c r="AA520" s="408"/>
    </row>
    <row r="521" spans="1:67" ht="14.25" hidden="1" customHeight="1" x14ac:dyDescent="0.25">
      <c r="A521" s="420" t="s">
        <v>72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398"/>
      <c r="AA521" s="398"/>
    </row>
    <row r="522" spans="1:67" ht="16.5" hidden="1" customHeight="1" x14ac:dyDescent="0.25">
      <c r="A522" s="54" t="s">
        <v>721</v>
      </c>
      <c r="B522" s="54" t="s">
        <v>722</v>
      </c>
      <c r="C522" s="31">
        <v>4301051230</v>
      </c>
      <c r="D522" s="418">
        <v>4607091383409</v>
      </c>
      <c r="E522" s="413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2"/>
      <c r="Q522" s="412"/>
      <c r="R522" s="412"/>
      <c r="S522" s="413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723</v>
      </c>
      <c r="B523" s="54" t="s">
        <v>724</v>
      </c>
      <c r="C523" s="31">
        <v>4301051231</v>
      </c>
      <c r="D523" s="418">
        <v>4607091383416</v>
      </c>
      <c r="E523" s="413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5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2"/>
      <c r="Q523" s="412"/>
      <c r="R523" s="412"/>
      <c r="S523" s="413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725</v>
      </c>
      <c r="B524" s="54" t="s">
        <v>726</v>
      </c>
      <c r="C524" s="31">
        <v>4301051058</v>
      </c>
      <c r="D524" s="418">
        <v>4680115883536</v>
      </c>
      <c r="E524" s="413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6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2"/>
      <c r="Q524" s="412"/>
      <c r="R524" s="412"/>
      <c r="S524" s="413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idden="1" x14ac:dyDescent="0.2">
      <c r="A525" s="430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31"/>
      <c r="O525" s="449" t="s">
        <v>70</v>
      </c>
      <c r="P525" s="450"/>
      <c r="Q525" s="450"/>
      <c r="R525" s="450"/>
      <c r="S525" s="450"/>
      <c r="T525" s="450"/>
      <c r="U525" s="451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hidden="1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31"/>
      <c r="O526" s="449" t="s">
        <v>70</v>
      </c>
      <c r="P526" s="450"/>
      <c r="Q526" s="450"/>
      <c r="R526" s="450"/>
      <c r="S526" s="450"/>
      <c r="T526" s="450"/>
      <c r="U526" s="451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hidden="1" customHeight="1" x14ac:dyDescent="0.25">
      <c r="A527" s="420" t="s">
        <v>217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398"/>
      <c r="AA527" s="398"/>
    </row>
    <row r="528" spans="1:67" ht="16.5" hidden="1" customHeight="1" x14ac:dyDescent="0.25">
      <c r="A528" s="54" t="s">
        <v>727</v>
      </c>
      <c r="B528" s="54" t="s">
        <v>728</v>
      </c>
      <c r="C528" s="31">
        <v>4301060363</v>
      </c>
      <c r="D528" s="418">
        <v>4680115885035</v>
      </c>
      <c r="E528" s="413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2"/>
      <c r="Q528" s="412"/>
      <c r="R528" s="412"/>
      <c r="S528" s="413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430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31"/>
      <c r="O529" s="449" t="s">
        <v>70</v>
      </c>
      <c r="P529" s="450"/>
      <c r="Q529" s="450"/>
      <c r="R529" s="450"/>
      <c r="S529" s="450"/>
      <c r="T529" s="450"/>
      <c r="U529" s="451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hidden="1" x14ac:dyDescent="0.2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31"/>
      <c r="O530" s="449" t="s">
        <v>70</v>
      </c>
      <c r="P530" s="450"/>
      <c r="Q530" s="450"/>
      <c r="R530" s="450"/>
      <c r="S530" s="450"/>
      <c r="T530" s="450"/>
      <c r="U530" s="451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hidden="1" customHeight="1" x14ac:dyDescent="0.2">
      <c r="A531" s="462" t="s">
        <v>729</v>
      </c>
      <c r="B531" s="463"/>
      <c r="C531" s="463"/>
      <c r="D531" s="463"/>
      <c r="E531" s="463"/>
      <c r="F531" s="463"/>
      <c r="G531" s="463"/>
      <c r="H531" s="463"/>
      <c r="I531" s="463"/>
      <c r="J531" s="463"/>
      <c r="K531" s="463"/>
      <c r="L531" s="463"/>
      <c r="M531" s="463"/>
      <c r="N531" s="463"/>
      <c r="O531" s="463"/>
      <c r="P531" s="463"/>
      <c r="Q531" s="463"/>
      <c r="R531" s="463"/>
      <c r="S531" s="463"/>
      <c r="T531" s="463"/>
      <c r="U531" s="463"/>
      <c r="V531" s="463"/>
      <c r="W531" s="463"/>
      <c r="X531" s="463"/>
      <c r="Y531" s="463"/>
      <c r="Z531" s="48"/>
      <c r="AA531" s="48"/>
    </row>
    <row r="532" spans="1:67" ht="16.5" hidden="1" customHeight="1" x14ac:dyDescent="0.25">
      <c r="A532" s="415" t="s">
        <v>729</v>
      </c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399"/>
      <c r="AA532" s="399"/>
    </row>
    <row r="533" spans="1:67" ht="14.25" hidden="1" customHeight="1" x14ac:dyDescent="0.25">
      <c r="A533" s="420" t="s">
        <v>113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398"/>
      <c r="AA533" s="398"/>
    </row>
    <row r="534" spans="1:67" ht="27" hidden="1" customHeight="1" x14ac:dyDescent="0.25">
      <c r="A534" s="54" t="s">
        <v>730</v>
      </c>
      <c r="B534" s="54" t="s">
        <v>731</v>
      </c>
      <c r="C534" s="31">
        <v>4301011763</v>
      </c>
      <c r="D534" s="418">
        <v>4640242181011</v>
      </c>
      <c r="E534" s="413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783" t="s">
        <v>732</v>
      </c>
      <c r="P534" s="412"/>
      <c r="Q534" s="412"/>
      <c r="R534" s="412"/>
      <c r="S534" s="413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hidden="1" customHeight="1" x14ac:dyDescent="0.25">
      <c r="A535" s="54" t="s">
        <v>733</v>
      </c>
      <c r="B535" s="54" t="s">
        <v>734</v>
      </c>
      <c r="C535" s="31">
        <v>4301011951</v>
      </c>
      <c r="D535" s="418">
        <v>4640242180045</v>
      </c>
      <c r="E535" s="413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705" t="s">
        <v>735</v>
      </c>
      <c r="P535" s="412"/>
      <c r="Q535" s="412"/>
      <c r="R535" s="412"/>
      <c r="S535" s="413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736</v>
      </c>
      <c r="B536" s="54" t="s">
        <v>737</v>
      </c>
      <c r="C536" s="31">
        <v>4301011585</v>
      </c>
      <c r="D536" s="418">
        <v>4640242180441</v>
      </c>
      <c r="E536" s="413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786" t="s">
        <v>738</v>
      </c>
      <c r="P536" s="412"/>
      <c r="Q536" s="412"/>
      <c r="R536" s="412"/>
      <c r="S536" s="413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739</v>
      </c>
      <c r="B537" s="54" t="s">
        <v>740</v>
      </c>
      <c r="C537" s="31">
        <v>4301011950</v>
      </c>
      <c r="D537" s="418">
        <v>4640242180601</v>
      </c>
      <c r="E537" s="413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725" t="s">
        <v>741</v>
      </c>
      <c r="P537" s="412"/>
      <c r="Q537" s="412"/>
      <c r="R537" s="412"/>
      <c r="S537" s="413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742</v>
      </c>
      <c r="B538" s="54" t="s">
        <v>743</v>
      </c>
      <c r="C538" s="31">
        <v>4301011584</v>
      </c>
      <c r="D538" s="418">
        <v>4640242180564</v>
      </c>
      <c r="E538" s="413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23" t="s">
        <v>744</v>
      </c>
      <c r="P538" s="412"/>
      <c r="Q538" s="412"/>
      <c r="R538" s="412"/>
      <c r="S538" s="413"/>
      <c r="T538" s="34"/>
      <c r="U538" s="34"/>
      <c r="V538" s="35" t="s">
        <v>66</v>
      </c>
      <c r="W538" s="405">
        <v>0</v>
      </c>
      <c r="X538" s="406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745</v>
      </c>
      <c r="B539" s="54" t="s">
        <v>746</v>
      </c>
      <c r="C539" s="31">
        <v>4301011762</v>
      </c>
      <c r="D539" s="418">
        <v>4640242180922</v>
      </c>
      <c r="E539" s="413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613" t="s">
        <v>747</v>
      </c>
      <c r="P539" s="412"/>
      <c r="Q539" s="412"/>
      <c r="R539" s="412"/>
      <c r="S539" s="413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748</v>
      </c>
      <c r="B540" s="54" t="s">
        <v>749</v>
      </c>
      <c r="C540" s="31">
        <v>4301011764</v>
      </c>
      <c r="D540" s="418">
        <v>4640242181189</v>
      </c>
      <c r="E540" s="413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27" t="s">
        <v>750</v>
      </c>
      <c r="P540" s="412"/>
      <c r="Q540" s="412"/>
      <c r="R540" s="412"/>
      <c r="S540" s="413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hidden="1" customHeight="1" x14ac:dyDescent="0.25">
      <c r="A541" s="54" t="s">
        <v>751</v>
      </c>
      <c r="B541" s="54" t="s">
        <v>752</v>
      </c>
      <c r="C541" s="31">
        <v>4301011551</v>
      </c>
      <c r="D541" s="418">
        <v>4640242180038</v>
      </c>
      <c r="E541" s="413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58" t="s">
        <v>753</v>
      </c>
      <c r="P541" s="412"/>
      <c r="Q541" s="412"/>
      <c r="R541" s="412"/>
      <c r="S541" s="413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hidden="1" customHeight="1" x14ac:dyDescent="0.25">
      <c r="A542" s="54" t="s">
        <v>754</v>
      </c>
      <c r="B542" s="54" t="s">
        <v>755</v>
      </c>
      <c r="C542" s="31">
        <v>4301011765</v>
      </c>
      <c r="D542" s="418">
        <v>4640242181172</v>
      </c>
      <c r="E542" s="413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561" t="s">
        <v>756</v>
      </c>
      <c r="P542" s="412"/>
      <c r="Q542" s="412"/>
      <c r="R542" s="412"/>
      <c r="S542" s="413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hidden="1" x14ac:dyDescent="0.2">
      <c r="A543" s="430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31"/>
      <c r="O543" s="449" t="s">
        <v>70</v>
      </c>
      <c r="P543" s="450"/>
      <c r="Q543" s="450"/>
      <c r="R543" s="450"/>
      <c r="S543" s="450"/>
      <c r="T543" s="450"/>
      <c r="U543" s="451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0</v>
      </c>
      <c r="X543" s="407">
        <f>IFERROR(X534/H534,"0")+IFERROR(X535/H535,"0")+IFERROR(X536/H536,"0")+IFERROR(X537/H537,"0")+IFERROR(X538/H538,"0")+IFERROR(X539/H539,"0")+IFERROR(X540/H540,"0")+IFERROR(X541/H541,"0")+IFERROR(X542/H542,"0")</f>
        <v>0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408"/>
      <c r="AA543" s="408"/>
    </row>
    <row r="544" spans="1:67" hidden="1" x14ac:dyDescent="0.2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31"/>
      <c r="O544" s="449" t="s">
        <v>70</v>
      </c>
      <c r="P544" s="450"/>
      <c r="Q544" s="450"/>
      <c r="R544" s="450"/>
      <c r="S544" s="450"/>
      <c r="T544" s="450"/>
      <c r="U544" s="451"/>
      <c r="V544" s="37" t="s">
        <v>66</v>
      </c>
      <c r="W544" s="407">
        <f>IFERROR(SUM(W534:W542),"0")</f>
        <v>0</v>
      </c>
      <c r="X544" s="407">
        <f>IFERROR(SUM(X534:X542),"0")</f>
        <v>0</v>
      </c>
      <c r="Y544" s="37"/>
      <c r="Z544" s="408"/>
      <c r="AA544" s="408"/>
    </row>
    <row r="545" spans="1:67" ht="14.25" hidden="1" customHeight="1" x14ac:dyDescent="0.25">
      <c r="A545" s="420" t="s">
        <v>105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398"/>
      <c r="AA545" s="398"/>
    </row>
    <row r="546" spans="1:67" ht="27" hidden="1" customHeight="1" x14ac:dyDescent="0.25">
      <c r="A546" s="54" t="s">
        <v>757</v>
      </c>
      <c r="B546" s="54" t="s">
        <v>758</v>
      </c>
      <c r="C546" s="31">
        <v>4301020260</v>
      </c>
      <c r="D546" s="418">
        <v>4640242180526</v>
      </c>
      <c r="E546" s="413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762" t="s">
        <v>759</v>
      </c>
      <c r="P546" s="412"/>
      <c r="Q546" s="412"/>
      <c r="R546" s="412"/>
      <c r="S546" s="413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hidden="1" customHeight="1" x14ac:dyDescent="0.25">
      <c r="A547" s="54" t="s">
        <v>760</v>
      </c>
      <c r="B547" s="54" t="s">
        <v>761</v>
      </c>
      <c r="C547" s="31">
        <v>4301020269</v>
      </c>
      <c r="D547" s="418">
        <v>4640242180519</v>
      </c>
      <c r="E547" s="413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782" t="s">
        <v>762</v>
      </c>
      <c r="P547" s="412"/>
      <c r="Q547" s="412"/>
      <c r="R547" s="412"/>
      <c r="S547" s="413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763</v>
      </c>
      <c r="B548" s="54" t="s">
        <v>764</v>
      </c>
      <c r="C548" s="31">
        <v>4301020309</v>
      </c>
      <c r="D548" s="418">
        <v>4640242180090</v>
      </c>
      <c r="E548" s="413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25" t="s">
        <v>765</v>
      </c>
      <c r="P548" s="412"/>
      <c r="Q548" s="412"/>
      <c r="R548" s="412"/>
      <c r="S548" s="413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766</v>
      </c>
      <c r="B549" s="54" t="s">
        <v>767</v>
      </c>
      <c r="C549" s="31">
        <v>4301020314</v>
      </c>
      <c r="D549" s="418">
        <v>4640242180090</v>
      </c>
      <c r="E549" s="413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784" t="s">
        <v>768</v>
      </c>
      <c r="P549" s="412"/>
      <c r="Q549" s="412"/>
      <c r="R549" s="412"/>
      <c r="S549" s="413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769</v>
      </c>
      <c r="B550" s="54" t="s">
        <v>770</v>
      </c>
      <c r="C550" s="31">
        <v>4301020295</v>
      </c>
      <c r="D550" s="418">
        <v>4640242181363</v>
      </c>
      <c r="E550" s="413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823" t="s">
        <v>771</v>
      </c>
      <c r="P550" s="412"/>
      <c r="Q550" s="412"/>
      <c r="R550" s="412"/>
      <c r="S550" s="413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idden="1" x14ac:dyDescent="0.2">
      <c r="A551" s="430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31"/>
      <c r="O551" s="449" t="s">
        <v>70</v>
      </c>
      <c r="P551" s="450"/>
      <c r="Q551" s="450"/>
      <c r="R551" s="450"/>
      <c r="S551" s="450"/>
      <c r="T551" s="450"/>
      <c r="U551" s="451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hidden="1" x14ac:dyDescent="0.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31"/>
      <c r="O552" s="449" t="s">
        <v>70</v>
      </c>
      <c r="P552" s="450"/>
      <c r="Q552" s="450"/>
      <c r="R552" s="450"/>
      <c r="S552" s="450"/>
      <c r="T552" s="450"/>
      <c r="U552" s="451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hidden="1" customHeight="1" x14ac:dyDescent="0.25">
      <c r="A553" s="420" t="s">
        <v>61</v>
      </c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398"/>
      <c r="AA553" s="398"/>
    </row>
    <row r="554" spans="1:67" ht="27" hidden="1" customHeight="1" x14ac:dyDescent="0.25">
      <c r="A554" s="54" t="s">
        <v>772</v>
      </c>
      <c r="B554" s="54" t="s">
        <v>773</v>
      </c>
      <c r="C554" s="31">
        <v>4301031280</v>
      </c>
      <c r="D554" s="418">
        <v>4640242180816</v>
      </c>
      <c r="E554" s="413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7" t="s">
        <v>774</v>
      </c>
      <c r="P554" s="412"/>
      <c r="Q554" s="412"/>
      <c r="R554" s="412"/>
      <c r="S554" s="413"/>
      <c r="T554" s="34"/>
      <c r="U554" s="34"/>
      <c r="V554" s="35" t="s">
        <v>66</v>
      </c>
      <c r="W554" s="405">
        <v>0</v>
      </c>
      <c r="X554" s="406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775</v>
      </c>
      <c r="B555" s="54" t="s">
        <v>776</v>
      </c>
      <c r="C555" s="31">
        <v>4301031244</v>
      </c>
      <c r="D555" s="418">
        <v>4640242180595</v>
      </c>
      <c r="E555" s="413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35" t="s">
        <v>777</v>
      </c>
      <c r="P555" s="412"/>
      <c r="Q555" s="412"/>
      <c r="R555" s="412"/>
      <c r="S555" s="413"/>
      <c r="T555" s="34"/>
      <c r="U555" s="34"/>
      <c r="V555" s="35" t="s">
        <v>66</v>
      </c>
      <c r="W555" s="405">
        <v>0</v>
      </c>
      <c r="X555" s="406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hidden="1" customHeight="1" x14ac:dyDescent="0.25">
      <c r="A556" s="54" t="s">
        <v>778</v>
      </c>
      <c r="B556" s="54" t="s">
        <v>779</v>
      </c>
      <c r="C556" s="31">
        <v>4301031321</v>
      </c>
      <c r="D556" s="418">
        <v>4640242180076</v>
      </c>
      <c r="E556" s="413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05" t="s">
        <v>780</v>
      </c>
      <c r="P556" s="412"/>
      <c r="Q556" s="412"/>
      <c r="R556" s="412"/>
      <c r="S556" s="413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hidden="1" customHeight="1" x14ac:dyDescent="0.25">
      <c r="A557" s="54" t="s">
        <v>781</v>
      </c>
      <c r="B557" s="54" t="s">
        <v>782</v>
      </c>
      <c r="C557" s="31">
        <v>4301031203</v>
      </c>
      <c r="D557" s="418">
        <v>4640242180908</v>
      </c>
      <c r="E557" s="413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1" t="s">
        <v>783</v>
      </c>
      <c r="P557" s="412"/>
      <c r="Q557" s="412"/>
      <c r="R557" s="412"/>
      <c r="S557" s="413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hidden="1" customHeight="1" x14ac:dyDescent="0.25">
      <c r="A558" s="54" t="s">
        <v>784</v>
      </c>
      <c r="B558" s="54" t="s">
        <v>785</v>
      </c>
      <c r="C558" s="31">
        <v>4301031200</v>
      </c>
      <c r="D558" s="418">
        <v>4640242180489</v>
      </c>
      <c r="E558" s="413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28" t="s">
        <v>786</v>
      </c>
      <c r="P558" s="412"/>
      <c r="Q558" s="412"/>
      <c r="R558" s="412"/>
      <c r="S558" s="413"/>
      <c r="T558" s="34"/>
      <c r="U558" s="34"/>
      <c r="V558" s="35" t="s">
        <v>66</v>
      </c>
      <c r="W558" s="405">
        <v>0</v>
      </c>
      <c r="X558" s="406">
        <f>IFERROR(IF(W558="",0,CEILING((W558/$H558),1)*$H558),"")</f>
        <v>0</v>
      </c>
      <c r="Y558" s="36" t="str">
        <f>IFERROR(IF(X558=0,"",ROUNDUP(X558/H558,0)*0.00502),"")</f>
        <v/>
      </c>
      <c r="Z558" s="56"/>
      <c r="AA558" s="57"/>
      <c r="AE558" s="64"/>
      <c r="BB558" s="386" t="s">
        <v>1</v>
      </c>
      <c r="BL558" s="64">
        <f>IFERROR(W558*I558/H558,"0")</f>
        <v>0</v>
      </c>
      <c r="BM558" s="64">
        <f>IFERROR(X558*I558/H558,"0")</f>
        <v>0</v>
      </c>
      <c r="BN558" s="64">
        <f>IFERROR(1/J558*(W558/H558),"0")</f>
        <v>0</v>
      </c>
      <c r="BO558" s="64">
        <f>IFERROR(1/J558*(X558/H558),"0")</f>
        <v>0</v>
      </c>
    </row>
    <row r="559" spans="1:67" hidden="1" x14ac:dyDescent="0.2">
      <c r="A559" s="430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31"/>
      <c r="O559" s="449" t="s">
        <v>70</v>
      </c>
      <c r="P559" s="450"/>
      <c r="Q559" s="450"/>
      <c r="R559" s="450"/>
      <c r="S559" s="450"/>
      <c r="T559" s="450"/>
      <c r="U559" s="451"/>
      <c r="V559" s="37" t="s">
        <v>71</v>
      </c>
      <c r="W559" s="407">
        <f>IFERROR(W554/H554,"0")+IFERROR(W555/H555,"0")+IFERROR(W556/H556,"0")+IFERROR(W557/H557,"0")+IFERROR(W558/H558,"0")</f>
        <v>0</v>
      </c>
      <c r="X559" s="407">
        <f>IFERROR(X554/H554,"0")+IFERROR(X555/H555,"0")+IFERROR(X556/H556,"0")+IFERROR(X557/H557,"0")+IFERROR(X558/H558,"0")</f>
        <v>0</v>
      </c>
      <c r="Y559" s="407">
        <f>IFERROR(IF(Y554="",0,Y554),"0")+IFERROR(IF(Y555="",0,Y555),"0")+IFERROR(IF(Y556="",0,Y556),"0")+IFERROR(IF(Y557="",0,Y557),"0")+IFERROR(IF(Y558="",0,Y558),"0")</f>
        <v>0</v>
      </c>
      <c r="Z559" s="408"/>
      <c r="AA559" s="408"/>
    </row>
    <row r="560" spans="1:67" hidden="1" x14ac:dyDescent="0.2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31"/>
      <c r="O560" s="449" t="s">
        <v>70</v>
      </c>
      <c r="P560" s="450"/>
      <c r="Q560" s="450"/>
      <c r="R560" s="450"/>
      <c r="S560" s="450"/>
      <c r="T560" s="450"/>
      <c r="U560" s="451"/>
      <c r="V560" s="37" t="s">
        <v>66</v>
      </c>
      <c r="W560" s="407">
        <f>IFERROR(SUM(W554:W558),"0")</f>
        <v>0</v>
      </c>
      <c r="X560" s="407">
        <f>IFERROR(SUM(X554:X558),"0")</f>
        <v>0</v>
      </c>
      <c r="Y560" s="37"/>
      <c r="Z560" s="408"/>
      <c r="AA560" s="408"/>
    </row>
    <row r="561" spans="1:67" ht="14.25" hidden="1" customHeight="1" x14ac:dyDescent="0.25">
      <c r="A561" s="420" t="s">
        <v>72</v>
      </c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398"/>
      <c r="AA561" s="398"/>
    </row>
    <row r="562" spans="1:67" ht="27" hidden="1" customHeight="1" x14ac:dyDescent="0.25">
      <c r="A562" s="54" t="s">
        <v>787</v>
      </c>
      <c r="B562" s="54" t="s">
        <v>788</v>
      </c>
      <c r="C562" s="31">
        <v>4301051746</v>
      </c>
      <c r="D562" s="418">
        <v>4640242180533</v>
      </c>
      <c r="E562" s="413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696" t="s">
        <v>789</v>
      </c>
      <c r="P562" s="412"/>
      <c r="Q562" s="412"/>
      <c r="R562" s="412"/>
      <c r="S562" s="413"/>
      <c r="T562" s="34"/>
      <c r="U562" s="34"/>
      <c r="V562" s="35" t="s">
        <v>66</v>
      </c>
      <c r="W562" s="405">
        <v>0</v>
      </c>
      <c r="X562" s="406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hidden="1" customHeight="1" x14ac:dyDescent="0.25">
      <c r="A563" s="54" t="s">
        <v>790</v>
      </c>
      <c r="B563" s="54" t="s">
        <v>791</v>
      </c>
      <c r="C563" s="31">
        <v>4301051780</v>
      </c>
      <c r="D563" s="418">
        <v>4640242180106</v>
      </c>
      <c r="E563" s="413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566" t="s">
        <v>792</v>
      </c>
      <c r="P563" s="412"/>
      <c r="Q563" s="412"/>
      <c r="R563" s="412"/>
      <c r="S563" s="413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793</v>
      </c>
      <c r="B564" s="54" t="s">
        <v>794</v>
      </c>
      <c r="C564" s="31">
        <v>4301051510</v>
      </c>
      <c r="D564" s="418">
        <v>4640242180540</v>
      </c>
      <c r="E564" s="413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29" t="s">
        <v>795</v>
      </c>
      <c r="P564" s="412"/>
      <c r="Q564" s="412"/>
      <c r="R564" s="412"/>
      <c r="S564" s="413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hidden="1" customHeight="1" x14ac:dyDescent="0.25">
      <c r="A565" s="54" t="s">
        <v>796</v>
      </c>
      <c r="B565" s="54" t="s">
        <v>797</v>
      </c>
      <c r="C565" s="31">
        <v>4301051390</v>
      </c>
      <c r="D565" s="418">
        <v>4640242181233</v>
      </c>
      <c r="E565" s="413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500" t="s">
        <v>798</v>
      </c>
      <c r="P565" s="412"/>
      <c r="Q565" s="412"/>
      <c r="R565" s="412"/>
      <c r="S565" s="413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hidden="1" customHeight="1" x14ac:dyDescent="0.25">
      <c r="A566" s="54" t="s">
        <v>799</v>
      </c>
      <c r="B566" s="54" t="s">
        <v>800</v>
      </c>
      <c r="C566" s="31">
        <v>4301051448</v>
      </c>
      <c r="D566" s="418">
        <v>4640242181226</v>
      </c>
      <c r="E566" s="413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38" t="s">
        <v>801</v>
      </c>
      <c r="P566" s="412"/>
      <c r="Q566" s="412"/>
      <c r="R566" s="412"/>
      <c r="S566" s="413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hidden="1" x14ac:dyDescent="0.2">
      <c r="A567" s="430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31"/>
      <c r="O567" s="449" t="s">
        <v>70</v>
      </c>
      <c r="P567" s="450"/>
      <c r="Q567" s="450"/>
      <c r="R567" s="450"/>
      <c r="S567" s="450"/>
      <c r="T567" s="450"/>
      <c r="U567" s="451"/>
      <c r="V567" s="37" t="s">
        <v>71</v>
      </c>
      <c r="W567" s="407">
        <f>IFERROR(W562/H562,"0")+IFERROR(W563/H563,"0")+IFERROR(W564/H564,"0")+IFERROR(W565/H565,"0")+IFERROR(W566/H566,"0")</f>
        <v>0</v>
      </c>
      <c r="X567" s="407">
        <f>IFERROR(X562/H562,"0")+IFERROR(X563/H563,"0")+IFERROR(X564/H564,"0")+IFERROR(X565/H565,"0")+IFERROR(X566/H566,"0")</f>
        <v>0</v>
      </c>
      <c r="Y567" s="407">
        <f>IFERROR(IF(Y562="",0,Y562),"0")+IFERROR(IF(Y563="",0,Y563),"0")+IFERROR(IF(Y564="",0,Y564),"0")+IFERROR(IF(Y565="",0,Y565),"0")+IFERROR(IF(Y566="",0,Y566),"0")</f>
        <v>0</v>
      </c>
      <c r="Z567" s="408"/>
      <c r="AA567" s="408"/>
    </row>
    <row r="568" spans="1:67" hidden="1" x14ac:dyDescent="0.2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31"/>
      <c r="O568" s="449" t="s">
        <v>70</v>
      </c>
      <c r="P568" s="450"/>
      <c r="Q568" s="450"/>
      <c r="R568" s="450"/>
      <c r="S568" s="450"/>
      <c r="T568" s="450"/>
      <c r="U568" s="451"/>
      <c r="V568" s="37" t="s">
        <v>66</v>
      </c>
      <c r="W568" s="407">
        <f>IFERROR(SUM(W562:W566),"0")</f>
        <v>0</v>
      </c>
      <c r="X568" s="407">
        <f>IFERROR(SUM(X562:X566),"0")</f>
        <v>0</v>
      </c>
      <c r="Y568" s="37"/>
      <c r="Z568" s="408"/>
      <c r="AA568" s="408"/>
    </row>
    <row r="569" spans="1:67" ht="14.25" hidden="1" customHeight="1" x14ac:dyDescent="0.25">
      <c r="A569" s="420" t="s">
        <v>217</v>
      </c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398"/>
      <c r="AA569" s="398"/>
    </row>
    <row r="570" spans="1:67" ht="27" hidden="1" customHeight="1" x14ac:dyDescent="0.25">
      <c r="A570" s="54" t="s">
        <v>802</v>
      </c>
      <c r="B570" s="54" t="s">
        <v>803</v>
      </c>
      <c r="C570" s="31">
        <v>4301060354</v>
      </c>
      <c r="D570" s="418">
        <v>4640242180120</v>
      </c>
      <c r="E570" s="413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86" t="s">
        <v>804</v>
      </c>
      <c r="P570" s="412"/>
      <c r="Q570" s="412"/>
      <c r="R570" s="412"/>
      <c r="S570" s="413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802</v>
      </c>
      <c r="B571" s="54" t="s">
        <v>805</v>
      </c>
      <c r="C571" s="31">
        <v>4301060408</v>
      </c>
      <c r="D571" s="418">
        <v>4640242180120</v>
      </c>
      <c r="E571" s="413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85" t="s">
        <v>806</v>
      </c>
      <c r="P571" s="412"/>
      <c r="Q571" s="412"/>
      <c r="R571" s="412"/>
      <c r="S571" s="413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hidden="1" customHeight="1" x14ac:dyDescent="0.25">
      <c r="A572" s="54" t="s">
        <v>807</v>
      </c>
      <c r="B572" s="54" t="s">
        <v>808</v>
      </c>
      <c r="C572" s="31">
        <v>4301060355</v>
      </c>
      <c r="D572" s="418">
        <v>4640242180137</v>
      </c>
      <c r="E572" s="413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54" t="s">
        <v>809</v>
      </c>
      <c r="P572" s="412"/>
      <c r="Q572" s="412"/>
      <c r="R572" s="412"/>
      <c r="S572" s="413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hidden="1" customHeight="1" x14ac:dyDescent="0.25">
      <c r="A573" s="54" t="s">
        <v>807</v>
      </c>
      <c r="B573" s="54" t="s">
        <v>810</v>
      </c>
      <c r="C573" s="31">
        <v>4301060407</v>
      </c>
      <c r="D573" s="418">
        <v>4640242180137</v>
      </c>
      <c r="E573" s="413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493" t="s">
        <v>811</v>
      </c>
      <c r="P573" s="412"/>
      <c r="Q573" s="412"/>
      <c r="R573" s="412"/>
      <c r="S573" s="413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hidden="1" x14ac:dyDescent="0.2">
      <c r="A574" s="430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31"/>
      <c r="O574" s="449" t="s">
        <v>70</v>
      </c>
      <c r="P574" s="450"/>
      <c r="Q574" s="450"/>
      <c r="R574" s="450"/>
      <c r="S574" s="450"/>
      <c r="T574" s="450"/>
      <c r="U574" s="451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hidden="1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31"/>
      <c r="O575" s="449" t="s">
        <v>70</v>
      </c>
      <c r="P575" s="450"/>
      <c r="Q575" s="450"/>
      <c r="R575" s="450"/>
      <c r="S575" s="450"/>
      <c r="T575" s="450"/>
      <c r="U575" s="451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2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53"/>
      <c r="O576" s="476" t="s">
        <v>812</v>
      </c>
      <c r="P576" s="477"/>
      <c r="Q576" s="477"/>
      <c r="R576" s="477"/>
      <c r="S576" s="477"/>
      <c r="T576" s="477"/>
      <c r="U576" s="478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15700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15810.92</v>
      </c>
      <c r="Y576" s="37"/>
      <c r="Z576" s="408"/>
      <c r="AA576" s="40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53"/>
      <c r="O577" s="476" t="s">
        <v>813</v>
      </c>
      <c r="P577" s="477"/>
      <c r="Q577" s="477"/>
      <c r="R577" s="477"/>
      <c r="S577" s="477"/>
      <c r="T577" s="477"/>
      <c r="U577" s="478"/>
      <c r="V577" s="37" t="s">
        <v>66</v>
      </c>
      <c r="W577" s="407">
        <f>IFERROR(SUM(BL22:BL573),"0")</f>
        <v>16814.751304834823</v>
      </c>
      <c r="X577" s="407">
        <f>IFERROR(SUM(BM22:BM573),"0")</f>
        <v>16932.892</v>
      </c>
      <c r="Y577" s="37"/>
      <c r="Z577" s="408"/>
      <c r="AA577" s="408"/>
    </row>
    <row r="578" spans="1:30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53"/>
      <c r="O578" s="476" t="s">
        <v>814</v>
      </c>
      <c r="P578" s="477"/>
      <c r="Q578" s="477"/>
      <c r="R578" s="477"/>
      <c r="S578" s="477"/>
      <c r="T578" s="477"/>
      <c r="U578" s="478"/>
      <c r="V578" s="37" t="s">
        <v>815</v>
      </c>
      <c r="W578" s="38">
        <f>ROUNDUP(SUM(BN22:BN573),0)</f>
        <v>33</v>
      </c>
      <c r="X578" s="38">
        <f>ROUNDUP(SUM(BO22:BO573),0)</f>
        <v>33</v>
      </c>
      <c r="Y578" s="37"/>
      <c r="Z578" s="408"/>
      <c r="AA578" s="408"/>
    </row>
    <row r="579" spans="1:30" x14ac:dyDescent="0.2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53"/>
      <c r="O579" s="476" t="s">
        <v>816</v>
      </c>
      <c r="P579" s="477"/>
      <c r="Q579" s="477"/>
      <c r="R579" s="477"/>
      <c r="S579" s="477"/>
      <c r="T579" s="477"/>
      <c r="U579" s="478"/>
      <c r="V579" s="37" t="s">
        <v>66</v>
      </c>
      <c r="W579" s="407">
        <f>GrossWeightTotal+PalletQtyTotal*25</f>
        <v>17639.751304834823</v>
      </c>
      <c r="X579" s="407">
        <f>GrossWeightTotalR+PalletQtyTotalR*25</f>
        <v>17757.892</v>
      </c>
      <c r="Y579" s="37"/>
      <c r="Z579" s="408"/>
      <c r="AA579" s="408"/>
    </row>
    <row r="580" spans="1:30" x14ac:dyDescent="0.2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53"/>
      <c r="O580" s="476" t="s">
        <v>817</v>
      </c>
      <c r="P580" s="477"/>
      <c r="Q580" s="477"/>
      <c r="R580" s="477"/>
      <c r="S580" s="477"/>
      <c r="T580" s="477"/>
      <c r="U580" s="478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3058.5802680528845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3078</v>
      </c>
      <c r="Y580" s="37"/>
      <c r="Z580" s="408"/>
      <c r="AA580" s="408"/>
    </row>
    <row r="581" spans="1:30" ht="14.25" hidden="1" customHeight="1" x14ac:dyDescent="0.2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53"/>
      <c r="O581" s="476" t="s">
        <v>818</v>
      </c>
      <c r="P581" s="477"/>
      <c r="Q581" s="477"/>
      <c r="R581" s="477"/>
      <c r="S581" s="477"/>
      <c r="T581" s="477"/>
      <c r="U581" s="478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38.423889999999993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74" t="s">
        <v>103</v>
      </c>
      <c r="D583" s="689"/>
      <c r="E583" s="689"/>
      <c r="F583" s="568"/>
      <c r="G583" s="474" t="s">
        <v>239</v>
      </c>
      <c r="H583" s="689"/>
      <c r="I583" s="689"/>
      <c r="J583" s="689"/>
      <c r="K583" s="689"/>
      <c r="L583" s="689"/>
      <c r="M583" s="689"/>
      <c r="N583" s="689"/>
      <c r="O583" s="568"/>
      <c r="P583" s="474" t="s">
        <v>489</v>
      </c>
      <c r="Q583" s="568"/>
      <c r="R583" s="474" t="s">
        <v>558</v>
      </c>
      <c r="S583" s="689"/>
      <c r="T583" s="689"/>
      <c r="U583" s="568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483" t="s">
        <v>821</v>
      </c>
      <c r="B584" s="474" t="s">
        <v>60</v>
      </c>
      <c r="C584" s="474" t="s">
        <v>104</v>
      </c>
      <c r="D584" s="474" t="s">
        <v>112</v>
      </c>
      <c r="E584" s="474" t="s">
        <v>103</v>
      </c>
      <c r="F584" s="474" t="s">
        <v>229</v>
      </c>
      <c r="G584" s="474" t="s">
        <v>240</v>
      </c>
      <c r="H584" s="474" t="s">
        <v>254</v>
      </c>
      <c r="I584" s="474" t="s">
        <v>273</v>
      </c>
      <c r="J584" s="474" t="s">
        <v>351</v>
      </c>
      <c r="K584" s="474" t="s">
        <v>370</v>
      </c>
      <c r="L584" s="474" t="s">
        <v>383</v>
      </c>
      <c r="M584" s="397"/>
      <c r="N584" s="474" t="s">
        <v>459</v>
      </c>
      <c r="O584" s="474" t="s">
        <v>476</v>
      </c>
      <c r="P584" s="474" t="s">
        <v>490</v>
      </c>
      <c r="Q584" s="474" t="s">
        <v>532</v>
      </c>
      <c r="R584" s="474" t="s">
        <v>559</v>
      </c>
      <c r="S584" s="474" t="s">
        <v>628</v>
      </c>
      <c r="T584" s="474" t="s">
        <v>661</v>
      </c>
      <c r="U584" s="474" t="s">
        <v>668</v>
      </c>
      <c r="V584" s="474" t="s">
        <v>678</v>
      </c>
      <c r="W584" s="474" t="s">
        <v>729</v>
      </c>
      <c r="AA584" s="52"/>
      <c r="AD584" s="397"/>
    </row>
    <row r="585" spans="1:30" ht="13.5" customHeight="1" thickBot="1" x14ac:dyDescent="0.25">
      <c r="A585" s="484"/>
      <c r="B585" s="475"/>
      <c r="C585" s="475"/>
      <c r="D585" s="475"/>
      <c r="E585" s="475"/>
      <c r="F585" s="475"/>
      <c r="G585" s="475"/>
      <c r="H585" s="475"/>
      <c r="I585" s="475"/>
      <c r="J585" s="475"/>
      <c r="K585" s="475"/>
      <c r="L585" s="475"/>
      <c r="M585" s="397"/>
      <c r="N585" s="475"/>
      <c r="O585" s="475"/>
      <c r="P585" s="475"/>
      <c r="Q585" s="475"/>
      <c r="R585" s="475"/>
      <c r="S585" s="475"/>
      <c r="T585" s="475"/>
      <c r="U585" s="475"/>
      <c r="V585" s="475"/>
      <c r="W585" s="475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46">
        <f>IFERROR(X53*1,"0")+IFERROR(X54*1,"0")</f>
        <v>0</v>
      </c>
      <c r="D586" s="46">
        <f>IFERROR(X59*1,"0")+IFERROR(X60*1,"0")+IFERROR(X61*1,"0")+IFERROR(X62*1,"0")</f>
        <v>302.40000000000003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1315.6799999999998</v>
      </c>
      <c r="F586" s="46">
        <f>IFERROR(X136*1,"0")+IFERROR(X137*1,"0")+IFERROR(X138*1,"0")+IFERROR(X139*1,"0")+IFERROR(X140*1,"0")</f>
        <v>2052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100.80000000000001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3444.3999999999996</v>
      </c>
      <c r="J586" s="46">
        <f>IFERROR(X218*1,"0")+IFERROR(X219*1,"0")+IFERROR(X220*1,"0")+IFERROR(X221*1,"0")+IFERROR(X222*1,"0")+IFERROR(X223*1,"0")+IFERROR(X224*1,"0")+IFERROR(X228*1,"0")+IFERROR(X229*1,"0")</f>
        <v>58</v>
      </c>
      <c r="K586" s="46">
        <f>IFERROR(X234*1,"0")+IFERROR(X235*1,"0")+IFERROR(X236*1,"0")+IFERROR(X237*1,"0")+IFERROR(X238*1,"0")+IFERROR(X239*1,"0")</f>
        <v>0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905.4</v>
      </c>
      <c r="M586" s="397"/>
      <c r="N586" s="46">
        <f>IFERROR(X296*1,"0")+IFERROR(X297*1,"0")+IFERROR(X298*1,"0")+IFERROR(X299*1,"0")+IFERROR(X300*1,"0")+IFERROR(X301*1,"0")+IFERROR(X302*1,"0")+IFERROR(X306*1,"0")+IFERROR(X307*1,"0")</f>
        <v>0</v>
      </c>
      <c r="O586" s="46">
        <f>IFERROR(X312*1,"0")+IFERROR(X316*1,"0")+IFERROR(X317*1,"0")+IFERROR(X318*1,"0")+IFERROR(X322*1,"0")+IFERROR(X326*1,"0")</f>
        <v>100.80000000000001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2415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1906.1999999999998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0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0</v>
      </c>
      <c r="T586" s="46">
        <f>IFERROR(X475*1,"0")+IFERROR(X476*1,"0")+IFERROR(X477*1,"0")</f>
        <v>0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3210.24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0</v>
      </c>
      <c r="AA586" s="52"/>
      <c r="AD586" s="397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58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400,00"/>
        <filter val="1 500,00"/>
        <filter val="1 900,00"/>
        <filter val="100,00"/>
        <filter val="102,56"/>
        <filter val="133,33"/>
        <filter val="15 700,00"/>
        <filter val="150,00"/>
        <filter val="151,52"/>
        <filter val="16 814,75"/>
        <filter val="17 639,75"/>
        <filter val="189,39"/>
        <filter val="2 000,00"/>
        <filter val="2 050,00"/>
        <filter val="2 900,00"/>
        <filter val="200,00"/>
        <filter val="23,81"/>
        <filter val="250,00"/>
        <filter val="259,82"/>
        <filter val="26,67"/>
        <filter val="26,79"/>
        <filter val="265,15"/>
        <filter val="27,78"/>
        <filter val="3 058,58"/>
        <filter val="300,00"/>
        <filter val="33"/>
        <filter val="358,97"/>
        <filter val="39,22"/>
        <filter val="4,31"/>
        <filter val="400,00"/>
        <filter val="413,58"/>
        <filter val="47,62"/>
        <filter val="50,00"/>
        <filter val="500,00"/>
        <filter val="6,41"/>
        <filter val="650,00"/>
        <filter val="700,00"/>
        <filter val="800,00"/>
        <filter val="889,06"/>
        <filter val="92,59"/>
        <filter val="950,00"/>
      </filters>
    </filterColumn>
  </autoFilter>
  <mergeCells count="1053"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O272:S272"/>
    <mergeCell ref="D29:E29"/>
    <mergeCell ref="O247:S247"/>
    <mergeCell ref="D508:E508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D570:E570"/>
    <mergeCell ref="O417:S417"/>
    <mergeCell ref="D76:E76"/>
    <mergeCell ref="A254:N255"/>
    <mergeCell ref="A425:N426"/>
    <mergeCell ref="O515:S51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O297:S297"/>
    <mergeCell ref="O335:S335"/>
    <mergeCell ref="O59:S59"/>
    <mergeCell ref="A230:N231"/>
    <mergeCell ref="D273:E273"/>
    <mergeCell ref="A463:N464"/>
    <mergeCell ref="D437:E437"/>
    <mergeCell ref="O528:S528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O161:S161"/>
    <mergeCell ref="O283:S283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O409:S409"/>
    <mergeCell ref="D389:E389"/>
    <mergeCell ref="O86:S86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G17:G18"/>
    <mergeCell ref="A331:Y331"/>
    <mergeCell ref="O367:S367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E584:E585"/>
    <mergeCell ref="A432:Y432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D348:E348"/>
    <mergeCell ref="O215:U215"/>
    <mergeCell ref="O530:U530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P13:Q13"/>
    <mergeCell ref="D193:E193"/>
    <mergeCell ref="D127:E12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36:U36"/>
    <mergeCell ref="O207:U207"/>
    <mergeCell ref="P12:Q12"/>
    <mergeCell ref="O169:S169"/>
    <mergeCell ref="O411:S411"/>
    <mergeCell ref="O385:U385"/>
    <mergeCell ref="D296:E296"/>
    <mergeCell ref="D415:E415"/>
    <mergeCell ref="D424:E424"/>
    <mergeCell ref="O150:S150"/>
    <mergeCell ref="D59:E59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D62:E62"/>
    <mergeCell ref="O109:S109"/>
    <mergeCell ref="O47:S47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O445:S445"/>
    <mergeCell ref="D476:E476"/>
    <mergeCell ref="O182:S182"/>
    <mergeCell ref="D157:E157"/>
    <mergeCell ref="O108:S108"/>
    <mergeCell ref="D183:E183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A576:N581"/>
    <mergeCell ref="D182:E182"/>
    <mergeCell ref="O540:S540"/>
    <mergeCell ref="D109:E109"/>
    <mergeCell ref="O489:U489"/>
    <mergeCell ref="A345:N346"/>
    <mergeCell ref="D538:E538"/>
    <mergeCell ref="A436:Y436"/>
    <mergeCell ref="D444:E444"/>
    <mergeCell ref="D248:E248"/>
    <mergeCell ref="D219:E219"/>
    <mergeCell ref="O558:S558"/>
    <mergeCell ref="D572:E572"/>
    <mergeCell ref="D563:E563"/>
    <mergeCell ref="D357:E357"/>
    <mergeCell ref="O564:S564"/>
    <mergeCell ref="O423:S423"/>
    <mergeCell ref="O575:U575"/>
    <mergeCell ref="A471:N472"/>
    <mergeCell ref="D205:E205"/>
    <mergeCell ref="D376:E376"/>
    <mergeCell ref="O281:U281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D259:E259"/>
    <mergeCell ref="O446:U446"/>
    <mergeCell ref="D28:E28"/>
    <mergeCell ref="D326:E326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235:S235"/>
    <mergeCell ref="O274:U274"/>
    <mergeCell ref="O505:U505"/>
    <mergeCell ref="O539:S539"/>
    <mergeCell ref="D524:E524"/>
    <mergeCell ref="D516:E516"/>
    <mergeCell ref="O519:U519"/>
    <mergeCell ref="O471:U471"/>
    <mergeCell ref="D501:E501"/>
    <mergeCell ref="D495:E495"/>
    <mergeCell ref="O464:U464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O572:S572"/>
    <mergeCell ref="O376:S376"/>
    <mergeCell ref="O53:S53"/>
    <mergeCell ref="A321:Y321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D514:E514"/>
    <mergeCell ref="A308:N309"/>
    <mergeCell ref="O304:U304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470:E470"/>
    <mergeCell ref="O457:S457"/>
    <mergeCell ref="O236:S236"/>
    <mergeCell ref="D284:E284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335:E335"/>
    <mergeCell ref="O434:U434"/>
    <mergeCell ref="D112:E112"/>
    <mergeCell ref="A186:N187"/>
    <mergeCell ref="D235:E235"/>
    <mergeCell ref="O428:S428"/>
    <mergeCell ref="O160:S160"/>
    <mergeCell ref="A311:Y311"/>
    <mergeCell ref="O437:S437"/>
    <mergeCell ref="A144:Y144"/>
    <mergeCell ref="O120:S120"/>
    <mergeCell ref="D67:E67"/>
    <mergeCell ref="O223:S223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454:S454"/>
    <mergeCell ref="A584:A585"/>
    <mergeCell ref="O571:S571"/>
    <mergeCell ref="O570:S570"/>
    <mergeCell ref="T584:T585"/>
    <mergeCell ref="V584:V585"/>
    <mergeCell ref="A175:N176"/>
    <mergeCell ref="O200:S200"/>
    <mergeCell ref="D297:E297"/>
    <mergeCell ref="O579:U579"/>
    <mergeCell ref="O265:S265"/>
    <mergeCell ref="D70:E70"/>
    <mergeCell ref="O152:U152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A507:Y507"/>
    <mergeCell ref="D110:E110"/>
    <mergeCell ref="O337:S337"/>
    <mergeCell ref="O508:S508"/>
    <mergeCell ref="O502:S502"/>
    <mergeCell ref="O386:U386"/>
    <mergeCell ref="P6:Q6"/>
    <mergeCell ref="O29:S29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404:S404"/>
    <mergeCell ref="D69:E69"/>
    <mergeCell ref="O78:S78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D5:E5"/>
    <mergeCell ref="D498:E498"/>
    <mergeCell ref="D8:L8"/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  <mergeCell ref="O62:S62"/>
    <mergeCell ref="D71:E71"/>
    <mergeCell ref="A153:Y153"/>
    <mergeCell ref="D332:E332"/>
    <mergeCell ref="D245:E245"/>
    <mergeCell ref="D301:E301"/>
    <mergeCell ref="D445:E445"/>
    <mergeCell ref="A446:N447"/>
    <mergeCell ref="D122:E122"/>
    <mergeCell ref="O455:S455"/>
    <mergeCell ref="O17:S18"/>
    <mergeCell ref="O222:S222"/>
    <mergeCell ref="O355:S355"/>
    <mergeCell ref="O234:S234"/>
    <mergeCell ref="O99:S99"/>
    <mergeCell ref="O221:S22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825</v>
      </c>
      <c r="C6" s="47" t="s">
        <v>826</v>
      </c>
      <c r="D6" s="47" t="s">
        <v>827</v>
      </c>
      <c r="E6" s="47"/>
    </row>
    <row r="7" spans="2:8" x14ac:dyDescent="0.2">
      <c r="B7" s="47" t="s">
        <v>828</v>
      </c>
      <c r="C7" s="47" t="s">
        <v>829</v>
      </c>
      <c r="D7" s="47" t="s">
        <v>830</v>
      </c>
      <c r="E7" s="47"/>
    </row>
    <row r="8" spans="2:8" x14ac:dyDescent="0.2">
      <c r="B8" s="47" t="s">
        <v>831</v>
      </c>
      <c r="C8" s="47" t="s">
        <v>832</v>
      </c>
      <c r="D8" s="47" t="s">
        <v>833</v>
      </c>
      <c r="E8" s="47"/>
    </row>
    <row r="9" spans="2:8" x14ac:dyDescent="0.2">
      <c r="B9" s="47" t="s">
        <v>834</v>
      </c>
      <c r="C9" s="47" t="s">
        <v>835</v>
      </c>
      <c r="D9" s="47" t="s">
        <v>836</v>
      </c>
      <c r="E9" s="47"/>
    </row>
    <row r="10" spans="2:8" x14ac:dyDescent="0.2">
      <c r="B10" s="47" t="s">
        <v>14</v>
      </c>
      <c r="C10" s="47" t="s">
        <v>837</v>
      </c>
      <c r="D10" s="47" t="s">
        <v>838</v>
      </c>
      <c r="E10" s="47"/>
    </row>
    <row r="11" spans="2:8" x14ac:dyDescent="0.2">
      <c r="B11" s="47" t="s">
        <v>839</v>
      </c>
      <c r="C11" s="47" t="s">
        <v>840</v>
      </c>
      <c r="D11" s="47" t="s">
        <v>841</v>
      </c>
      <c r="E11" s="47"/>
    </row>
    <row r="13" spans="2:8" x14ac:dyDescent="0.2">
      <c r="B13" s="47" t="s">
        <v>842</v>
      </c>
      <c r="C13" s="47" t="s">
        <v>826</v>
      </c>
      <c r="D13" s="47"/>
      <c r="E13" s="47"/>
    </row>
    <row r="15" spans="2:8" x14ac:dyDescent="0.2">
      <c r="B15" s="47" t="s">
        <v>843</v>
      </c>
      <c r="C15" s="47" t="s">
        <v>829</v>
      </c>
      <c r="D15" s="47"/>
      <c r="E15" s="47"/>
    </row>
    <row r="17" spans="2:5" x14ac:dyDescent="0.2">
      <c r="B17" s="47" t="s">
        <v>844</v>
      </c>
      <c r="C17" s="47" t="s">
        <v>832</v>
      </c>
      <c r="D17" s="47"/>
      <c r="E17" s="47"/>
    </row>
    <row r="19" spans="2:5" x14ac:dyDescent="0.2">
      <c r="B19" s="47" t="s">
        <v>845</v>
      </c>
      <c r="C19" s="47" t="s">
        <v>835</v>
      </c>
      <c r="D19" s="47"/>
      <c r="E19" s="47"/>
    </row>
    <row r="21" spans="2:5" x14ac:dyDescent="0.2">
      <c r="B21" s="47" t="s">
        <v>846</v>
      </c>
      <c r="C21" s="47" t="s">
        <v>837</v>
      </c>
      <c r="D21" s="47"/>
      <c r="E21" s="47"/>
    </row>
    <row r="23" spans="2:5" x14ac:dyDescent="0.2">
      <c r="B23" s="47" t="s">
        <v>847</v>
      </c>
      <c r="C23" s="47" t="s">
        <v>840</v>
      </c>
      <c r="D23" s="47"/>
      <c r="E23" s="47"/>
    </row>
    <row r="25" spans="2:5" x14ac:dyDescent="0.2">
      <c r="B25" s="47" t="s">
        <v>848</v>
      </c>
      <c r="C25" s="47"/>
      <c r="D25" s="47"/>
      <c r="E25" s="47"/>
    </row>
    <row r="26" spans="2:5" x14ac:dyDescent="0.2">
      <c r="B26" s="47" t="s">
        <v>849</v>
      </c>
      <c r="C26" s="47"/>
      <c r="D26" s="47"/>
      <c r="E26" s="47"/>
    </row>
    <row r="27" spans="2:5" x14ac:dyDescent="0.2">
      <c r="B27" s="47" t="s">
        <v>850</v>
      </c>
      <c r="C27" s="47"/>
      <c r="D27" s="47"/>
      <c r="E27" s="47"/>
    </row>
    <row r="28" spans="2:5" x14ac:dyDescent="0.2">
      <c r="B28" s="47" t="s">
        <v>851</v>
      </c>
      <c r="C28" s="47"/>
      <c r="D28" s="47"/>
      <c r="E28" s="47"/>
    </row>
    <row r="29" spans="2:5" x14ac:dyDescent="0.2">
      <c r="B29" s="47" t="s">
        <v>852</v>
      </c>
      <c r="C29" s="47"/>
      <c r="D29" s="47"/>
      <c r="E29" s="47"/>
    </row>
    <row r="30" spans="2:5" x14ac:dyDescent="0.2">
      <c r="B30" s="47" t="s">
        <v>853</v>
      </c>
      <c r="C30" s="47"/>
      <c r="D30" s="47"/>
      <c r="E30" s="47"/>
    </row>
    <row r="31" spans="2:5" x14ac:dyDescent="0.2">
      <c r="B31" s="47" t="s">
        <v>854</v>
      </c>
      <c r="C31" s="47"/>
      <c r="D31" s="47"/>
      <c r="E31" s="47"/>
    </row>
    <row r="32" spans="2:5" x14ac:dyDescent="0.2">
      <c r="B32" s="47" t="s">
        <v>855</v>
      </c>
      <c r="C32" s="47"/>
      <c r="D32" s="47"/>
      <c r="E32" s="47"/>
    </row>
    <row r="33" spans="2:5" x14ac:dyDescent="0.2">
      <c r="B33" s="47" t="s">
        <v>856</v>
      </c>
      <c r="C33" s="47"/>
      <c r="D33" s="47"/>
      <c r="E33" s="47"/>
    </row>
    <row r="34" spans="2:5" x14ac:dyDescent="0.2">
      <c r="B34" s="47" t="s">
        <v>857</v>
      </c>
      <c r="C34" s="47"/>
      <c r="D34" s="47"/>
      <c r="E34" s="47"/>
    </row>
    <row r="35" spans="2:5" x14ac:dyDescent="0.2">
      <c r="B35" s="47" t="s">
        <v>858</v>
      </c>
      <c r="C35" s="47"/>
      <c r="D35" s="47"/>
      <c r="E35" s="47"/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2024-07-10T12:09:15Z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