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BE41FA9-6628-4D2F-A908-FC1DCE259D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1" l="1"/>
  <c r="X548" i="1"/>
  <c r="W548" i="1"/>
  <c r="BO547" i="1"/>
  <c r="BN547" i="1"/>
  <c r="BM547" i="1"/>
  <c r="BL547" i="1"/>
  <c r="Y547" i="1"/>
  <c r="X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Y548" i="1" s="1"/>
  <c r="X544" i="1"/>
  <c r="X549" i="1" s="1"/>
  <c r="W542" i="1"/>
  <c r="W541" i="1"/>
  <c r="BN540" i="1"/>
  <c r="BL540" i="1"/>
  <c r="X540" i="1"/>
  <c r="BN539" i="1"/>
  <c r="BL539" i="1"/>
  <c r="X539" i="1"/>
  <c r="BN538" i="1"/>
  <c r="BL538" i="1"/>
  <c r="X538" i="1"/>
  <c r="W536" i="1"/>
  <c r="X535" i="1"/>
  <c r="W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Y535" i="1" s="1"/>
  <c r="X531" i="1"/>
  <c r="X536" i="1" s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X520" i="1"/>
  <c r="W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Y520" i="1" s="1"/>
  <c r="X511" i="1"/>
  <c r="W507" i="1"/>
  <c r="W506" i="1"/>
  <c r="BN505" i="1"/>
  <c r="BL505" i="1"/>
  <c r="X505" i="1"/>
  <c r="O505" i="1"/>
  <c r="W503" i="1"/>
  <c r="W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W497" i="1"/>
  <c r="W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X487" i="1" s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X461" i="1"/>
  <c r="O461" i="1"/>
  <c r="BN460" i="1"/>
  <c r="BL460" i="1"/>
  <c r="X460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BN439" i="1"/>
  <c r="BL439" i="1"/>
  <c r="X439" i="1"/>
  <c r="X441" i="1" s="1"/>
  <c r="O439" i="1"/>
  <c r="W437" i="1"/>
  <c r="W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BN431" i="1"/>
  <c r="BL431" i="1"/>
  <c r="X431" i="1"/>
  <c r="O431" i="1"/>
  <c r="BN430" i="1"/>
  <c r="BL430" i="1"/>
  <c r="X430" i="1"/>
  <c r="BN429" i="1"/>
  <c r="BL429" i="1"/>
  <c r="X429" i="1"/>
  <c r="O429" i="1"/>
  <c r="BN428" i="1"/>
  <c r="BL428" i="1"/>
  <c r="X428" i="1"/>
  <c r="W426" i="1"/>
  <c r="W425" i="1"/>
  <c r="BN424" i="1"/>
  <c r="BL424" i="1"/>
  <c r="X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O416" i="1"/>
  <c r="BN416" i="1"/>
  <c r="BM416" i="1"/>
  <c r="BL416" i="1"/>
  <c r="Y416" i="1"/>
  <c r="X416" i="1"/>
  <c r="O416" i="1"/>
  <c r="W414" i="1"/>
  <c r="W413" i="1"/>
  <c r="BN412" i="1"/>
  <c r="BL412" i="1"/>
  <c r="X412" i="1"/>
  <c r="O412" i="1"/>
  <c r="BN411" i="1"/>
  <c r="BL411" i="1"/>
  <c r="X411" i="1"/>
  <c r="O411" i="1"/>
  <c r="W409" i="1"/>
  <c r="W408" i="1"/>
  <c r="BN407" i="1"/>
  <c r="BL407" i="1"/>
  <c r="X407" i="1"/>
  <c r="BN406" i="1"/>
  <c r="BL406" i="1"/>
  <c r="X406" i="1"/>
  <c r="O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N399" i="1"/>
  <c r="BL399" i="1"/>
  <c r="X399" i="1"/>
  <c r="O399" i="1"/>
  <c r="BN398" i="1"/>
  <c r="BL398" i="1"/>
  <c r="X398" i="1"/>
  <c r="BN397" i="1"/>
  <c r="BL397" i="1"/>
  <c r="X397" i="1"/>
  <c r="O397" i="1"/>
  <c r="BN396" i="1"/>
  <c r="BL396" i="1"/>
  <c r="X396" i="1"/>
  <c r="BN395" i="1"/>
  <c r="BL395" i="1"/>
  <c r="X395" i="1"/>
  <c r="O395" i="1"/>
  <c r="BN394" i="1"/>
  <c r="BL394" i="1"/>
  <c r="X394" i="1"/>
  <c r="BN393" i="1"/>
  <c r="BL393" i="1"/>
  <c r="X393" i="1"/>
  <c r="O393" i="1"/>
  <c r="BN392" i="1"/>
  <c r="BL392" i="1"/>
  <c r="X392" i="1"/>
  <c r="BN391" i="1"/>
  <c r="BL391" i="1"/>
  <c r="X391" i="1"/>
  <c r="O391" i="1"/>
  <c r="BN390" i="1"/>
  <c r="BL390" i="1"/>
  <c r="X390" i="1"/>
  <c r="BN389" i="1"/>
  <c r="BL389" i="1"/>
  <c r="X389" i="1"/>
  <c r="BN388" i="1"/>
  <c r="BL388" i="1"/>
  <c r="X388" i="1"/>
  <c r="O388" i="1"/>
  <c r="BN387" i="1"/>
  <c r="BL387" i="1"/>
  <c r="X387" i="1"/>
  <c r="BN386" i="1"/>
  <c r="BL386" i="1"/>
  <c r="X386" i="1"/>
  <c r="O386" i="1"/>
  <c r="BN385" i="1"/>
  <c r="BL385" i="1"/>
  <c r="X385" i="1"/>
  <c r="W383" i="1"/>
  <c r="W382" i="1"/>
  <c r="BN381" i="1"/>
  <c r="BL381" i="1"/>
  <c r="X381" i="1"/>
  <c r="O381" i="1"/>
  <c r="BN380" i="1"/>
  <c r="BL380" i="1"/>
  <c r="X380" i="1"/>
  <c r="O380" i="1"/>
  <c r="W376" i="1"/>
  <c r="W375" i="1"/>
  <c r="BN374" i="1"/>
  <c r="BL374" i="1"/>
  <c r="X374" i="1"/>
  <c r="O374" i="1"/>
  <c r="BN373" i="1"/>
  <c r="BL373" i="1"/>
  <c r="X373" i="1"/>
  <c r="X375" i="1" s="1"/>
  <c r="O373" i="1"/>
  <c r="W371" i="1"/>
  <c r="W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BN366" i="1"/>
  <c r="BL366" i="1"/>
  <c r="X366" i="1"/>
  <c r="O366" i="1"/>
  <c r="BN365" i="1"/>
  <c r="BL365" i="1"/>
  <c r="X365" i="1"/>
  <c r="O365" i="1"/>
  <c r="W363" i="1"/>
  <c r="W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W357" i="1"/>
  <c r="W356" i="1"/>
  <c r="BN355" i="1"/>
  <c r="BL355" i="1"/>
  <c r="X355" i="1"/>
  <c r="O355" i="1"/>
  <c r="BN354" i="1"/>
  <c r="BL354" i="1"/>
  <c r="X354" i="1"/>
  <c r="O354" i="1"/>
  <c r="BN353" i="1"/>
  <c r="BL353" i="1"/>
  <c r="X353" i="1"/>
  <c r="X357" i="1" s="1"/>
  <c r="O353" i="1"/>
  <c r="BO352" i="1"/>
  <c r="BN352" i="1"/>
  <c r="BM352" i="1"/>
  <c r="BL352" i="1"/>
  <c r="Y352" i="1"/>
  <c r="X352" i="1"/>
  <c r="O352" i="1"/>
  <c r="W349" i="1"/>
  <c r="X348" i="1"/>
  <c r="W348" i="1"/>
  <c r="BO347" i="1"/>
  <c r="BN347" i="1"/>
  <c r="BM347" i="1"/>
  <c r="BL347" i="1"/>
  <c r="Y347" i="1"/>
  <c r="X347" i="1"/>
  <c r="O347" i="1"/>
  <c r="BN346" i="1"/>
  <c r="BL346" i="1"/>
  <c r="X346" i="1"/>
  <c r="O346" i="1"/>
  <c r="W344" i="1"/>
  <c r="W343" i="1"/>
  <c r="BN342" i="1"/>
  <c r="BL342" i="1"/>
  <c r="X342" i="1"/>
  <c r="O342" i="1"/>
  <c r="BN341" i="1"/>
  <c r="BL341" i="1"/>
  <c r="X341" i="1"/>
  <c r="O341" i="1"/>
  <c r="BN340" i="1"/>
  <c r="BL340" i="1"/>
  <c r="X340" i="1"/>
  <c r="X344" i="1" s="1"/>
  <c r="O340" i="1"/>
  <c r="W338" i="1"/>
  <c r="W337" i="1"/>
  <c r="BN336" i="1"/>
  <c r="BL336" i="1"/>
  <c r="X336" i="1"/>
  <c r="O336" i="1"/>
  <c r="BN335" i="1"/>
  <c r="BL335" i="1"/>
  <c r="X335" i="1"/>
  <c r="O335" i="1"/>
  <c r="BN334" i="1"/>
  <c r="BL334" i="1"/>
  <c r="X334" i="1"/>
  <c r="O334" i="1"/>
  <c r="W332" i="1"/>
  <c r="W331" i="1"/>
  <c r="BN330" i="1"/>
  <c r="BL330" i="1"/>
  <c r="X330" i="1"/>
  <c r="O330" i="1"/>
  <c r="BN329" i="1"/>
  <c r="BL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N325" i="1"/>
  <c r="BL325" i="1"/>
  <c r="X325" i="1"/>
  <c r="O325" i="1"/>
  <c r="BN324" i="1"/>
  <c r="BL324" i="1"/>
  <c r="X324" i="1"/>
  <c r="O324" i="1"/>
  <c r="BN323" i="1"/>
  <c r="BL323" i="1"/>
  <c r="X323" i="1"/>
  <c r="O323" i="1"/>
  <c r="BN322" i="1"/>
  <c r="BL322" i="1"/>
  <c r="X322" i="1"/>
  <c r="O322" i="1"/>
  <c r="BN321" i="1"/>
  <c r="BL321" i="1"/>
  <c r="X321" i="1"/>
  <c r="O321" i="1"/>
  <c r="BN320" i="1"/>
  <c r="BL320" i="1"/>
  <c r="X320" i="1"/>
  <c r="O320" i="1"/>
  <c r="BO319" i="1"/>
  <c r="BN319" i="1"/>
  <c r="BM319" i="1"/>
  <c r="BL319" i="1"/>
  <c r="Y319" i="1"/>
  <c r="X319" i="1"/>
  <c r="O319" i="1"/>
  <c r="W315" i="1"/>
  <c r="X314" i="1"/>
  <c r="W314" i="1"/>
  <c r="BO313" i="1"/>
  <c r="BN313" i="1"/>
  <c r="BM313" i="1"/>
  <c r="BL313" i="1"/>
  <c r="Y313" i="1"/>
  <c r="Y314" i="1" s="1"/>
  <c r="X313" i="1"/>
  <c r="X315" i="1" s="1"/>
  <c r="O313" i="1"/>
  <c r="W311" i="1"/>
  <c r="X310" i="1"/>
  <c r="W310" i="1"/>
  <c r="BO309" i="1"/>
  <c r="BN309" i="1"/>
  <c r="BM309" i="1"/>
  <c r="BL309" i="1"/>
  <c r="Y309" i="1"/>
  <c r="X309" i="1"/>
  <c r="O309" i="1"/>
  <c r="BN308" i="1"/>
  <c r="BL308" i="1"/>
  <c r="X308" i="1"/>
  <c r="O308" i="1"/>
  <c r="BN307" i="1"/>
  <c r="BL307" i="1"/>
  <c r="X307" i="1"/>
  <c r="O307" i="1"/>
  <c r="W305" i="1"/>
  <c r="W304" i="1"/>
  <c r="BN303" i="1"/>
  <c r="BL303" i="1"/>
  <c r="X303" i="1"/>
  <c r="X304" i="1" s="1"/>
  <c r="O303" i="1"/>
  <c r="W300" i="1"/>
  <c r="W299" i="1"/>
  <c r="BN298" i="1"/>
  <c r="BL298" i="1"/>
  <c r="X298" i="1"/>
  <c r="X300" i="1" s="1"/>
  <c r="O298" i="1"/>
  <c r="W296" i="1"/>
  <c r="W295" i="1"/>
  <c r="BN294" i="1"/>
  <c r="BL294" i="1"/>
  <c r="X294" i="1"/>
  <c r="O294" i="1"/>
  <c r="BN293" i="1"/>
  <c r="BL293" i="1"/>
  <c r="X293" i="1"/>
  <c r="O293" i="1"/>
  <c r="BN292" i="1"/>
  <c r="BL292" i="1"/>
  <c r="X292" i="1"/>
  <c r="BO292" i="1" s="1"/>
  <c r="O292" i="1"/>
  <c r="BN291" i="1"/>
  <c r="BL291" i="1"/>
  <c r="X291" i="1"/>
  <c r="O291" i="1"/>
  <c r="BO290" i="1"/>
  <c r="BN290" i="1"/>
  <c r="BM290" i="1"/>
  <c r="BL290" i="1"/>
  <c r="Y290" i="1"/>
  <c r="X290" i="1"/>
  <c r="O290" i="1"/>
  <c r="BN289" i="1"/>
  <c r="BL289" i="1"/>
  <c r="X289" i="1"/>
  <c r="O289" i="1"/>
  <c r="BN288" i="1"/>
  <c r="BL288" i="1"/>
  <c r="X288" i="1"/>
  <c r="BO288" i="1" s="1"/>
  <c r="O288" i="1"/>
  <c r="W285" i="1"/>
  <c r="W284" i="1"/>
  <c r="BN283" i="1"/>
  <c r="BL283" i="1"/>
  <c r="X283" i="1"/>
  <c r="BO283" i="1" s="1"/>
  <c r="O283" i="1"/>
  <c r="BN282" i="1"/>
  <c r="BL282" i="1"/>
  <c r="X282" i="1"/>
  <c r="O282" i="1"/>
  <c r="BN281" i="1"/>
  <c r="BL281" i="1"/>
  <c r="X281" i="1"/>
  <c r="O281" i="1"/>
  <c r="W279" i="1"/>
  <c r="W278" i="1"/>
  <c r="BN277" i="1"/>
  <c r="BL277" i="1"/>
  <c r="X277" i="1"/>
  <c r="BO277" i="1" s="1"/>
  <c r="O277" i="1"/>
  <c r="BN276" i="1"/>
  <c r="BL276" i="1"/>
  <c r="X276" i="1"/>
  <c r="BN275" i="1"/>
  <c r="BL275" i="1"/>
  <c r="X275" i="1"/>
  <c r="W273" i="1"/>
  <c r="W272" i="1"/>
  <c r="BO271" i="1"/>
  <c r="BN271" i="1"/>
  <c r="BM271" i="1"/>
  <c r="BL271" i="1"/>
  <c r="Y271" i="1"/>
  <c r="X271" i="1"/>
  <c r="O271" i="1"/>
  <c r="BN270" i="1"/>
  <c r="BL270" i="1"/>
  <c r="X270" i="1"/>
  <c r="O270" i="1"/>
  <c r="BN269" i="1"/>
  <c r="BL269" i="1"/>
  <c r="X269" i="1"/>
  <c r="BO269" i="1" s="1"/>
  <c r="W267" i="1"/>
  <c r="W266" i="1"/>
  <c r="BN265" i="1"/>
  <c r="BL265" i="1"/>
  <c r="X265" i="1"/>
  <c r="O265" i="1"/>
  <c r="BN264" i="1"/>
  <c r="BL264" i="1"/>
  <c r="X264" i="1"/>
  <c r="BO264" i="1" s="1"/>
  <c r="O264" i="1"/>
  <c r="BN263" i="1"/>
  <c r="BL263" i="1"/>
  <c r="X263" i="1"/>
  <c r="O263" i="1"/>
  <c r="BN262" i="1"/>
  <c r="BL262" i="1"/>
  <c r="X262" i="1"/>
  <c r="BO262" i="1" s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BN259" i="1"/>
  <c r="BL259" i="1"/>
  <c r="X259" i="1"/>
  <c r="BO259" i="1" s="1"/>
  <c r="O259" i="1"/>
  <c r="W257" i="1"/>
  <c r="W256" i="1"/>
  <c r="BN255" i="1"/>
  <c r="BL255" i="1"/>
  <c r="X255" i="1"/>
  <c r="O255" i="1"/>
  <c r="BN254" i="1"/>
  <c r="BL254" i="1"/>
  <c r="X254" i="1"/>
  <c r="O254" i="1"/>
  <c r="BN253" i="1"/>
  <c r="BL253" i="1"/>
  <c r="X253" i="1"/>
  <c r="X257" i="1" s="1"/>
  <c r="O253" i="1"/>
  <c r="W251" i="1"/>
  <c r="W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O245" i="1"/>
  <c r="BN244" i="1"/>
  <c r="BL244" i="1"/>
  <c r="X244" i="1"/>
  <c r="BO244" i="1" s="1"/>
  <c r="BN243" i="1"/>
  <c r="BL243" i="1"/>
  <c r="X243" i="1"/>
  <c r="BO243" i="1" s="1"/>
  <c r="BN242" i="1"/>
  <c r="BL242" i="1"/>
  <c r="X242" i="1"/>
  <c r="W239" i="1"/>
  <c r="W238" i="1"/>
  <c r="BN237" i="1"/>
  <c r="BL237" i="1"/>
  <c r="X237" i="1"/>
  <c r="O237" i="1"/>
  <c r="BN236" i="1"/>
  <c r="BL236" i="1"/>
  <c r="X236" i="1"/>
  <c r="BO236" i="1" s="1"/>
  <c r="O236" i="1"/>
  <c r="BN235" i="1"/>
  <c r="BL235" i="1"/>
  <c r="X235" i="1"/>
  <c r="BO235" i="1" s="1"/>
  <c r="BN234" i="1"/>
  <c r="BL234" i="1"/>
  <c r="X234" i="1"/>
  <c r="BO234" i="1" s="1"/>
  <c r="O234" i="1"/>
  <c r="BN233" i="1"/>
  <c r="BL233" i="1"/>
  <c r="X233" i="1"/>
  <c r="BO233" i="1" s="1"/>
  <c r="O233" i="1"/>
  <c r="BN232" i="1"/>
  <c r="BL232" i="1"/>
  <c r="X232" i="1"/>
  <c r="O232" i="1"/>
  <c r="BN231" i="1"/>
  <c r="BL231" i="1"/>
  <c r="X231" i="1"/>
  <c r="BO231" i="1" s="1"/>
  <c r="BN230" i="1"/>
  <c r="BL230" i="1"/>
  <c r="X230" i="1"/>
  <c r="O230" i="1"/>
  <c r="W227" i="1"/>
  <c r="W226" i="1"/>
  <c r="BN225" i="1"/>
  <c r="BL225" i="1"/>
  <c r="X225" i="1"/>
  <c r="O225" i="1"/>
  <c r="BN224" i="1"/>
  <c r="BL224" i="1"/>
  <c r="X224" i="1"/>
  <c r="O224" i="1"/>
  <c r="W222" i="1"/>
  <c r="W221" i="1"/>
  <c r="BN220" i="1"/>
  <c r="BL220" i="1"/>
  <c r="X220" i="1"/>
  <c r="BO220" i="1" s="1"/>
  <c r="O220" i="1"/>
  <c r="BN219" i="1"/>
  <c r="BL219" i="1"/>
  <c r="X219" i="1"/>
  <c r="BO219" i="1" s="1"/>
  <c r="O219" i="1"/>
  <c r="BO218" i="1"/>
  <c r="BN218" i="1"/>
  <c r="BM218" i="1"/>
  <c r="BL218" i="1"/>
  <c r="Y218" i="1"/>
  <c r="X218" i="1"/>
  <c r="O218" i="1"/>
  <c r="BN217" i="1"/>
  <c r="BL217" i="1"/>
  <c r="X217" i="1"/>
  <c r="BO217" i="1" s="1"/>
  <c r="O217" i="1"/>
  <c r="BN216" i="1"/>
  <c r="BL216" i="1"/>
  <c r="X216" i="1"/>
  <c r="BO216" i="1" s="1"/>
  <c r="O216" i="1"/>
  <c r="BN215" i="1"/>
  <c r="BL215" i="1"/>
  <c r="X215" i="1"/>
  <c r="O215" i="1"/>
  <c r="BN214" i="1"/>
  <c r="BL214" i="1"/>
  <c r="X214" i="1"/>
  <c r="O214" i="1"/>
  <c r="W211" i="1"/>
  <c r="W210" i="1"/>
  <c r="BN209" i="1"/>
  <c r="BL209" i="1"/>
  <c r="X209" i="1"/>
  <c r="BO209" i="1" s="1"/>
  <c r="BN208" i="1"/>
  <c r="BL208" i="1"/>
  <c r="X208" i="1"/>
  <c r="BO208" i="1" s="1"/>
  <c r="BN207" i="1"/>
  <c r="BL207" i="1"/>
  <c r="X207" i="1"/>
  <c r="BO207" i="1" s="1"/>
  <c r="O207" i="1"/>
  <c r="BN206" i="1"/>
  <c r="BL206" i="1"/>
  <c r="X206" i="1"/>
  <c r="X210" i="1" s="1"/>
  <c r="O206" i="1"/>
  <c r="BO205" i="1"/>
  <c r="BN205" i="1"/>
  <c r="BM205" i="1"/>
  <c r="BL205" i="1"/>
  <c r="Y205" i="1"/>
  <c r="X205" i="1"/>
  <c r="W203" i="1"/>
  <c r="W202" i="1"/>
  <c r="BN201" i="1"/>
  <c r="BL201" i="1"/>
  <c r="X201" i="1"/>
  <c r="BO201" i="1" s="1"/>
  <c r="O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BN189" i="1"/>
  <c r="BL189" i="1"/>
  <c r="X189" i="1"/>
  <c r="BO189" i="1" s="1"/>
  <c r="O189" i="1"/>
  <c r="BN188" i="1"/>
  <c r="BL188" i="1"/>
  <c r="X188" i="1"/>
  <c r="BN187" i="1"/>
  <c r="BL187" i="1"/>
  <c r="X187" i="1"/>
  <c r="BO187" i="1" s="1"/>
  <c r="O187" i="1"/>
  <c r="BN186" i="1"/>
  <c r="BL186" i="1"/>
  <c r="X186" i="1"/>
  <c r="O186" i="1"/>
  <c r="BN185" i="1"/>
  <c r="BL185" i="1"/>
  <c r="X185" i="1"/>
  <c r="X202" i="1" s="1"/>
  <c r="O185" i="1"/>
  <c r="W183" i="1"/>
  <c r="W182" i="1"/>
  <c r="BO181" i="1"/>
  <c r="BN181" i="1"/>
  <c r="BM181" i="1"/>
  <c r="BL181" i="1"/>
  <c r="Y181" i="1"/>
  <c r="X181" i="1"/>
  <c r="O181" i="1"/>
  <c r="BN180" i="1"/>
  <c r="BL180" i="1"/>
  <c r="X180" i="1"/>
  <c r="O180" i="1"/>
  <c r="BN179" i="1"/>
  <c r="BL179" i="1"/>
  <c r="X179" i="1"/>
  <c r="BO179" i="1" s="1"/>
  <c r="O179" i="1"/>
  <c r="BN178" i="1"/>
  <c r="BL178" i="1"/>
  <c r="X178" i="1"/>
  <c r="O178" i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O169" i="1"/>
  <c r="W167" i="1"/>
  <c r="X166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O153" i="1"/>
  <c r="BO152" i="1"/>
  <c r="BN152" i="1"/>
  <c r="BM152" i="1"/>
  <c r="BL152" i="1"/>
  <c r="Y152" i="1"/>
  <c r="X152" i="1"/>
  <c r="O152" i="1"/>
  <c r="W149" i="1"/>
  <c r="X148" i="1"/>
  <c r="W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Y148" i="1" s="1"/>
  <c r="X144" i="1"/>
  <c r="G560" i="1" s="1"/>
  <c r="O144" i="1"/>
  <c r="W140" i="1"/>
  <c r="W139" i="1"/>
  <c r="BN138" i="1"/>
  <c r="BL138" i="1"/>
  <c r="X138" i="1"/>
  <c r="BO138" i="1" s="1"/>
  <c r="O138" i="1"/>
  <c r="BN137" i="1"/>
  <c r="BL137" i="1"/>
  <c r="X137" i="1"/>
  <c r="O137" i="1"/>
  <c r="BN136" i="1"/>
  <c r="BL136" i="1"/>
  <c r="X136" i="1"/>
  <c r="BO136" i="1" s="1"/>
  <c r="O136" i="1"/>
  <c r="BN135" i="1"/>
  <c r="BL135" i="1"/>
  <c r="X135" i="1"/>
  <c r="O135" i="1"/>
  <c r="BN134" i="1"/>
  <c r="BL134" i="1"/>
  <c r="X134" i="1"/>
  <c r="BO134" i="1" s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BO125" i="1" s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X123" i="1" s="1"/>
  <c r="O107" i="1"/>
  <c r="W105" i="1"/>
  <c r="W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O97" i="1"/>
  <c r="W95" i="1"/>
  <c r="W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X94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D560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7" i="1" s="1"/>
  <c r="O27" i="1"/>
  <c r="W25" i="1"/>
  <c r="W550" i="1" s="1"/>
  <c r="W24" i="1"/>
  <c r="BO23" i="1"/>
  <c r="BN23" i="1"/>
  <c r="BM23" i="1"/>
  <c r="BL23" i="1"/>
  <c r="Y23" i="1"/>
  <c r="X23" i="1"/>
  <c r="O23" i="1"/>
  <c r="BN22" i="1"/>
  <c r="BL22" i="1"/>
  <c r="W551" i="1" s="1"/>
  <c r="X22" i="1"/>
  <c r="O22" i="1"/>
  <c r="H10" i="1"/>
  <c r="A9" i="1"/>
  <c r="F10" i="1" s="1"/>
  <c r="D7" i="1"/>
  <c r="P6" i="1"/>
  <c r="O2" i="1"/>
  <c r="BO191" i="1" l="1"/>
  <c r="BM191" i="1"/>
  <c r="Y191" i="1"/>
  <c r="BO224" i="1"/>
  <c r="BM224" i="1"/>
  <c r="Y224" i="1"/>
  <c r="BO237" i="1"/>
  <c r="BM237" i="1"/>
  <c r="Y237" i="1"/>
  <c r="BO255" i="1"/>
  <c r="BM255" i="1"/>
  <c r="Y255" i="1"/>
  <c r="BO294" i="1"/>
  <c r="BM294" i="1"/>
  <c r="Y294" i="1"/>
  <c r="BO335" i="1"/>
  <c r="BM335" i="1"/>
  <c r="Y335" i="1"/>
  <c r="BO380" i="1"/>
  <c r="BM380" i="1"/>
  <c r="Y380" i="1"/>
  <c r="BO388" i="1"/>
  <c r="BM388" i="1"/>
  <c r="Y388" i="1"/>
  <c r="BO390" i="1"/>
  <c r="BM390" i="1"/>
  <c r="Y390" i="1"/>
  <c r="BO394" i="1"/>
  <c r="BM394" i="1"/>
  <c r="Y394" i="1"/>
  <c r="BO398" i="1"/>
  <c r="BM398" i="1"/>
  <c r="Y398" i="1"/>
  <c r="BO430" i="1"/>
  <c r="BM430" i="1"/>
  <c r="Y430" i="1"/>
  <c r="BO434" i="1"/>
  <c r="BM434" i="1"/>
  <c r="Y434" i="1"/>
  <c r="Y29" i="1"/>
  <c r="BM29" i="1"/>
  <c r="Y32" i="1"/>
  <c r="BM32" i="1"/>
  <c r="Y33" i="1"/>
  <c r="BM33" i="1"/>
  <c r="E560" i="1"/>
  <c r="Y74" i="1"/>
  <c r="BM74" i="1"/>
  <c r="Y82" i="1"/>
  <c r="BM82" i="1"/>
  <c r="Y98" i="1"/>
  <c r="BM98" i="1"/>
  <c r="Y110" i="1"/>
  <c r="BM110" i="1"/>
  <c r="Y125" i="1"/>
  <c r="BM125" i="1"/>
  <c r="Y136" i="1"/>
  <c r="BM136" i="1"/>
  <c r="Y156" i="1"/>
  <c r="BM156" i="1"/>
  <c r="Y177" i="1"/>
  <c r="BM177" i="1"/>
  <c r="Y187" i="1"/>
  <c r="BM187" i="1"/>
  <c r="BO188" i="1"/>
  <c r="BM188" i="1"/>
  <c r="Y188" i="1"/>
  <c r="BO214" i="1"/>
  <c r="BM214" i="1"/>
  <c r="Y214" i="1"/>
  <c r="BO232" i="1"/>
  <c r="BM232" i="1"/>
  <c r="Y232" i="1"/>
  <c r="BO245" i="1"/>
  <c r="BM245" i="1"/>
  <c r="Y245" i="1"/>
  <c r="BO281" i="1"/>
  <c r="BM281" i="1"/>
  <c r="Y281" i="1"/>
  <c r="X332" i="1"/>
  <c r="BO323" i="1"/>
  <c r="BM323" i="1"/>
  <c r="Y323" i="1"/>
  <c r="BO360" i="1"/>
  <c r="BM360" i="1"/>
  <c r="Y360" i="1"/>
  <c r="BO385" i="1"/>
  <c r="BM385" i="1"/>
  <c r="Y385" i="1"/>
  <c r="BO389" i="1"/>
  <c r="BM389" i="1"/>
  <c r="Y389" i="1"/>
  <c r="BO393" i="1"/>
  <c r="BM393" i="1"/>
  <c r="Y393" i="1"/>
  <c r="BO397" i="1"/>
  <c r="BM397" i="1"/>
  <c r="Y397" i="1"/>
  <c r="BO429" i="1"/>
  <c r="BM429" i="1"/>
  <c r="Y429" i="1"/>
  <c r="BO433" i="1"/>
  <c r="BM433" i="1"/>
  <c r="Y433" i="1"/>
  <c r="BO492" i="1"/>
  <c r="BM492" i="1"/>
  <c r="Y492" i="1"/>
  <c r="X221" i="1"/>
  <c r="X227" i="1"/>
  <c r="K560" i="1"/>
  <c r="BO321" i="1"/>
  <c r="BM321" i="1"/>
  <c r="Y321" i="1"/>
  <c r="BO329" i="1"/>
  <c r="BM329" i="1"/>
  <c r="Y329" i="1"/>
  <c r="BO354" i="1"/>
  <c r="BM354" i="1"/>
  <c r="Y354" i="1"/>
  <c r="BO374" i="1"/>
  <c r="BM374" i="1"/>
  <c r="Y374" i="1"/>
  <c r="BO401" i="1"/>
  <c r="BM401" i="1"/>
  <c r="Y401" i="1"/>
  <c r="BO405" i="1"/>
  <c r="BM405" i="1"/>
  <c r="Y405" i="1"/>
  <c r="BO418" i="1"/>
  <c r="BM418" i="1"/>
  <c r="Y418" i="1"/>
  <c r="X425" i="1"/>
  <c r="BO423" i="1"/>
  <c r="BM423" i="1"/>
  <c r="Y423" i="1"/>
  <c r="BO472" i="1"/>
  <c r="BM472" i="1"/>
  <c r="Y472" i="1"/>
  <c r="BO486" i="1"/>
  <c r="BM486" i="1"/>
  <c r="Y486" i="1"/>
  <c r="BO490" i="1"/>
  <c r="BM490" i="1"/>
  <c r="Y490" i="1"/>
  <c r="B560" i="1"/>
  <c r="W552" i="1"/>
  <c r="W553" i="1" s="1"/>
  <c r="Y27" i="1"/>
  <c r="BM27" i="1"/>
  <c r="BO27" i="1"/>
  <c r="Y35" i="1"/>
  <c r="BM35" i="1"/>
  <c r="Y60" i="1"/>
  <c r="BM60" i="1"/>
  <c r="Y68" i="1"/>
  <c r="BM68" i="1"/>
  <c r="Y72" i="1"/>
  <c r="BM72" i="1"/>
  <c r="Y76" i="1"/>
  <c r="BM76" i="1"/>
  <c r="Y80" i="1"/>
  <c r="BM80" i="1"/>
  <c r="Y84" i="1"/>
  <c r="BM84" i="1"/>
  <c r="Y92" i="1"/>
  <c r="BM92" i="1"/>
  <c r="X104" i="1"/>
  <c r="Y100" i="1"/>
  <c r="BM100" i="1"/>
  <c r="Y108" i="1"/>
  <c r="BM108" i="1"/>
  <c r="Y112" i="1"/>
  <c r="BM112" i="1"/>
  <c r="Y118" i="1"/>
  <c r="BM118" i="1"/>
  <c r="Y127" i="1"/>
  <c r="BM127" i="1"/>
  <c r="Y134" i="1"/>
  <c r="BM134" i="1"/>
  <c r="Y138" i="1"/>
  <c r="BM138" i="1"/>
  <c r="Y154" i="1"/>
  <c r="BM154" i="1"/>
  <c r="Y158" i="1"/>
  <c r="BM158" i="1"/>
  <c r="Y175" i="1"/>
  <c r="BM175" i="1"/>
  <c r="Y179" i="1"/>
  <c r="BM179" i="1"/>
  <c r="Y185" i="1"/>
  <c r="BM185" i="1"/>
  <c r="BO185" i="1"/>
  <c r="X203" i="1"/>
  <c r="Y193" i="1"/>
  <c r="BM193" i="1"/>
  <c r="X211" i="1"/>
  <c r="Y207" i="1"/>
  <c r="BM207" i="1"/>
  <c r="Y208" i="1"/>
  <c r="BM208" i="1"/>
  <c r="Y209" i="1"/>
  <c r="BM209" i="1"/>
  <c r="Y216" i="1"/>
  <c r="BM216" i="1"/>
  <c r="Y220" i="1"/>
  <c r="BM220" i="1"/>
  <c r="X226" i="1"/>
  <c r="Y234" i="1"/>
  <c r="BM234" i="1"/>
  <c r="Y235" i="1"/>
  <c r="BM235" i="1"/>
  <c r="L560" i="1"/>
  <c r="Y247" i="1"/>
  <c r="BM247" i="1"/>
  <c r="Y253" i="1"/>
  <c r="BM253" i="1"/>
  <c r="BO253" i="1"/>
  <c r="X256" i="1"/>
  <c r="Y259" i="1"/>
  <c r="BM259" i="1"/>
  <c r="X267" i="1"/>
  <c r="Y264" i="1"/>
  <c r="BM264" i="1"/>
  <c r="Y269" i="1"/>
  <c r="BM269" i="1"/>
  <c r="X272" i="1"/>
  <c r="Y277" i="1"/>
  <c r="BM277" i="1"/>
  <c r="X285" i="1"/>
  <c r="Y283" i="1"/>
  <c r="BM283" i="1"/>
  <c r="X284" i="1"/>
  <c r="Y288" i="1"/>
  <c r="BM288" i="1"/>
  <c r="X295" i="1"/>
  <c r="Y292" i="1"/>
  <c r="BM292" i="1"/>
  <c r="Y298" i="1"/>
  <c r="Y299" i="1" s="1"/>
  <c r="BM298" i="1"/>
  <c r="BO298" i="1"/>
  <c r="X299" i="1"/>
  <c r="Y303" i="1"/>
  <c r="Y304" i="1" s="1"/>
  <c r="BM303" i="1"/>
  <c r="BO303" i="1"/>
  <c r="X311" i="1"/>
  <c r="BO307" i="1"/>
  <c r="BM307" i="1"/>
  <c r="Y307" i="1"/>
  <c r="BO325" i="1"/>
  <c r="BM325" i="1"/>
  <c r="Y325" i="1"/>
  <c r="BO341" i="1"/>
  <c r="BM341" i="1"/>
  <c r="Y341" i="1"/>
  <c r="BO366" i="1"/>
  <c r="BM366" i="1"/>
  <c r="Y366" i="1"/>
  <c r="BO400" i="1"/>
  <c r="BM400" i="1"/>
  <c r="Y400" i="1"/>
  <c r="BO402" i="1"/>
  <c r="BM402" i="1"/>
  <c r="Y402" i="1"/>
  <c r="BO412" i="1"/>
  <c r="BM412" i="1"/>
  <c r="Y412" i="1"/>
  <c r="BO424" i="1"/>
  <c r="BM424" i="1"/>
  <c r="Y424" i="1"/>
  <c r="BO440" i="1"/>
  <c r="BM440" i="1"/>
  <c r="Y440" i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BO475" i="1"/>
  <c r="BM475" i="1"/>
  <c r="Y475" i="1"/>
  <c r="BO494" i="1"/>
  <c r="BM494" i="1"/>
  <c r="Y494" i="1"/>
  <c r="X382" i="1"/>
  <c r="X420" i="1"/>
  <c r="X419" i="1"/>
  <c r="W560" i="1"/>
  <c r="H9" i="1"/>
  <c r="A10" i="1"/>
  <c r="X24" i="1"/>
  <c r="X36" i="1"/>
  <c r="X56" i="1"/>
  <c r="X64" i="1"/>
  <c r="X89" i="1"/>
  <c r="X95" i="1"/>
  <c r="X105" i="1"/>
  <c r="BO126" i="1"/>
  <c r="BM126" i="1"/>
  <c r="Y126" i="1"/>
  <c r="X130" i="1"/>
  <c r="BO135" i="1"/>
  <c r="BM135" i="1"/>
  <c r="Y135" i="1"/>
  <c r="X139" i="1"/>
  <c r="BO153" i="1"/>
  <c r="BM153" i="1"/>
  <c r="Y153" i="1"/>
  <c r="BO157" i="1"/>
  <c r="BM157" i="1"/>
  <c r="Y157" i="1"/>
  <c r="BO170" i="1"/>
  <c r="BM170" i="1"/>
  <c r="Y170" i="1"/>
  <c r="Y171" i="1" s="1"/>
  <c r="X172" i="1"/>
  <c r="X182" i="1"/>
  <c r="X183" i="1"/>
  <c r="BO174" i="1"/>
  <c r="BM174" i="1"/>
  <c r="Y174" i="1"/>
  <c r="BO178" i="1"/>
  <c r="BM178" i="1"/>
  <c r="Y178" i="1"/>
  <c r="F9" i="1"/>
  <c r="J9" i="1"/>
  <c r="Y22" i="1"/>
  <c r="Y24" i="1" s="1"/>
  <c r="BM22" i="1"/>
  <c r="BO22" i="1"/>
  <c r="W554" i="1"/>
  <c r="X25" i="1"/>
  <c r="Y28" i="1"/>
  <c r="BM28" i="1"/>
  <c r="Y30" i="1"/>
  <c r="BM30" i="1"/>
  <c r="Y31" i="1"/>
  <c r="BM31" i="1"/>
  <c r="Y34" i="1"/>
  <c r="BM34" i="1"/>
  <c r="C560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Y87" i="1"/>
  <c r="BM87" i="1"/>
  <c r="X88" i="1"/>
  <c r="Y91" i="1"/>
  <c r="BM91" i="1"/>
  <c r="BO91" i="1"/>
  <c r="Y93" i="1"/>
  <c r="BM93" i="1"/>
  <c r="Y97" i="1"/>
  <c r="BM97" i="1"/>
  <c r="BO97" i="1"/>
  <c r="Y99" i="1"/>
  <c r="BM99" i="1"/>
  <c r="Y101" i="1"/>
  <c r="BM101" i="1"/>
  <c r="Y103" i="1"/>
  <c r="BM103" i="1"/>
  <c r="Y107" i="1"/>
  <c r="BM107" i="1"/>
  <c r="BO107" i="1"/>
  <c r="Y109" i="1"/>
  <c r="BM109" i="1"/>
  <c r="Y111" i="1"/>
  <c r="BM111" i="1"/>
  <c r="Y113" i="1"/>
  <c r="BM113" i="1"/>
  <c r="Y115" i="1"/>
  <c r="BM115" i="1"/>
  <c r="Y116" i="1"/>
  <c r="BM116" i="1"/>
  <c r="Y117" i="1"/>
  <c r="BM117" i="1"/>
  <c r="Y119" i="1"/>
  <c r="BM119" i="1"/>
  <c r="Y120" i="1"/>
  <c r="BM120" i="1"/>
  <c r="Y121" i="1"/>
  <c r="BM121" i="1"/>
  <c r="X122" i="1"/>
  <c r="X131" i="1"/>
  <c r="BO128" i="1"/>
  <c r="BM128" i="1"/>
  <c r="Y128" i="1"/>
  <c r="BO137" i="1"/>
  <c r="BM137" i="1"/>
  <c r="Y137" i="1"/>
  <c r="BO155" i="1"/>
  <c r="BM155" i="1"/>
  <c r="Y155" i="1"/>
  <c r="BO159" i="1"/>
  <c r="BM159" i="1"/>
  <c r="Y159" i="1"/>
  <c r="X161" i="1"/>
  <c r="I560" i="1"/>
  <c r="X167" i="1"/>
  <c r="BO164" i="1"/>
  <c r="BM164" i="1"/>
  <c r="Y164" i="1"/>
  <c r="Y166" i="1" s="1"/>
  <c r="X171" i="1"/>
  <c r="BO176" i="1"/>
  <c r="BM176" i="1"/>
  <c r="Y176" i="1"/>
  <c r="BO180" i="1"/>
  <c r="BM180" i="1"/>
  <c r="Y180" i="1"/>
  <c r="F560" i="1"/>
  <c r="X140" i="1"/>
  <c r="X149" i="1"/>
  <c r="H560" i="1"/>
  <c r="X160" i="1"/>
  <c r="Y186" i="1"/>
  <c r="Y202" i="1" s="1"/>
  <c r="BM186" i="1"/>
  <c r="BO186" i="1"/>
  <c r="Y189" i="1"/>
  <c r="BM189" i="1"/>
  <c r="Y190" i="1"/>
  <c r="BM190" i="1"/>
  <c r="Y192" i="1"/>
  <c r="BM192" i="1"/>
  <c r="Y194" i="1"/>
  <c r="BM194" i="1"/>
  <c r="Y201" i="1"/>
  <c r="BM201" i="1"/>
  <c r="Y206" i="1"/>
  <c r="BM206" i="1"/>
  <c r="BO206" i="1"/>
  <c r="J560" i="1"/>
  <c r="Y215" i="1"/>
  <c r="BM215" i="1"/>
  <c r="BO215" i="1"/>
  <c r="Y217" i="1"/>
  <c r="BM217" i="1"/>
  <c r="Y219" i="1"/>
  <c r="BM219" i="1"/>
  <c r="X222" i="1"/>
  <c r="Y225" i="1"/>
  <c r="BM225" i="1"/>
  <c r="BO225" i="1"/>
  <c r="Y230" i="1"/>
  <c r="Y238" i="1" s="1"/>
  <c r="BM230" i="1"/>
  <c r="BO230" i="1"/>
  <c r="Y231" i="1"/>
  <c r="BM231" i="1"/>
  <c r="Y233" i="1"/>
  <c r="BM233" i="1"/>
  <c r="Y236" i="1"/>
  <c r="BM236" i="1"/>
  <c r="X239" i="1"/>
  <c r="Y242" i="1"/>
  <c r="Y250" i="1" s="1"/>
  <c r="BM242" i="1"/>
  <c r="BO242" i="1"/>
  <c r="Y243" i="1"/>
  <c r="BM243" i="1"/>
  <c r="Y244" i="1"/>
  <c r="BM244" i="1"/>
  <c r="Y246" i="1"/>
  <c r="BM246" i="1"/>
  <c r="Y248" i="1"/>
  <c r="BM248" i="1"/>
  <c r="X251" i="1"/>
  <c r="Y254" i="1"/>
  <c r="Y256" i="1" s="1"/>
  <c r="BM254" i="1"/>
  <c r="BO254" i="1"/>
  <c r="X266" i="1"/>
  <c r="Y260" i="1"/>
  <c r="BM260" i="1"/>
  <c r="BO260" i="1"/>
  <c r="Y262" i="1"/>
  <c r="BM262" i="1"/>
  <c r="BO263" i="1"/>
  <c r="BM263" i="1"/>
  <c r="Y263" i="1"/>
  <c r="X273" i="1"/>
  <c r="X279" i="1"/>
  <c r="BO275" i="1"/>
  <c r="BM275" i="1"/>
  <c r="Y275" i="1"/>
  <c r="X278" i="1"/>
  <c r="Y284" i="1"/>
  <c r="BO282" i="1"/>
  <c r="BM282" i="1"/>
  <c r="Y282" i="1"/>
  <c r="N560" i="1"/>
  <c r="BO291" i="1"/>
  <c r="BM291" i="1"/>
  <c r="Y291" i="1"/>
  <c r="Y310" i="1"/>
  <c r="BO308" i="1"/>
  <c r="BM308" i="1"/>
  <c r="Y308" i="1"/>
  <c r="BO322" i="1"/>
  <c r="BM322" i="1"/>
  <c r="Y322" i="1"/>
  <c r="BO326" i="1"/>
  <c r="BM326" i="1"/>
  <c r="Y326" i="1"/>
  <c r="BO330" i="1"/>
  <c r="BM330" i="1"/>
  <c r="Y330" i="1"/>
  <c r="X337" i="1"/>
  <c r="BO334" i="1"/>
  <c r="BM334" i="1"/>
  <c r="Y334" i="1"/>
  <c r="BO342" i="1"/>
  <c r="BM342" i="1"/>
  <c r="Y342" i="1"/>
  <c r="X349" i="1"/>
  <c r="BO346" i="1"/>
  <c r="BM346" i="1"/>
  <c r="Y346" i="1"/>
  <c r="Y348" i="1" s="1"/>
  <c r="BO355" i="1"/>
  <c r="BM355" i="1"/>
  <c r="Y355" i="1"/>
  <c r="X362" i="1"/>
  <c r="BO359" i="1"/>
  <c r="BM359" i="1"/>
  <c r="Y359" i="1"/>
  <c r="BO367" i="1"/>
  <c r="BM367" i="1"/>
  <c r="Y367" i="1"/>
  <c r="BO381" i="1"/>
  <c r="BM381" i="1"/>
  <c r="Y381" i="1"/>
  <c r="Y382" i="1" s="1"/>
  <c r="X383" i="1"/>
  <c r="BO386" i="1"/>
  <c r="BM386" i="1"/>
  <c r="Y386" i="1"/>
  <c r="BO391" i="1"/>
  <c r="BM391" i="1"/>
  <c r="Y391" i="1"/>
  <c r="BO395" i="1"/>
  <c r="BM395" i="1"/>
  <c r="Y395" i="1"/>
  <c r="BO399" i="1"/>
  <c r="BM399" i="1"/>
  <c r="Y399" i="1"/>
  <c r="BO404" i="1"/>
  <c r="BM404" i="1"/>
  <c r="Y404" i="1"/>
  <c r="BO407" i="1"/>
  <c r="BM407" i="1"/>
  <c r="Y407" i="1"/>
  <c r="X409" i="1"/>
  <c r="X414" i="1"/>
  <c r="BO411" i="1"/>
  <c r="BM411" i="1"/>
  <c r="Y411" i="1"/>
  <c r="Y413" i="1" s="1"/>
  <c r="X413" i="1"/>
  <c r="X466" i="1"/>
  <c r="BO465" i="1"/>
  <c r="BM465" i="1"/>
  <c r="Y465" i="1"/>
  <c r="Y466" i="1" s="1"/>
  <c r="X467" i="1"/>
  <c r="X482" i="1"/>
  <c r="X483" i="1"/>
  <c r="BO471" i="1"/>
  <c r="BM471" i="1"/>
  <c r="Y471" i="1"/>
  <c r="V560" i="1"/>
  <c r="BO474" i="1"/>
  <c r="BM474" i="1"/>
  <c r="Y474" i="1"/>
  <c r="X238" i="1"/>
  <c r="X250" i="1"/>
  <c r="BO265" i="1"/>
  <c r="BM265" i="1"/>
  <c r="Y265" i="1"/>
  <c r="BO270" i="1"/>
  <c r="BM270" i="1"/>
  <c r="Y270" i="1"/>
  <c r="Y272" i="1" s="1"/>
  <c r="BO276" i="1"/>
  <c r="BM276" i="1"/>
  <c r="Y276" i="1"/>
  <c r="BO289" i="1"/>
  <c r="BM289" i="1"/>
  <c r="Y289" i="1"/>
  <c r="BO293" i="1"/>
  <c r="BM293" i="1"/>
  <c r="Y293" i="1"/>
  <c r="Y295" i="1" s="1"/>
  <c r="BO320" i="1"/>
  <c r="BM320" i="1"/>
  <c r="Y320" i="1"/>
  <c r="BO324" i="1"/>
  <c r="BM324" i="1"/>
  <c r="Y324" i="1"/>
  <c r="BO328" i="1"/>
  <c r="BM328" i="1"/>
  <c r="Y328" i="1"/>
  <c r="BO336" i="1"/>
  <c r="BM336" i="1"/>
  <c r="Y336" i="1"/>
  <c r="X338" i="1"/>
  <c r="X343" i="1"/>
  <c r="BO340" i="1"/>
  <c r="BM340" i="1"/>
  <c r="Y340" i="1"/>
  <c r="Y343" i="1" s="1"/>
  <c r="BO353" i="1"/>
  <c r="BM353" i="1"/>
  <c r="Y353" i="1"/>
  <c r="Y356" i="1" s="1"/>
  <c r="BO361" i="1"/>
  <c r="BM361" i="1"/>
  <c r="Y361" i="1"/>
  <c r="X363" i="1"/>
  <c r="X370" i="1"/>
  <c r="BO365" i="1"/>
  <c r="BM365" i="1"/>
  <c r="Y365" i="1"/>
  <c r="Y370" i="1" s="1"/>
  <c r="BO369" i="1"/>
  <c r="BM369" i="1"/>
  <c r="Y369" i="1"/>
  <c r="X371" i="1"/>
  <c r="X376" i="1"/>
  <c r="BO373" i="1"/>
  <c r="BM373" i="1"/>
  <c r="Y373" i="1"/>
  <c r="Y375" i="1" s="1"/>
  <c r="BO387" i="1"/>
  <c r="BM387" i="1"/>
  <c r="Y387" i="1"/>
  <c r="BO392" i="1"/>
  <c r="BM392" i="1"/>
  <c r="Y392" i="1"/>
  <c r="BO396" i="1"/>
  <c r="BM396" i="1"/>
  <c r="Y396" i="1"/>
  <c r="BO403" i="1"/>
  <c r="BM403" i="1"/>
  <c r="Y403" i="1"/>
  <c r="BO406" i="1"/>
  <c r="BM406" i="1"/>
  <c r="Y406" i="1"/>
  <c r="X436" i="1"/>
  <c r="BO428" i="1"/>
  <c r="BM428" i="1"/>
  <c r="Y428" i="1"/>
  <c r="X437" i="1"/>
  <c r="BO432" i="1"/>
  <c r="BM432" i="1"/>
  <c r="Y432" i="1"/>
  <c r="Y456" i="1"/>
  <c r="BO454" i="1"/>
  <c r="BM454" i="1"/>
  <c r="Y454" i="1"/>
  <c r="X456" i="1"/>
  <c r="R560" i="1"/>
  <c r="X296" i="1"/>
  <c r="O560" i="1"/>
  <c r="X305" i="1"/>
  <c r="P560" i="1"/>
  <c r="X331" i="1"/>
  <c r="Q560" i="1"/>
  <c r="X356" i="1"/>
  <c r="X408" i="1"/>
  <c r="BO417" i="1"/>
  <c r="BM417" i="1"/>
  <c r="Y417" i="1"/>
  <c r="Y419" i="1" s="1"/>
  <c r="BO431" i="1"/>
  <c r="BM431" i="1"/>
  <c r="Y431" i="1"/>
  <c r="BO435" i="1"/>
  <c r="BM435" i="1"/>
  <c r="Y435" i="1"/>
  <c r="X442" i="1"/>
  <c r="BO439" i="1"/>
  <c r="BM439" i="1"/>
  <c r="Y439" i="1"/>
  <c r="Y441" i="1" s="1"/>
  <c r="T560" i="1"/>
  <c r="U560" i="1"/>
  <c r="X463" i="1"/>
  <c r="BO460" i="1"/>
  <c r="BM460" i="1"/>
  <c r="Y460" i="1"/>
  <c r="Y462" i="1" s="1"/>
  <c r="BO473" i="1"/>
  <c r="BM473" i="1"/>
  <c r="Y473" i="1"/>
  <c r="BO476" i="1"/>
  <c r="BM476" i="1"/>
  <c r="Y476" i="1"/>
  <c r="BO479" i="1"/>
  <c r="BM479" i="1"/>
  <c r="Y479" i="1"/>
  <c r="BO491" i="1"/>
  <c r="BM491" i="1"/>
  <c r="Y491" i="1"/>
  <c r="Y496" i="1" s="1"/>
  <c r="BO495" i="1"/>
  <c r="BM495" i="1"/>
  <c r="Y495" i="1"/>
  <c r="X497" i="1"/>
  <c r="X502" i="1"/>
  <c r="BO499" i="1"/>
  <c r="BM499" i="1"/>
  <c r="Y499" i="1"/>
  <c r="X503" i="1"/>
  <c r="BO524" i="1"/>
  <c r="BM524" i="1"/>
  <c r="Y524" i="1"/>
  <c r="BO526" i="1"/>
  <c r="BM526" i="1"/>
  <c r="Y526" i="1"/>
  <c r="BO539" i="1"/>
  <c r="BM539" i="1"/>
  <c r="Y539" i="1"/>
  <c r="S560" i="1"/>
  <c r="X426" i="1"/>
  <c r="X457" i="1"/>
  <c r="BO478" i="1"/>
  <c r="BM478" i="1"/>
  <c r="Y478" i="1"/>
  <c r="BO481" i="1"/>
  <c r="BM481" i="1"/>
  <c r="Y481" i="1"/>
  <c r="X488" i="1"/>
  <c r="BO485" i="1"/>
  <c r="BM485" i="1"/>
  <c r="Y485" i="1"/>
  <c r="Y487" i="1" s="1"/>
  <c r="X496" i="1"/>
  <c r="BO493" i="1"/>
  <c r="BM493" i="1"/>
  <c r="Y493" i="1"/>
  <c r="BO501" i="1"/>
  <c r="BM501" i="1"/>
  <c r="Y501" i="1"/>
  <c r="X506" i="1"/>
  <c r="BO505" i="1"/>
  <c r="BM505" i="1"/>
  <c r="Y505" i="1"/>
  <c r="Y506" i="1" s="1"/>
  <c r="X507" i="1"/>
  <c r="X528" i="1"/>
  <c r="BO523" i="1"/>
  <c r="BM523" i="1"/>
  <c r="Y523" i="1"/>
  <c r="BO525" i="1"/>
  <c r="BM525" i="1"/>
  <c r="Y525" i="1"/>
  <c r="BO527" i="1"/>
  <c r="BM527" i="1"/>
  <c r="Y527" i="1"/>
  <c r="X529" i="1"/>
  <c r="X541" i="1"/>
  <c r="BO538" i="1"/>
  <c r="BM538" i="1"/>
  <c r="Y538" i="1"/>
  <c r="Y541" i="1" s="1"/>
  <c r="BO540" i="1"/>
  <c r="BM540" i="1"/>
  <c r="Y540" i="1"/>
  <c r="X542" i="1"/>
  <c r="X521" i="1"/>
  <c r="Y226" i="1" l="1"/>
  <c r="Y210" i="1"/>
  <c r="Y139" i="1"/>
  <c r="Y331" i="1"/>
  <c r="Y221" i="1"/>
  <c r="Y122" i="1"/>
  <c r="Y94" i="1"/>
  <c r="Y88" i="1"/>
  <c r="Y63" i="1"/>
  <c r="Y555" i="1" s="1"/>
  <c r="Y36" i="1"/>
  <c r="Y408" i="1"/>
  <c r="Y266" i="1"/>
  <c r="Y160" i="1"/>
  <c r="Y130" i="1"/>
  <c r="Y425" i="1"/>
  <c r="Y502" i="1"/>
  <c r="Y362" i="1"/>
  <c r="Y337" i="1"/>
  <c r="Y278" i="1"/>
  <c r="X551" i="1"/>
  <c r="Y182" i="1"/>
  <c r="Y528" i="1"/>
  <c r="Y436" i="1"/>
  <c r="Y482" i="1"/>
  <c r="Y104" i="1"/>
  <c r="X550" i="1"/>
  <c r="X552" i="1"/>
  <c r="X554" i="1"/>
  <c r="X553" i="1" l="1"/>
</calcChain>
</file>

<file path=xl/sharedStrings.xml><?xml version="1.0" encoding="utf-8"?>
<sst xmlns="http://schemas.openxmlformats.org/spreadsheetml/2006/main" count="2437" uniqueCount="817">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</sst>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0"/>
  <sheetViews>
    <sheetView showGridLines="0" tabSelected="1" zoomScaleNormal="100" zoomScaleSheetLayoutView="100" workbookViewId="0">
      <selection activeCell="AA68" sqref="AA68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15" t="s">
        <v>0</v>
      </c>
      <c r="E1" s="516"/>
      <c r="F1" s="516"/>
      <c r="G1" s="12" t="s">
        <v>1</v>
      </c>
      <c r="H1" s="515" t="s">
        <v>2</v>
      </c>
      <c r="I1" s="516"/>
      <c r="J1" s="516"/>
      <c r="K1" s="516"/>
      <c r="L1" s="516"/>
      <c r="M1" s="516"/>
      <c r="N1" s="516"/>
      <c r="O1" s="516"/>
      <c r="P1" s="516"/>
      <c r="Q1" s="773" t="s">
        <v>3</v>
      </c>
      <c r="R1" s="516"/>
      <c r="S1" s="516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5"/>
      <c r="Q2" s="395"/>
      <c r="R2" s="395"/>
      <c r="S2" s="395"/>
      <c r="T2" s="395"/>
      <c r="U2" s="395"/>
      <c r="V2" s="395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5"/>
      <c r="P3" s="395"/>
      <c r="Q3" s="395"/>
      <c r="R3" s="395"/>
      <c r="S3" s="395"/>
      <c r="T3" s="395"/>
      <c r="U3" s="395"/>
      <c r="V3" s="395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426" t="s">
        <v>8</v>
      </c>
      <c r="B5" s="427"/>
      <c r="C5" s="428"/>
      <c r="D5" s="459"/>
      <c r="E5" s="461"/>
      <c r="F5" s="729" t="s">
        <v>9</v>
      </c>
      <c r="G5" s="428"/>
      <c r="H5" s="459" t="s">
        <v>816</v>
      </c>
      <c r="I5" s="460"/>
      <c r="J5" s="460"/>
      <c r="K5" s="460"/>
      <c r="L5" s="461"/>
      <c r="M5" s="58"/>
      <c r="O5" s="24" t="s">
        <v>10</v>
      </c>
      <c r="P5" s="785">
        <v>45486</v>
      </c>
      <c r="Q5" s="555"/>
      <c r="S5" s="638" t="s">
        <v>11</v>
      </c>
      <c r="T5" s="448"/>
      <c r="U5" s="640" t="s">
        <v>12</v>
      </c>
      <c r="V5" s="555"/>
      <c r="AA5" s="51"/>
      <c r="AB5" s="51"/>
      <c r="AC5" s="51"/>
    </row>
    <row r="6" spans="1:30" s="381" customFormat="1" ht="24" customHeight="1" x14ac:dyDescent="0.2">
      <c r="A6" s="426" t="s">
        <v>13</v>
      </c>
      <c r="B6" s="427"/>
      <c r="C6" s="428"/>
      <c r="D6" s="697" t="s">
        <v>14</v>
      </c>
      <c r="E6" s="698"/>
      <c r="F6" s="698"/>
      <c r="G6" s="698"/>
      <c r="H6" s="698"/>
      <c r="I6" s="698"/>
      <c r="J6" s="698"/>
      <c r="K6" s="698"/>
      <c r="L6" s="555"/>
      <c r="M6" s="59"/>
      <c r="O6" s="24" t="s">
        <v>15</v>
      </c>
      <c r="P6" s="443" t="str">
        <f>IF(P5=0," ",CHOOSE(WEEKDAY(P5,2),"Понедельник","Вторник","Среда","Четверг","Пятница","Суббота","Воскресенье"))</f>
        <v>Суббота</v>
      </c>
      <c r="Q6" s="393"/>
      <c r="S6" s="447" t="s">
        <v>16</v>
      </c>
      <c r="T6" s="448"/>
      <c r="U6" s="682" t="s">
        <v>17</v>
      </c>
      <c r="V6" s="470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18" t="str">
        <f>IFERROR(VLOOKUP(DeliveryAddress,Table,3,0),1)</f>
        <v>5</v>
      </c>
      <c r="E7" s="619"/>
      <c r="F7" s="619"/>
      <c r="G7" s="619"/>
      <c r="H7" s="619"/>
      <c r="I7" s="619"/>
      <c r="J7" s="619"/>
      <c r="K7" s="619"/>
      <c r="L7" s="435"/>
      <c r="M7" s="60"/>
      <c r="O7" s="24"/>
      <c r="P7" s="42"/>
      <c r="Q7" s="42"/>
      <c r="S7" s="395"/>
      <c r="T7" s="448"/>
      <c r="U7" s="683"/>
      <c r="V7" s="684"/>
      <c r="AA7" s="51"/>
      <c r="AB7" s="51"/>
      <c r="AC7" s="51"/>
    </row>
    <row r="8" spans="1:30" s="381" customFormat="1" ht="25.5" customHeight="1" x14ac:dyDescent="0.2">
      <c r="A8" s="774" t="s">
        <v>18</v>
      </c>
      <c r="B8" s="409"/>
      <c r="C8" s="410"/>
      <c r="D8" s="493"/>
      <c r="E8" s="494"/>
      <c r="F8" s="494"/>
      <c r="G8" s="494"/>
      <c r="H8" s="494"/>
      <c r="I8" s="494"/>
      <c r="J8" s="494"/>
      <c r="K8" s="494"/>
      <c r="L8" s="495"/>
      <c r="M8" s="61"/>
      <c r="O8" s="24" t="s">
        <v>19</v>
      </c>
      <c r="P8" s="434">
        <v>0.41666666666666669</v>
      </c>
      <c r="Q8" s="435"/>
      <c r="S8" s="395"/>
      <c r="T8" s="448"/>
      <c r="U8" s="683"/>
      <c r="V8" s="684"/>
      <c r="AA8" s="51"/>
      <c r="AB8" s="51"/>
      <c r="AC8" s="51"/>
    </row>
    <row r="9" spans="1:30" s="381" customFormat="1" ht="39.950000000000003" customHeight="1" x14ac:dyDescent="0.2">
      <c r="A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431"/>
      <c r="E9" s="432"/>
      <c r="F9" s="4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437" t="str">
        <f>IF(AND($A$9="Тип доверенности/получателя при получении в адресе перегруза:",$D$9="Разовая доверенность"),"Введите ФИО","")</f>
        <v/>
      </c>
      <c r="I9" s="432"/>
      <c r="J9" s="4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2"/>
      <c r="L9" s="432"/>
      <c r="M9" s="383"/>
      <c r="O9" s="26" t="s">
        <v>20</v>
      </c>
      <c r="P9" s="429"/>
      <c r="Q9" s="430"/>
      <c r="S9" s="395"/>
      <c r="T9" s="448"/>
      <c r="U9" s="685"/>
      <c r="V9" s="686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4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431"/>
      <c r="E10" s="432"/>
      <c r="F10" s="4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66" t="str">
        <f>IFERROR(VLOOKUP($D$10,Proxy,2,FALSE),"")</f>
        <v/>
      </c>
      <c r="I10" s="395"/>
      <c r="J10" s="395"/>
      <c r="K10" s="395"/>
      <c r="L10" s="395"/>
      <c r="M10" s="380"/>
      <c r="O10" s="26" t="s">
        <v>21</v>
      </c>
      <c r="P10" s="646"/>
      <c r="Q10" s="647"/>
      <c r="T10" s="24" t="s">
        <v>22</v>
      </c>
      <c r="U10" s="469" t="s">
        <v>23</v>
      </c>
      <c r="V10" s="470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4"/>
      <c r="Q11" s="555"/>
      <c r="T11" s="24" t="s">
        <v>26</v>
      </c>
      <c r="U11" s="679" t="s">
        <v>27</v>
      </c>
      <c r="V11" s="430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694" t="s">
        <v>28</v>
      </c>
      <c r="B12" s="427"/>
      <c r="C12" s="427"/>
      <c r="D12" s="427"/>
      <c r="E12" s="427"/>
      <c r="F12" s="427"/>
      <c r="G12" s="427"/>
      <c r="H12" s="427"/>
      <c r="I12" s="427"/>
      <c r="J12" s="427"/>
      <c r="K12" s="427"/>
      <c r="L12" s="428"/>
      <c r="M12" s="62"/>
      <c r="O12" s="24" t="s">
        <v>29</v>
      </c>
      <c r="P12" s="434"/>
      <c r="Q12" s="435"/>
      <c r="R12" s="23"/>
      <c r="T12" s="24"/>
      <c r="U12" s="516"/>
      <c r="V12" s="395"/>
      <c r="AA12" s="51"/>
      <c r="AB12" s="51"/>
      <c r="AC12" s="51"/>
    </row>
    <row r="13" spans="1:30" s="381" customFormat="1" ht="23.25" customHeight="1" x14ac:dyDescent="0.2">
      <c r="A13" s="694" t="s">
        <v>30</v>
      </c>
      <c r="B13" s="427"/>
      <c r="C13" s="427"/>
      <c r="D13" s="427"/>
      <c r="E13" s="427"/>
      <c r="F13" s="427"/>
      <c r="G13" s="427"/>
      <c r="H13" s="427"/>
      <c r="I13" s="427"/>
      <c r="J13" s="427"/>
      <c r="K13" s="427"/>
      <c r="L13" s="428"/>
      <c r="M13" s="62"/>
      <c r="N13" s="26"/>
      <c r="O13" s="26" t="s">
        <v>31</v>
      </c>
      <c r="P13" s="679"/>
      <c r="Q13" s="430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694" t="s">
        <v>32</v>
      </c>
      <c r="B14" s="427"/>
      <c r="C14" s="427"/>
      <c r="D14" s="427"/>
      <c r="E14" s="427"/>
      <c r="F14" s="427"/>
      <c r="G14" s="427"/>
      <c r="H14" s="427"/>
      <c r="I14" s="427"/>
      <c r="J14" s="427"/>
      <c r="K14" s="427"/>
      <c r="L14" s="428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1" t="s">
        <v>33</v>
      </c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8"/>
      <c r="M15" s="63"/>
      <c r="O15" s="528" t="s">
        <v>34</v>
      </c>
      <c r="P15" s="516"/>
      <c r="Q15" s="516"/>
      <c r="R15" s="516"/>
      <c r="S15" s="516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9"/>
      <c r="P16" s="529"/>
      <c r="Q16" s="529"/>
      <c r="R16" s="529"/>
      <c r="S16" s="52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16" t="s">
        <v>35</v>
      </c>
      <c r="B17" s="416" t="s">
        <v>36</v>
      </c>
      <c r="C17" s="564" t="s">
        <v>37</v>
      </c>
      <c r="D17" s="416" t="s">
        <v>38</v>
      </c>
      <c r="E17" s="421"/>
      <c r="F17" s="416" t="s">
        <v>39</v>
      </c>
      <c r="G17" s="416" t="s">
        <v>40</v>
      </c>
      <c r="H17" s="416" t="s">
        <v>41</v>
      </c>
      <c r="I17" s="416" t="s">
        <v>42</v>
      </c>
      <c r="J17" s="416" t="s">
        <v>43</v>
      </c>
      <c r="K17" s="416" t="s">
        <v>44</v>
      </c>
      <c r="L17" s="416" t="s">
        <v>45</v>
      </c>
      <c r="M17" s="416" t="s">
        <v>46</v>
      </c>
      <c r="N17" s="416" t="s">
        <v>47</v>
      </c>
      <c r="O17" s="416" t="s">
        <v>48</v>
      </c>
      <c r="P17" s="420"/>
      <c r="Q17" s="420"/>
      <c r="R17" s="420"/>
      <c r="S17" s="421"/>
      <c r="T17" s="757" t="s">
        <v>49</v>
      </c>
      <c r="U17" s="428"/>
      <c r="V17" s="416" t="s">
        <v>50</v>
      </c>
      <c r="W17" s="416" t="s">
        <v>51</v>
      </c>
      <c r="X17" s="783" t="s">
        <v>52</v>
      </c>
      <c r="Y17" s="416" t="s">
        <v>53</v>
      </c>
      <c r="Z17" s="509" t="s">
        <v>54</v>
      </c>
      <c r="AA17" s="509" t="s">
        <v>55</v>
      </c>
      <c r="AB17" s="509" t="s">
        <v>56</v>
      </c>
      <c r="AC17" s="510"/>
      <c r="AD17" s="511"/>
      <c r="AE17" s="501"/>
      <c r="BB17" s="755" t="s">
        <v>57</v>
      </c>
    </row>
    <row r="18" spans="1:67" ht="14.25" customHeight="1" x14ac:dyDescent="0.2">
      <c r="A18" s="417"/>
      <c r="B18" s="417"/>
      <c r="C18" s="417"/>
      <c r="D18" s="422"/>
      <c r="E18" s="424"/>
      <c r="F18" s="417"/>
      <c r="G18" s="417"/>
      <c r="H18" s="417"/>
      <c r="I18" s="417"/>
      <c r="J18" s="417"/>
      <c r="K18" s="417"/>
      <c r="L18" s="417"/>
      <c r="M18" s="417"/>
      <c r="N18" s="417"/>
      <c r="O18" s="422"/>
      <c r="P18" s="423"/>
      <c r="Q18" s="423"/>
      <c r="R18" s="423"/>
      <c r="S18" s="424"/>
      <c r="T18" s="382" t="s">
        <v>58</v>
      </c>
      <c r="U18" s="382" t="s">
        <v>59</v>
      </c>
      <c r="V18" s="417"/>
      <c r="W18" s="417"/>
      <c r="X18" s="784"/>
      <c r="Y18" s="417"/>
      <c r="Z18" s="656"/>
      <c r="AA18" s="656"/>
      <c r="AB18" s="512"/>
      <c r="AC18" s="513"/>
      <c r="AD18" s="514"/>
      <c r="AE18" s="502"/>
      <c r="BB18" s="395"/>
    </row>
    <row r="19" spans="1:67" ht="27.75" hidden="1" customHeight="1" x14ac:dyDescent="0.2">
      <c r="A19" s="401" t="s">
        <v>60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8"/>
      <c r="AA19" s="48"/>
    </row>
    <row r="20" spans="1:67" ht="16.5" hidden="1" customHeight="1" x14ac:dyDescent="0.25">
      <c r="A20" s="466" t="s">
        <v>60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79"/>
      <c r="AA20" s="379"/>
    </row>
    <row r="21" spans="1:67" ht="14.25" hidden="1" customHeight="1" x14ac:dyDescent="0.25">
      <c r="A21" s="400" t="s">
        <v>61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78"/>
      <c r="AA21" s="37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7">
        <v>4607091389258</v>
      </c>
      <c r="E22" s="393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2"/>
      <c r="Q22" s="392"/>
      <c r="R22" s="392"/>
      <c r="S22" s="393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7">
        <v>4680115885004</v>
      </c>
      <c r="E23" s="393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2"/>
      <c r="Q23" s="392"/>
      <c r="R23" s="392"/>
      <c r="S23" s="393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4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6"/>
      <c r="O24" s="408" t="s">
        <v>70</v>
      </c>
      <c r="P24" s="409"/>
      <c r="Q24" s="409"/>
      <c r="R24" s="409"/>
      <c r="S24" s="409"/>
      <c r="T24" s="409"/>
      <c r="U24" s="410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hidden="1" x14ac:dyDescent="0.2">
      <c r="A25" s="395"/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6"/>
      <c r="O25" s="408" t="s">
        <v>70</v>
      </c>
      <c r="P25" s="409"/>
      <c r="Q25" s="409"/>
      <c r="R25" s="409"/>
      <c r="S25" s="409"/>
      <c r="T25" s="409"/>
      <c r="U25" s="410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hidden="1" customHeight="1" x14ac:dyDescent="0.25">
      <c r="A26" s="400" t="s">
        <v>72</v>
      </c>
      <c r="B26" s="395"/>
      <c r="C26" s="395"/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  <c r="W26" s="395"/>
      <c r="X26" s="395"/>
      <c r="Y26" s="395"/>
      <c r="Z26" s="378"/>
      <c r="AA26" s="37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7">
        <v>4607091383881</v>
      </c>
      <c r="E27" s="393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2"/>
      <c r="Q27" s="392"/>
      <c r="R27" s="392"/>
      <c r="S27" s="393"/>
      <c r="T27" s="34"/>
      <c r="U27" s="34"/>
      <c r="V27" s="35" t="s">
        <v>66</v>
      </c>
      <c r="W27" s="385">
        <v>0</v>
      </c>
      <c r="X27" s="38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7">
        <v>4607091388237</v>
      </c>
      <c r="E28" s="393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2"/>
      <c r="Q28" s="392"/>
      <c r="R28" s="392"/>
      <c r="S28" s="393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7">
        <v>4607091383935</v>
      </c>
      <c r="E29" s="393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2"/>
      <c r="Q29" s="392"/>
      <c r="R29" s="392"/>
      <c r="S29" s="393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7">
        <v>4607091383935</v>
      </c>
      <c r="E30" s="393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3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2"/>
      <c r="Q30" s="392"/>
      <c r="R30" s="392"/>
      <c r="S30" s="393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7">
        <v>4680115881990</v>
      </c>
      <c r="E31" s="393"/>
      <c r="F31" s="384">
        <v>0.42</v>
      </c>
      <c r="G31" s="32">
        <v>6</v>
      </c>
      <c r="H31" s="384">
        <v>2.52</v>
      </c>
      <c r="I31" s="38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2" t="s">
        <v>82</v>
      </c>
      <c r="P31" s="392"/>
      <c r="Q31" s="392"/>
      <c r="R31" s="392"/>
      <c r="S31" s="393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7">
        <v>4680115881853</v>
      </c>
      <c r="E32" s="393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47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92"/>
      <c r="Q32" s="392"/>
      <c r="R32" s="392"/>
      <c r="S32" s="393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7">
        <v>4680115881853</v>
      </c>
      <c r="E33" s="393"/>
      <c r="F33" s="384">
        <v>0.33</v>
      </c>
      <c r="G33" s="32">
        <v>6</v>
      </c>
      <c r="H33" s="384">
        <v>1.98</v>
      </c>
      <c r="I33" s="384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8" t="s">
        <v>86</v>
      </c>
      <c r="P33" s="392"/>
      <c r="Q33" s="392"/>
      <c r="R33" s="392"/>
      <c r="S33" s="393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7">
        <v>4607091383911</v>
      </c>
      <c r="E34" s="393"/>
      <c r="F34" s="384">
        <v>0.33</v>
      </c>
      <c r="G34" s="32">
        <v>6</v>
      </c>
      <c r="H34" s="384">
        <v>1.98</v>
      </c>
      <c r="I34" s="38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2"/>
      <c r="Q34" s="392"/>
      <c r="R34" s="392"/>
      <c r="S34" s="393"/>
      <c r="T34" s="34"/>
      <c r="U34" s="34"/>
      <c r="V34" s="35" t="s">
        <v>66</v>
      </c>
      <c r="W34" s="385">
        <v>0</v>
      </c>
      <c r="X34" s="38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7">
        <v>4607091388244</v>
      </c>
      <c r="E35" s="393"/>
      <c r="F35" s="384">
        <v>0.42</v>
      </c>
      <c r="G35" s="32">
        <v>6</v>
      </c>
      <c r="H35" s="384">
        <v>2.52</v>
      </c>
      <c r="I35" s="38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6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2"/>
      <c r="Q35" s="392"/>
      <c r="R35" s="392"/>
      <c r="S35" s="393"/>
      <c r="T35" s="34"/>
      <c r="U35" s="34"/>
      <c r="V35" s="35" t="s">
        <v>66</v>
      </c>
      <c r="W35" s="385">
        <v>0</v>
      </c>
      <c r="X35" s="38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4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6"/>
      <c r="O36" s="408" t="s">
        <v>70</v>
      </c>
      <c r="P36" s="409"/>
      <c r="Q36" s="409"/>
      <c r="R36" s="409"/>
      <c r="S36" s="409"/>
      <c r="T36" s="409"/>
      <c r="U36" s="410"/>
      <c r="V36" s="37" t="s">
        <v>71</v>
      </c>
      <c r="W36" s="387">
        <f>IFERROR(W27/H27,"0")+IFERROR(W28/H28,"0")+IFERROR(W29/H29,"0")+IFERROR(W30/H30,"0")+IFERROR(W31/H31,"0")+IFERROR(W32/H32,"0")+IFERROR(W33/H33,"0")+IFERROR(W34/H34,"0")+IFERROR(W35/H35,"0")</f>
        <v>0</v>
      </c>
      <c r="X36" s="387">
        <f>IFERROR(X27/H27,"0")+IFERROR(X28/H28,"0")+IFERROR(X29/H29,"0")+IFERROR(X30/H30,"0")+IFERROR(X31/H31,"0")+IFERROR(X32/H32,"0")+IFERROR(X33/H33,"0")+IFERROR(X34/H34,"0")+IFERROR(X35/H35,"0")</f>
        <v>0</v>
      </c>
      <c r="Y36" s="38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8"/>
      <c r="AA36" s="388"/>
    </row>
    <row r="37" spans="1:67" hidden="1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6"/>
      <c r="O37" s="408" t="s">
        <v>70</v>
      </c>
      <c r="P37" s="409"/>
      <c r="Q37" s="409"/>
      <c r="R37" s="409"/>
      <c r="S37" s="409"/>
      <c r="T37" s="409"/>
      <c r="U37" s="410"/>
      <c r="V37" s="37" t="s">
        <v>66</v>
      </c>
      <c r="W37" s="387">
        <f>IFERROR(SUM(W27:W35),"0")</f>
        <v>0</v>
      </c>
      <c r="X37" s="387">
        <f>IFERROR(SUM(X27:X35),"0")</f>
        <v>0</v>
      </c>
      <c r="Y37" s="37"/>
      <c r="Z37" s="388"/>
      <c r="AA37" s="388"/>
    </row>
    <row r="38" spans="1:67" ht="14.25" hidden="1" customHeight="1" x14ac:dyDescent="0.25">
      <c r="A38" s="400" t="s">
        <v>91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78"/>
      <c r="AA38" s="378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7">
        <v>4607091388503</v>
      </c>
      <c r="E39" s="393"/>
      <c r="F39" s="384">
        <v>0.05</v>
      </c>
      <c r="G39" s="32">
        <v>12</v>
      </c>
      <c r="H39" s="384">
        <v>0.6</v>
      </c>
      <c r="I39" s="38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2"/>
      <c r="Q39" s="392"/>
      <c r="R39" s="392"/>
      <c r="S39" s="393"/>
      <c r="T39" s="34"/>
      <c r="U39" s="34"/>
      <c r="V39" s="35" t="s">
        <v>66</v>
      </c>
      <c r="W39" s="385">
        <v>0</v>
      </c>
      <c r="X39" s="38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4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6"/>
      <c r="O40" s="408" t="s">
        <v>70</v>
      </c>
      <c r="P40" s="409"/>
      <c r="Q40" s="409"/>
      <c r="R40" s="409"/>
      <c r="S40" s="409"/>
      <c r="T40" s="409"/>
      <c r="U40" s="410"/>
      <c r="V40" s="37" t="s">
        <v>71</v>
      </c>
      <c r="W40" s="387">
        <f>IFERROR(W39/H39,"0")</f>
        <v>0</v>
      </c>
      <c r="X40" s="387">
        <f>IFERROR(X39/H39,"0")</f>
        <v>0</v>
      </c>
      <c r="Y40" s="387">
        <f>IFERROR(IF(Y39="",0,Y39),"0")</f>
        <v>0</v>
      </c>
      <c r="Z40" s="388"/>
      <c r="AA40" s="388"/>
    </row>
    <row r="41" spans="1:67" hidden="1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6"/>
      <c r="O41" s="408" t="s">
        <v>70</v>
      </c>
      <c r="P41" s="409"/>
      <c r="Q41" s="409"/>
      <c r="R41" s="409"/>
      <c r="S41" s="409"/>
      <c r="T41" s="409"/>
      <c r="U41" s="410"/>
      <c r="V41" s="37" t="s">
        <v>66</v>
      </c>
      <c r="W41" s="387">
        <f>IFERROR(SUM(W39:W39),"0")</f>
        <v>0</v>
      </c>
      <c r="X41" s="387">
        <f>IFERROR(SUM(X39:X39),"0")</f>
        <v>0</v>
      </c>
      <c r="Y41" s="37"/>
      <c r="Z41" s="388"/>
      <c r="AA41" s="388"/>
    </row>
    <row r="42" spans="1:67" ht="14.25" hidden="1" customHeight="1" x14ac:dyDescent="0.25">
      <c r="A42" s="400" t="s">
        <v>96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78"/>
      <c r="AA42" s="378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7">
        <v>4607091388282</v>
      </c>
      <c r="E43" s="393"/>
      <c r="F43" s="384">
        <v>0.3</v>
      </c>
      <c r="G43" s="32">
        <v>6</v>
      </c>
      <c r="H43" s="384">
        <v>1.8</v>
      </c>
      <c r="I43" s="38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2"/>
      <c r="Q43" s="392"/>
      <c r="R43" s="392"/>
      <c r="S43" s="393"/>
      <c r="T43" s="34"/>
      <c r="U43" s="34"/>
      <c r="V43" s="35" t="s">
        <v>66</v>
      </c>
      <c r="W43" s="385">
        <v>0</v>
      </c>
      <c r="X43" s="38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4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6"/>
      <c r="O44" s="408" t="s">
        <v>70</v>
      </c>
      <c r="P44" s="409"/>
      <c r="Q44" s="409"/>
      <c r="R44" s="409"/>
      <c r="S44" s="409"/>
      <c r="T44" s="409"/>
      <c r="U44" s="410"/>
      <c r="V44" s="37" t="s">
        <v>71</v>
      </c>
      <c r="W44" s="387">
        <f>IFERROR(W43/H43,"0")</f>
        <v>0</v>
      </c>
      <c r="X44" s="387">
        <f>IFERROR(X43/H43,"0")</f>
        <v>0</v>
      </c>
      <c r="Y44" s="387">
        <f>IFERROR(IF(Y43="",0,Y43),"0")</f>
        <v>0</v>
      </c>
      <c r="Z44" s="388"/>
      <c r="AA44" s="388"/>
    </row>
    <row r="45" spans="1:67" hidden="1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6"/>
      <c r="O45" s="408" t="s">
        <v>70</v>
      </c>
      <c r="P45" s="409"/>
      <c r="Q45" s="409"/>
      <c r="R45" s="409"/>
      <c r="S45" s="409"/>
      <c r="T45" s="409"/>
      <c r="U45" s="410"/>
      <c r="V45" s="37" t="s">
        <v>66</v>
      </c>
      <c r="W45" s="387">
        <f>IFERROR(SUM(W43:W43),"0")</f>
        <v>0</v>
      </c>
      <c r="X45" s="387">
        <f>IFERROR(SUM(X43:X43),"0")</f>
        <v>0</v>
      </c>
      <c r="Y45" s="37"/>
      <c r="Z45" s="388"/>
      <c r="AA45" s="388"/>
    </row>
    <row r="46" spans="1:67" ht="14.25" hidden="1" customHeight="1" x14ac:dyDescent="0.25">
      <c r="A46" s="400" t="s">
        <v>100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78"/>
      <c r="AA46" s="378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7">
        <v>4607091389111</v>
      </c>
      <c r="E47" s="393"/>
      <c r="F47" s="384">
        <v>2.5000000000000001E-2</v>
      </c>
      <c r="G47" s="32">
        <v>10</v>
      </c>
      <c r="H47" s="384">
        <v>0.25</v>
      </c>
      <c r="I47" s="38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2"/>
      <c r="Q47" s="392"/>
      <c r="R47" s="392"/>
      <c r="S47" s="393"/>
      <c r="T47" s="34"/>
      <c r="U47" s="34"/>
      <c r="V47" s="35" t="s">
        <v>66</v>
      </c>
      <c r="W47" s="385">
        <v>0</v>
      </c>
      <c r="X47" s="38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4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6"/>
      <c r="O48" s="408" t="s">
        <v>70</v>
      </c>
      <c r="P48" s="409"/>
      <c r="Q48" s="409"/>
      <c r="R48" s="409"/>
      <c r="S48" s="409"/>
      <c r="T48" s="409"/>
      <c r="U48" s="410"/>
      <c r="V48" s="37" t="s">
        <v>71</v>
      </c>
      <c r="W48" s="387">
        <f>IFERROR(W47/H47,"0")</f>
        <v>0</v>
      </c>
      <c r="X48" s="387">
        <f>IFERROR(X47/H47,"0")</f>
        <v>0</v>
      </c>
      <c r="Y48" s="387">
        <f>IFERROR(IF(Y47="",0,Y47),"0")</f>
        <v>0</v>
      </c>
      <c r="Z48" s="388"/>
      <c r="AA48" s="388"/>
    </row>
    <row r="49" spans="1:67" hidden="1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6"/>
      <c r="O49" s="408" t="s">
        <v>70</v>
      </c>
      <c r="P49" s="409"/>
      <c r="Q49" s="409"/>
      <c r="R49" s="409"/>
      <c r="S49" s="409"/>
      <c r="T49" s="409"/>
      <c r="U49" s="410"/>
      <c r="V49" s="37" t="s">
        <v>66</v>
      </c>
      <c r="W49" s="387">
        <f>IFERROR(SUM(W47:W47),"0")</f>
        <v>0</v>
      </c>
      <c r="X49" s="387">
        <f>IFERROR(SUM(X47:X47),"0")</f>
        <v>0</v>
      </c>
      <c r="Y49" s="37"/>
      <c r="Z49" s="388"/>
      <c r="AA49" s="388"/>
    </row>
    <row r="50" spans="1:67" ht="27.75" hidden="1" customHeight="1" x14ac:dyDescent="0.2">
      <c r="A50" s="401" t="s">
        <v>103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8"/>
      <c r="AA50" s="48"/>
    </row>
    <row r="51" spans="1:67" ht="16.5" hidden="1" customHeight="1" x14ac:dyDescent="0.25">
      <c r="A51" s="466" t="s">
        <v>104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79"/>
      <c r="AA51" s="379"/>
    </row>
    <row r="52" spans="1:67" ht="14.25" hidden="1" customHeight="1" x14ac:dyDescent="0.25">
      <c r="A52" s="400" t="s">
        <v>105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78"/>
      <c r="AA52" s="378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397">
        <v>4680115881440</v>
      </c>
      <c r="E53" s="393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2"/>
      <c r="Q53" s="392"/>
      <c r="R53" s="392"/>
      <c r="S53" s="393"/>
      <c r="T53" s="34"/>
      <c r="U53" s="34"/>
      <c r="V53" s="35" t="s">
        <v>66</v>
      </c>
      <c r="W53" s="385">
        <v>0</v>
      </c>
      <c r="X53" s="386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7">
        <v>4680115881433</v>
      </c>
      <c r="E54" s="393"/>
      <c r="F54" s="384">
        <v>0.45</v>
      </c>
      <c r="G54" s="32">
        <v>6</v>
      </c>
      <c r="H54" s="384">
        <v>2.7</v>
      </c>
      <c r="I54" s="38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2"/>
      <c r="Q54" s="392"/>
      <c r="R54" s="392"/>
      <c r="S54" s="393"/>
      <c r="T54" s="34"/>
      <c r="U54" s="34"/>
      <c r="V54" s="35" t="s">
        <v>66</v>
      </c>
      <c r="W54" s="385">
        <v>0</v>
      </c>
      <c r="X54" s="386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394"/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6"/>
      <c r="O55" s="408" t="s">
        <v>70</v>
      </c>
      <c r="P55" s="409"/>
      <c r="Q55" s="409"/>
      <c r="R55" s="409"/>
      <c r="S55" s="409"/>
      <c r="T55" s="409"/>
      <c r="U55" s="410"/>
      <c r="V55" s="37" t="s">
        <v>71</v>
      </c>
      <c r="W55" s="387">
        <f>IFERROR(W53/H53,"0")+IFERROR(W54/H54,"0")</f>
        <v>0</v>
      </c>
      <c r="X55" s="387">
        <f>IFERROR(X53/H53,"0")+IFERROR(X54/H54,"0")</f>
        <v>0</v>
      </c>
      <c r="Y55" s="387">
        <f>IFERROR(IF(Y53="",0,Y53),"0")+IFERROR(IF(Y54="",0,Y54),"0")</f>
        <v>0</v>
      </c>
      <c r="Z55" s="388"/>
      <c r="AA55" s="388"/>
    </row>
    <row r="56" spans="1:67" hidden="1" x14ac:dyDescent="0.2">
      <c r="A56" s="395"/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6"/>
      <c r="O56" s="408" t="s">
        <v>70</v>
      </c>
      <c r="P56" s="409"/>
      <c r="Q56" s="409"/>
      <c r="R56" s="409"/>
      <c r="S56" s="409"/>
      <c r="T56" s="409"/>
      <c r="U56" s="410"/>
      <c r="V56" s="37" t="s">
        <v>66</v>
      </c>
      <c r="W56" s="387">
        <f>IFERROR(SUM(W53:W54),"0")</f>
        <v>0</v>
      </c>
      <c r="X56" s="387">
        <f>IFERROR(SUM(X53:X54),"0")</f>
        <v>0</v>
      </c>
      <c r="Y56" s="37"/>
      <c r="Z56" s="388"/>
      <c r="AA56" s="388"/>
    </row>
    <row r="57" spans="1:67" ht="16.5" hidden="1" customHeight="1" x14ac:dyDescent="0.25">
      <c r="A57" s="466" t="s">
        <v>112</v>
      </c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395"/>
      <c r="V57" s="395"/>
      <c r="W57" s="395"/>
      <c r="X57" s="395"/>
      <c r="Y57" s="395"/>
      <c r="Z57" s="379"/>
      <c r="AA57" s="379"/>
    </row>
    <row r="58" spans="1:67" ht="14.25" hidden="1" customHeight="1" x14ac:dyDescent="0.25">
      <c r="A58" s="400" t="s">
        <v>113</v>
      </c>
      <c r="B58" s="395"/>
      <c r="C58" s="395"/>
      <c r="D58" s="395"/>
      <c r="E58" s="395"/>
      <c r="F58" s="395"/>
      <c r="G58" s="395"/>
      <c r="H58" s="395"/>
      <c r="I58" s="395"/>
      <c r="J58" s="395"/>
      <c r="K58" s="395"/>
      <c r="L58" s="395"/>
      <c r="M58" s="395"/>
      <c r="N58" s="395"/>
      <c r="O58" s="395"/>
      <c r="P58" s="395"/>
      <c r="Q58" s="395"/>
      <c r="R58" s="395"/>
      <c r="S58" s="395"/>
      <c r="T58" s="395"/>
      <c r="U58" s="395"/>
      <c r="V58" s="395"/>
      <c r="W58" s="395"/>
      <c r="X58" s="395"/>
      <c r="Y58" s="395"/>
      <c r="Z58" s="378"/>
      <c r="AA58" s="378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7">
        <v>4680115881426</v>
      </c>
      <c r="E59" s="393"/>
      <c r="F59" s="384">
        <v>1.35</v>
      </c>
      <c r="G59" s="32">
        <v>8</v>
      </c>
      <c r="H59" s="384">
        <v>10.8</v>
      </c>
      <c r="I59" s="384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2"/>
      <c r="Q59" s="392"/>
      <c r="R59" s="392"/>
      <c r="S59" s="393"/>
      <c r="T59" s="34"/>
      <c r="U59" s="34"/>
      <c r="V59" s="35" t="s">
        <v>66</v>
      </c>
      <c r="W59" s="385">
        <v>0</v>
      </c>
      <c r="X59" s="386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7">
        <v>4680115881426</v>
      </c>
      <c r="E60" s="393"/>
      <c r="F60" s="384">
        <v>1.35</v>
      </c>
      <c r="G60" s="32">
        <v>8</v>
      </c>
      <c r="H60" s="384">
        <v>10.8</v>
      </c>
      <c r="I60" s="384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2"/>
      <c r="Q60" s="392"/>
      <c r="R60" s="392"/>
      <c r="S60" s="393"/>
      <c r="T60" s="34"/>
      <c r="U60" s="34"/>
      <c r="V60" s="35" t="s">
        <v>66</v>
      </c>
      <c r="W60" s="385">
        <v>0</v>
      </c>
      <c r="X60" s="386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7">
        <v>4680115881419</v>
      </c>
      <c r="E61" s="393"/>
      <c r="F61" s="384">
        <v>0.45</v>
      </c>
      <c r="G61" s="32">
        <v>10</v>
      </c>
      <c r="H61" s="384">
        <v>4.5</v>
      </c>
      <c r="I61" s="38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2"/>
      <c r="Q61" s="392"/>
      <c r="R61" s="392"/>
      <c r="S61" s="393"/>
      <c r="T61" s="34"/>
      <c r="U61" s="34"/>
      <c r="V61" s="35" t="s">
        <v>66</v>
      </c>
      <c r="W61" s="385">
        <v>0</v>
      </c>
      <c r="X61" s="386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7">
        <v>4680115881525</v>
      </c>
      <c r="E62" s="393"/>
      <c r="F62" s="384">
        <v>0.4</v>
      </c>
      <c r="G62" s="32">
        <v>10</v>
      </c>
      <c r="H62" s="384">
        <v>4</v>
      </c>
      <c r="I62" s="38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05" t="s">
        <v>122</v>
      </c>
      <c r="P62" s="392"/>
      <c r="Q62" s="392"/>
      <c r="R62" s="392"/>
      <c r="S62" s="393"/>
      <c r="T62" s="34"/>
      <c r="U62" s="34"/>
      <c r="V62" s="35" t="s">
        <v>66</v>
      </c>
      <c r="W62" s="385">
        <v>0</v>
      </c>
      <c r="X62" s="38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394"/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6"/>
      <c r="O63" s="408" t="s">
        <v>70</v>
      </c>
      <c r="P63" s="409"/>
      <c r="Q63" s="409"/>
      <c r="R63" s="409"/>
      <c r="S63" s="409"/>
      <c r="T63" s="409"/>
      <c r="U63" s="410"/>
      <c r="V63" s="37" t="s">
        <v>71</v>
      </c>
      <c r="W63" s="387">
        <f>IFERROR(W59/H59,"0")+IFERROR(W60/H60,"0")+IFERROR(W61/H61,"0")+IFERROR(W62/H62,"0")</f>
        <v>0</v>
      </c>
      <c r="X63" s="387">
        <f>IFERROR(X59/H59,"0")+IFERROR(X60/H60,"0")+IFERROR(X61/H61,"0")+IFERROR(X62/H62,"0")</f>
        <v>0</v>
      </c>
      <c r="Y63" s="387">
        <f>IFERROR(IF(Y59="",0,Y59),"0")+IFERROR(IF(Y60="",0,Y60),"0")+IFERROR(IF(Y61="",0,Y61),"0")+IFERROR(IF(Y62="",0,Y62),"0")</f>
        <v>0</v>
      </c>
      <c r="Z63" s="388"/>
      <c r="AA63" s="388"/>
    </row>
    <row r="64" spans="1:67" hidden="1" x14ac:dyDescent="0.2">
      <c r="A64" s="395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6"/>
      <c r="O64" s="408" t="s">
        <v>70</v>
      </c>
      <c r="P64" s="409"/>
      <c r="Q64" s="409"/>
      <c r="R64" s="409"/>
      <c r="S64" s="409"/>
      <c r="T64" s="409"/>
      <c r="U64" s="410"/>
      <c r="V64" s="37" t="s">
        <v>66</v>
      </c>
      <c r="W64" s="387">
        <f>IFERROR(SUM(W59:W62),"0")</f>
        <v>0</v>
      </c>
      <c r="X64" s="387">
        <f>IFERROR(SUM(X59:X62),"0")</f>
        <v>0</v>
      </c>
      <c r="Y64" s="37"/>
      <c r="Z64" s="388"/>
      <c r="AA64" s="388"/>
    </row>
    <row r="65" spans="1:67" ht="16.5" hidden="1" customHeight="1" x14ac:dyDescent="0.25">
      <c r="A65" s="466" t="s">
        <v>103</v>
      </c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79"/>
      <c r="AA65" s="379"/>
    </row>
    <row r="66" spans="1:67" ht="14.25" hidden="1" customHeight="1" x14ac:dyDescent="0.25">
      <c r="A66" s="400" t="s">
        <v>113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78"/>
      <c r="AA66" s="378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7">
        <v>4607091382945</v>
      </c>
      <c r="E67" s="393"/>
      <c r="F67" s="384">
        <v>1.4</v>
      </c>
      <c r="G67" s="32">
        <v>8</v>
      </c>
      <c r="H67" s="384">
        <v>11.2</v>
      </c>
      <c r="I67" s="38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2"/>
      <c r="Q67" s="392"/>
      <c r="R67" s="392"/>
      <c r="S67" s="393"/>
      <c r="T67" s="34"/>
      <c r="U67" s="34"/>
      <c r="V67" s="35" t="s">
        <v>66</v>
      </c>
      <c r="W67" s="385">
        <v>0</v>
      </c>
      <c r="X67" s="38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7">
        <v>4607091385670</v>
      </c>
      <c r="E68" s="393"/>
      <c r="F68" s="384">
        <v>1.35</v>
      </c>
      <c r="G68" s="32">
        <v>8</v>
      </c>
      <c r="H68" s="384">
        <v>10.8</v>
      </c>
      <c r="I68" s="384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2"/>
      <c r="Q68" s="392"/>
      <c r="R68" s="392"/>
      <c r="S68" s="393"/>
      <c r="T68" s="34"/>
      <c r="U68" s="34"/>
      <c r="V68" s="35" t="s">
        <v>66</v>
      </c>
      <c r="W68" s="385">
        <v>800</v>
      </c>
      <c r="X68" s="386">
        <f t="shared" si="6"/>
        <v>810</v>
      </c>
      <c r="Y68" s="36">
        <f t="shared" si="7"/>
        <v>1.6312499999999999</v>
      </c>
      <c r="Z68" s="56"/>
      <c r="AA68" s="57"/>
      <c r="AE68" s="64"/>
      <c r="BB68" s="86" t="s">
        <v>1</v>
      </c>
      <c r="BL68" s="64">
        <f t="shared" si="8"/>
        <v>835.55555555555554</v>
      </c>
      <c r="BM68" s="64">
        <f t="shared" si="9"/>
        <v>845.99999999999989</v>
      </c>
      <c r="BN68" s="64">
        <f t="shared" si="10"/>
        <v>1.3227513227513228</v>
      </c>
      <c r="BO68" s="64">
        <f t="shared" si="11"/>
        <v>1.3392857142857142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7">
        <v>4607091385670</v>
      </c>
      <c r="E69" s="393"/>
      <c r="F69" s="384">
        <v>1.4</v>
      </c>
      <c r="G69" s="32">
        <v>8</v>
      </c>
      <c r="H69" s="384">
        <v>11.2</v>
      </c>
      <c r="I69" s="384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1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2"/>
      <c r="Q69" s="392"/>
      <c r="R69" s="392"/>
      <c r="S69" s="393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7">
        <v>4680115883956</v>
      </c>
      <c r="E70" s="393"/>
      <c r="F70" s="384">
        <v>1.4</v>
      </c>
      <c r="G70" s="32">
        <v>8</v>
      </c>
      <c r="H70" s="384">
        <v>11.2</v>
      </c>
      <c r="I70" s="38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2"/>
      <c r="Q70" s="392"/>
      <c r="R70" s="392"/>
      <c r="S70" s="393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7">
        <v>4680115881327</v>
      </c>
      <c r="E71" s="393"/>
      <c r="F71" s="384">
        <v>1.35</v>
      </c>
      <c r="G71" s="32">
        <v>8</v>
      </c>
      <c r="H71" s="384">
        <v>10.8</v>
      </c>
      <c r="I71" s="38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2"/>
      <c r="Q71" s="392"/>
      <c r="R71" s="392"/>
      <c r="S71" s="393"/>
      <c r="T71" s="34"/>
      <c r="U71" s="34"/>
      <c r="V71" s="35" t="s">
        <v>66</v>
      </c>
      <c r="W71" s="385">
        <v>300</v>
      </c>
      <c r="X71" s="386">
        <f t="shared" si="6"/>
        <v>302.40000000000003</v>
      </c>
      <c r="Y71" s="36">
        <f t="shared" si="7"/>
        <v>0.60899999999999999</v>
      </c>
      <c r="Z71" s="56"/>
      <c r="AA71" s="57"/>
      <c r="AE71" s="64"/>
      <c r="BB71" s="89" t="s">
        <v>1</v>
      </c>
      <c r="BL71" s="64">
        <f t="shared" si="8"/>
        <v>313.33333333333331</v>
      </c>
      <c r="BM71" s="64">
        <f t="shared" si="9"/>
        <v>315.83999999999997</v>
      </c>
      <c r="BN71" s="64">
        <f t="shared" si="10"/>
        <v>0.49603174603174593</v>
      </c>
      <c r="BO71" s="64">
        <f t="shared" si="11"/>
        <v>0.5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7">
        <v>4680115882133</v>
      </c>
      <c r="E72" s="393"/>
      <c r="F72" s="384">
        <v>1.35</v>
      </c>
      <c r="G72" s="32">
        <v>8</v>
      </c>
      <c r="H72" s="384">
        <v>10.8</v>
      </c>
      <c r="I72" s="384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2"/>
      <c r="Q72" s="392"/>
      <c r="R72" s="392"/>
      <c r="S72" s="393"/>
      <c r="T72" s="34"/>
      <c r="U72" s="34"/>
      <c r="V72" s="35" t="s">
        <v>66</v>
      </c>
      <c r="W72" s="385">
        <v>0</v>
      </c>
      <c r="X72" s="38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97">
        <v>4680115882133</v>
      </c>
      <c r="E73" s="393"/>
      <c r="F73" s="384">
        <v>1.4</v>
      </c>
      <c r="G73" s="32">
        <v>8</v>
      </c>
      <c r="H73" s="384">
        <v>11.2</v>
      </c>
      <c r="I73" s="384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2"/>
      <c r="Q73" s="392"/>
      <c r="R73" s="392"/>
      <c r="S73" s="393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7">
        <v>4607091382952</v>
      </c>
      <c r="E74" s="393"/>
      <c r="F74" s="384">
        <v>0.5</v>
      </c>
      <c r="G74" s="32">
        <v>6</v>
      </c>
      <c r="H74" s="384">
        <v>3</v>
      </c>
      <c r="I74" s="38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2"/>
      <c r="Q74" s="392"/>
      <c r="R74" s="392"/>
      <c r="S74" s="393"/>
      <c r="T74" s="34"/>
      <c r="U74" s="34"/>
      <c r="V74" s="35" t="s">
        <v>66</v>
      </c>
      <c r="W74" s="385">
        <v>0</v>
      </c>
      <c r="X74" s="386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7">
        <v>4607091385687</v>
      </c>
      <c r="E75" s="393"/>
      <c r="F75" s="384">
        <v>0.4</v>
      </c>
      <c r="G75" s="32">
        <v>10</v>
      </c>
      <c r="H75" s="384">
        <v>4</v>
      </c>
      <c r="I75" s="384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2"/>
      <c r="Q75" s="392"/>
      <c r="R75" s="392"/>
      <c r="S75" s="393"/>
      <c r="T75" s="34"/>
      <c r="U75" s="34"/>
      <c r="V75" s="35" t="s">
        <v>66</v>
      </c>
      <c r="W75" s="385">
        <v>0</v>
      </c>
      <c r="X75" s="38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7">
        <v>4680115882539</v>
      </c>
      <c r="E76" s="393"/>
      <c r="F76" s="384">
        <v>0.37</v>
      </c>
      <c r="G76" s="32">
        <v>10</v>
      </c>
      <c r="H76" s="384">
        <v>3.7</v>
      </c>
      <c r="I76" s="384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2"/>
      <c r="Q76" s="392"/>
      <c r="R76" s="392"/>
      <c r="S76" s="393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7">
        <v>4607091384604</v>
      </c>
      <c r="E77" s="393"/>
      <c r="F77" s="384">
        <v>0.4</v>
      </c>
      <c r="G77" s="32">
        <v>10</v>
      </c>
      <c r="H77" s="384">
        <v>4</v>
      </c>
      <c r="I77" s="38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2"/>
      <c r="Q77" s="392"/>
      <c r="R77" s="392"/>
      <c r="S77" s="393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7">
        <v>4680115880283</v>
      </c>
      <c r="E78" s="393"/>
      <c r="F78" s="384">
        <v>0.6</v>
      </c>
      <c r="G78" s="32">
        <v>8</v>
      </c>
      <c r="H78" s="384">
        <v>4.8</v>
      </c>
      <c r="I78" s="38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9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2"/>
      <c r="Q78" s="392"/>
      <c r="R78" s="392"/>
      <c r="S78" s="393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7">
        <v>4680115883949</v>
      </c>
      <c r="E79" s="393"/>
      <c r="F79" s="384">
        <v>0.37</v>
      </c>
      <c r="G79" s="32">
        <v>10</v>
      </c>
      <c r="H79" s="384">
        <v>3.7</v>
      </c>
      <c r="I79" s="38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6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2"/>
      <c r="Q79" s="392"/>
      <c r="R79" s="392"/>
      <c r="S79" s="393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397">
        <v>4680115881518</v>
      </c>
      <c r="E80" s="393"/>
      <c r="F80" s="384">
        <v>0.4</v>
      </c>
      <c r="G80" s="32">
        <v>10</v>
      </c>
      <c r="H80" s="384">
        <v>4</v>
      </c>
      <c r="I80" s="384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4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2"/>
      <c r="Q80" s="392"/>
      <c r="R80" s="392"/>
      <c r="S80" s="393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4301011443</v>
      </c>
      <c r="D81" s="397">
        <v>4680115881303</v>
      </c>
      <c r="E81" s="393"/>
      <c r="F81" s="384">
        <v>0.45</v>
      </c>
      <c r="G81" s="32">
        <v>10</v>
      </c>
      <c r="H81" s="384">
        <v>4.5</v>
      </c>
      <c r="I81" s="38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6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2"/>
      <c r="Q81" s="392"/>
      <c r="R81" s="392"/>
      <c r="S81" s="393"/>
      <c r="T81" s="34"/>
      <c r="U81" s="34"/>
      <c r="V81" s="35" t="s">
        <v>66</v>
      </c>
      <c r="W81" s="385">
        <v>0</v>
      </c>
      <c r="X81" s="386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4301011562</v>
      </c>
      <c r="D82" s="397">
        <v>4680115882577</v>
      </c>
      <c r="E82" s="393"/>
      <c r="F82" s="384">
        <v>0.4</v>
      </c>
      <c r="G82" s="32">
        <v>8</v>
      </c>
      <c r="H82" s="384">
        <v>3.2</v>
      </c>
      <c r="I82" s="38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8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2"/>
      <c r="Q82" s="392"/>
      <c r="R82" s="392"/>
      <c r="S82" s="393"/>
      <c r="T82" s="34"/>
      <c r="U82" s="34"/>
      <c r="V82" s="35" t="s">
        <v>66</v>
      </c>
      <c r="W82" s="385">
        <v>0</v>
      </c>
      <c r="X82" s="386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397">
        <v>4680115882577</v>
      </c>
      <c r="E83" s="393"/>
      <c r="F83" s="384">
        <v>0.4</v>
      </c>
      <c r="G83" s="32">
        <v>8</v>
      </c>
      <c r="H83" s="384">
        <v>3.2</v>
      </c>
      <c r="I83" s="38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8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2"/>
      <c r="Q83" s="392"/>
      <c r="R83" s="392"/>
      <c r="S83" s="393"/>
      <c r="T83" s="34"/>
      <c r="U83" s="34"/>
      <c r="V83" s="35" t="s">
        <v>66</v>
      </c>
      <c r="W83" s="385">
        <v>0</v>
      </c>
      <c r="X83" s="38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397">
        <v>4680115882720</v>
      </c>
      <c r="E84" s="393"/>
      <c r="F84" s="384">
        <v>0.45</v>
      </c>
      <c r="G84" s="32">
        <v>10</v>
      </c>
      <c r="H84" s="384">
        <v>4.5</v>
      </c>
      <c r="I84" s="38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5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2"/>
      <c r="Q84" s="392"/>
      <c r="R84" s="392"/>
      <c r="S84" s="393"/>
      <c r="T84" s="34"/>
      <c r="U84" s="34"/>
      <c r="V84" s="35" t="s">
        <v>66</v>
      </c>
      <c r="W84" s="385">
        <v>0</v>
      </c>
      <c r="X84" s="38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397">
        <v>4680115880269</v>
      </c>
      <c r="E85" s="393"/>
      <c r="F85" s="384">
        <v>0.375</v>
      </c>
      <c r="G85" s="32">
        <v>10</v>
      </c>
      <c r="H85" s="384">
        <v>3.75</v>
      </c>
      <c r="I85" s="384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5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2"/>
      <c r="Q85" s="392"/>
      <c r="R85" s="392"/>
      <c r="S85" s="393"/>
      <c r="T85" s="34"/>
      <c r="U85" s="34"/>
      <c r="V85" s="35" t="s">
        <v>66</v>
      </c>
      <c r="W85" s="385">
        <v>0</v>
      </c>
      <c r="X85" s="38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4301011415</v>
      </c>
      <c r="D86" s="397">
        <v>4680115880429</v>
      </c>
      <c r="E86" s="393"/>
      <c r="F86" s="384">
        <v>0.45</v>
      </c>
      <c r="G86" s="32">
        <v>10</v>
      </c>
      <c r="H86" s="384">
        <v>4.5</v>
      </c>
      <c r="I86" s="384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2"/>
      <c r="Q86" s="392"/>
      <c r="R86" s="392"/>
      <c r="S86" s="393"/>
      <c r="T86" s="34"/>
      <c r="U86" s="34"/>
      <c r="V86" s="35" t="s">
        <v>66</v>
      </c>
      <c r="W86" s="385">
        <v>0</v>
      </c>
      <c r="X86" s="386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397">
        <v>4680115881457</v>
      </c>
      <c r="E87" s="393"/>
      <c r="F87" s="384">
        <v>0.75</v>
      </c>
      <c r="G87" s="32">
        <v>6</v>
      </c>
      <c r="H87" s="384">
        <v>4.5</v>
      </c>
      <c r="I87" s="384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5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2"/>
      <c r="Q87" s="392"/>
      <c r="R87" s="392"/>
      <c r="S87" s="393"/>
      <c r="T87" s="34"/>
      <c r="U87" s="34"/>
      <c r="V87" s="35" t="s">
        <v>66</v>
      </c>
      <c r="W87" s="385">
        <v>0</v>
      </c>
      <c r="X87" s="38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4"/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6"/>
      <c r="O88" s="408" t="s">
        <v>70</v>
      </c>
      <c r="P88" s="409"/>
      <c r="Q88" s="409"/>
      <c r="R88" s="409"/>
      <c r="S88" s="409"/>
      <c r="T88" s="409"/>
      <c r="U88" s="410"/>
      <c r="V88" s="37" t="s">
        <v>71</v>
      </c>
      <c r="W88" s="38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101.85185185185185</v>
      </c>
      <c r="X88" s="38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103</v>
      </c>
      <c r="Y88" s="38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2.2402499999999996</v>
      </c>
      <c r="Z88" s="388"/>
      <c r="AA88" s="388"/>
    </row>
    <row r="89" spans="1:67" x14ac:dyDescent="0.2">
      <c r="A89" s="395"/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6"/>
      <c r="O89" s="408" t="s">
        <v>70</v>
      </c>
      <c r="P89" s="409"/>
      <c r="Q89" s="409"/>
      <c r="R89" s="409"/>
      <c r="S89" s="409"/>
      <c r="T89" s="409"/>
      <c r="U89" s="410"/>
      <c r="V89" s="37" t="s">
        <v>66</v>
      </c>
      <c r="W89" s="387">
        <f>IFERROR(SUM(W67:W87),"0")</f>
        <v>1100</v>
      </c>
      <c r="X89" s="387">
        <f>IFERROR(SUM(X67:X87),"0")</f>
        <v>1112.4000000000001</v>
      </c>
      <c r="Y89" s="37"/>
      <c r="Z89" s="388"/>
      <c r="AA89" s="388"/>
    </row>
    <row r="90" spans="1:67" ht="14.25" hidden="1" customHeight="1" x14ac:dyDescent="0.25">
      <c r="A90" s="400" t="s">
        <v>105</v>
      </c>
      <c r="B90" s="395"/>
      <c r="C90" s="395"/>
      <c r="D90" s="395"/>
      <c r="E90" s="395"/>
      <c r="F90" s="395"/>
      <c r="G90" s="395"/>
      <c r="H90" s="395"/>
      <c r="I90" s="395"/>
      <c r="J90" s="395"/>
      <c r="K90" s="395"/>
      <c r="L90" s="395"/>
      <c r="M90" s="395"/>
      <c r="N90" s="395"/>
      <c r="O90" s="395"/>
      <c r="P90" s="395"/>
      <c r="Q90" s="395"/>
      <c r="R90" s="395"/>
      <c r="S90" s="395"/>
      <c r="T90" s="395"/>
      <c r="U90" s="395"/>
      <c r="V90" s="395"/>
      <c r="W90" s="395"/>
      <c r="X90" s="395"/>
      <c r="Y90" s="395"/>
      <c r="Z90" s="378"/>
      <c r="AA90" s="378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397">
        <v>4680115881488</v>
      </c>
      <c r="E91" s="393"/>
      <c r="F91" s="384">
        <v>1.35</v>
      </c>
      <c r="G91" s="32">
        <v>8</v>
      </c>
      <c r="H91" s="384">
        <v>10.8</v>
      </c>
      <c r="I91" s="38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2"/>
      <c r="Q91" s="392"/>
      <c r="R91" s="392"/>
      <c r="S91" s="393"/>
      <c r="T91" s="34"/>
      <c r="U91" s="34"/>
      <c r="V91" s="35" t="s">
        <v>66</v>
      </c>
      <c r="W91" s="385">
        <v>0</v>
      </c>
      <c r="X91" s="38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4301020258</v>
      </c>
      <c r="D92" s="397">
        <v>4680115882775</v>
      </c>
      <c r="E92" s="393"/>
      <c r="F92" s="384">
        <v>0.3</v>
      </c>
      <c r="G92" s="32">
        <v>8</v>
      </c>
      <c r="H92" s="384">
        <v>2.4</v>
      </c>
      <c r="I92" s="384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43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2"/>
      <c r="Q92" s="392"/>
      <c r="R92" s="392"/>
      <c r="S92" s="393"/>
      <c r="T92" s="34"/>
      <c r="U92" s="34"/>
      <c r="V92" s="35" t="s">
        <v>66</v>
      </c>
      <c r="W92" s="385">
        <v>0</v>
      </c>
      <c r="X92" s="386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4301020217</v>
      </c>
      <c r="D93" s="397">
        <v>4680115880658</v>
      </c>
      <c r="E93" s="393"/>
      <c r="F93" s="384">
        <v>0.4</v>
      </c>
      <c r="G93" s="32">
        <v>6</v>
      </c>
      <c r="H93" s="384">
        <v>2.4</v>
      </c>
      <c r="I93" s="384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54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2"/>
      <c r="Q93" s="392"/>
      <c r="R93" s="392"/>
      <c r="S93" s="393"/>
      <c r="T93" s="34"/>
      <c r="U93" s="34"/>
      <c r="V93" s="35" t="s">
        <v>66</v>
      </c>
      <c r="W93" s="385">
        <v>0</v>
      </c>
      <c r="X93" s="386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394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6"/>
      <c r="O94" s="408" t="s">
        <v>70</v>
      </c>
      <c r="P94" s="409"/>
      <c r="Q94" s="409"/>
      <c r="R94" s="409"/>
      <c r="S94" s="409"/>
      <c r="T94" s="409"/>
      <c r="U94" s="410"/>
      <c r="V94" s="37" t="s">
        <v>71</v>
      </c>
      <c r="W94" s="387">
        <f>IFERROR(W91/H91,"0")+IFERROR(W92/H92,"0")+IFERROR(W93/H93,"0")</f>
        <v>0</v>
      </c>
      <c r="X94" s="387">
        <f>IFERROR(X91/H91,"0")+IFERROR(X92/H92,"0")+IFERROR(X93/H93,"0")</f>
        <v>0</v>
      </c>
      <c r="Y94" s="387">
        <f>IFERROR(IF(Y91="",0,Y91),"0")+IFERROR(IF(Y92="",0,Y92),"0")+IFERROR(IF(Y93="",0,Y93),"0")</f>
        <v>0</v>
      </c>
      <c r="Z94" s="388"/>
      <c r="AA94" s="388"/>
    </row>
    <row r="95" spans="1:67" hidden="1" x14ac:dyDescent="0.2">
      <c r="A95" s="395"/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6"/>
      <c r="O95" s="408" t="s">
        <v>70</v>
      </c>
      <c r="P95" s="409"/>
      <c r="Q95" s="409"/>
      <c r="R95" s="409"/>
      <c r="S95" s="409"/>
      <c r="T95" s="409"/>
      <c r="U95" s="410"/>
      <c r="V95" s="37" t="s">
        <v>66</v>
      </c>
      <c r="W95" s="387">
        <f>IFERROR(SUM(W91:W93),"0")</f>
        <v>0</v>
      </c>
      <c r="X95" s="387">
        <f>IFERROR(SUM(X91:X93),"0")</f>
        <v>0</v>
      </c>
      <c r="Y95" s="37"/>
      <c r="Z95" s="388"/>
      <c r="AA95" s="388"/>
    </row>
    <row r="96" spans="1:67" ht="14.25" hidden="1" customHeight="1" x14ac:dyDescent="0.25">
      <c r="A96" s="400" t="s">
        <v>61</v>
      </c>
      <c r="B96" s="395"/>
      <c r="C96" s="395"/>
      <c r="D96" s="395"/>
      <c r="E96" s="395"/>
      <c r="F96" s="395"/>
      <c r="G96" s="395"/>
      <c r="H96" s="395"/>
      <c r="I96" s="395"/>
      <c r="J96" s="395"/>
      <c r="K96" s="395"/>
      <c r="L96" s="395"/>
      <c r="M96" s="395"/>
      <c r="N96" s="395"/>
      <c r="O96" s="395"/>
      <c r="P96" s="395"/>
      <c r="Q96" s="395"/>
      <c r="R96" s="395"/>
      <c r="S96" s="395"/>
      <c r="T96" s="395"/>
      <c r="U96" s="395"/>
      <c r="V96" s="395"/>
      <c r="W96" s="395"/>
      <c r="X96" s="395"/>
      <c r="Y96" s="395"/>
      <c r="Z96" s="378"/>
      <c r="AA96" s="378"/>
    </row>
    <row r="97" spans="1:67" ht="16.5" hidden="1" customHeight="1" x14ac:dyDescent="0.25">
      <c r="A97" s="54" t="s">
        <v>170</v>
      </c>
      <c r="B97" s="54" t="s">
        <v>171</v>
      </c>
      <c r="C97" s="31">
        <v>4301030895</v>
      </c>
      <c r="D97" s="397">
        <v>4607091387667</v>
      </c>
      <c r="E97" s="393"/>
      <c r="F97" s="384">
        <v>0.9</v>
      </c>
      <c r="G97" s="32">
        <v>10</v>
      </c>
      <c r="H97" s="384">
        <v>9</v>
      </c>
      <c r="I97" s="384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2"/>
      <c r="Q97" s="392"/>
      <c r="R97" s="392"/>
      <c r="S97" s="393"/>
      <c r="T97" s="34"/>
      <c r="U97" s="34"/>
      <c r="V97" s="35" t="s">
        <v>66</v>
      </c>
      <c r="W97" s="385">
        <v>0</v>
      </c>
      <c r="X97" s="386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172</v>
      </c>
      <c r="B98" s="54" t="s">
        <v>173</v>
      </c>
      <c r="C98" s="31">
        <v>4301030961</v>
      </c>
      <c r="D98" s="397">
        <v>4607091387636</v>
      </c>
      <c r="E98" s="393"/>
      <c r="F98" s="384">
        <v>0.7</v>
      </c>
      <c r="G98" s="32">
        <v>6</v>
      </c>
      <c r="H98" s="384">
        <v>4.2</v>
      </c>
      <c r="I98" s="384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6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2"/>
      <c r="Q98" s="392"/>
      <c r="R98" s="392"/>
      <c r="S98" s="393"/>
      <c r="T98" s="34"/>
      <c r="U98" s="34"/>
      <c r="V98" s="35" t="s">
        <v>66</v>
      </c>
      <c r="W98" s="385">
        <v>0</v>
      </c>
      <c r="X98" s="386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174</v>
      </c>
      <c r="B99" s="54" t="s">
        <v>175</v>
      </c>
      <c r="C99" s="31">
        <v>4301030963</v>
      </c>
      <c r="D99" s="397">
        <v>4607091382426</v>
      </c>
      <c r="E99" s="393"/>
      <c r="F99" s="384">
        <v>0.9</v>
      </c>
      <c r="G99" s="32">
        <v>10</v>
      </c>
      <c r="H99" s="384">
        <v>9</v>
      </c>
      <c r="I99" s="384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4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2"/>
      <c r="Q99" s="392"/>
      <c r="R99" s="392"/>
      <c r="S99" s="393"/>
      <c r="T99" s="34"/>
      <c r="U99" s="34"/>
      <c r="V99" s="35" t="s">
        <v>66</v>
      </c>
      <c r="W99" s="385">
        <v>0</v>
      </c>
      <c r="X99" s="386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397">
        <v>4607091386547</v>
      </c>
      <c r="E100" s="393"/>
      <c r="F100" s="384">
        <v>0.35</v>
      </c>
      <c r="G100" s="32">
        <v>8</v>
      </c>
      <c r="H100" s="384">
        <v>2.8</v>
      </c>
      <c r="I100" s="384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2"/>
      <c r="Q100" s="392"/>
      <c r="R100" s="392"/>
      <c r="S100" s="393"/>
      <c r="T100" s="34"/>
      <c r="U100" s="34"/>
      <c r="V100" s="35" t="s">
        <v>66</v>
      </c>
      <c r="W100" s="385">
        <v>0</v>
      </c>
      <c r="X100" s="386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397">
        <v>4607091382464</v>
      </c>
      <c r="E101" s="393"/>
      <c r="F101" s="384">
        <v>0.35</v>
      </c>
      <c r="G101" s="32">
        <v>8</v>
      </c>
      <c r="H101" s="384">
        <v>2.8</v>
      </c>
      <c r="I101" s="384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2"/>
      <c r="Q101" s="392"/>
      <c r="R101" s="392"/>
      <c r="S101" s="393"/>
      <c r="T101" s="34"/>
      <c r="U101" s="34"/>
      <c r="V101" s="35" t="s">
        <v>66</v>
      </c>
      <c r="W101" s="385">
        <v>0</v>
      </c>
      <c r="X101" s="38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397">
        <v>4680115883444</v>
      </c>
      <c r="E102" s="393"/>
      <c r="F102" s="384">
        <v>0.35</v>
      </c>
      <c r="G102" s="32">
        <v>8</v>
      </c>
      <c r="H102" s="384">
        <v>2.8</v>
      </c>
      <c r="I102" s="384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2"/>
      <c r="Q102" s="392"/>
      <c r="R102" s="392"/>
      <c r="S102" s="393"/>
      <c r="T102" s="34"/>
      <c r="U102" s="34"/>
      <c r="V102" s="35" t="s">
        <v>66</v>
      </c>
      <c r="W102" s="385">
        <v>0</v>
      </c>
      <c r="X102" s="386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180</v>
      </c>
      <c r="B103" s="54" t="s">
        <v>182</v>
      </c>
      <c r="C103" s="31">
        <v>4301031234</v>
      </c>
      <c r="D103" s="397">
        <v>4680115883444</v>
      </c>
      <c r="E103" s="393"/>
      <c r="F103" s="384">
        <v>0.35</v>
      </c>
      <c r="G103" s="32">
        <v>8</v>
      </c>
      <c r="H103" s="384">
        <v>2.8</v>
      </c>
      <c r="I103" s="38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5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2"/>
      <c r="Q103" s="392"/>
      <c r="R103" s="392"/>
      <c r="S103" s="393"/>
      <c r="T103" s="34"/>
      <c r="U103" s="34"/>
      <c r="V103" s="35" t="s">
        <v>66</v>
      </c>
      <c r="W103" s="385">
        <v>0</v>
      </c>
      <c r="X103" s="38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idden="1" x14ac:dyDescent="0.2">
      <c r="A104" s="394"/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5"/>
      <c r="N104" s="396"/>
      <c r="O104" s="408" t="s">
        <v>70</v>
      </c>
      <c r="P104" s="409"/>
      <c r="Q104" s="409"/>
      <c r="R104" s="409"/>
      <c r="S104" s="409"/>
      <c r="T104" s="409"/>
      <c r="U104" s="410"/>
      <c r="V104" s="37" t="s">
        <v>71</v>
      </c>
      <c r="W104" s="387">
        <f>IFERROR(W97/H97,"0")+IFERROR(W98/H98,"0")+IFERROR(W99/H99,"0")+IFERROR(W100/H100,"0")+IFERROR(W101/H101,"0")+IFERROR(W102/H102,"0")+IFERROR(W103/H103,"0")</f>
        <v>0</v>
      </c>
      <c r="X104" s="387">
        <f>IFERROR(X97/H97,"0")+IFERROR(X98/H98,"0")+IFERROR(X99/H99,"0")+IFERROR(X100/H100,"0")+IFERROR(X101/H101,"0")+IFERROR(X102/H102,"0")+IFERROR(X103/H103,"0")</f>
        <v>0</v>
      </c>
      <c r="Y104" s="387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388"/>
      <c r="AA104" s="388"/>
    </row>
    <row r="105" spans="1:67" hidden="1" x14ac:dyDescent="0.2">
      <c r="A105" s="395"/>
      <c r="B105" s="395"/>
      <c r="C105" s="395"/>
      <c r="D105" s="395"/>
      <c r="E105" s="395"/>
      <c r="F105" s="395"/>
      <c r="G105" s="395"/>
      <c r="H105" s="395"/>
      <c r="I105" s="395"/>
      <c r="J105" s="395"/>
      <c r="K105" s="395"/>
      <c r="L105" s="395"/>
      <c r="M105" s="395"/>
      <c r="N105" s="396"/>
      <c r="O105" s="408" t="s">
        <v>70</v>
      </c>
      <c r="P105" s="409"/>
      <c r="Q105" s="409"/>
      <c r="R105" s="409"/>
      <c r="S105" s="409"/>
      <c r="T105" s="409"/>
      <c r="U105" s="410"/>
      <c r="V105" s="37" t="s">
        <v>66</v>
      </c>
      <c r="W105" s="387">
        <f>IFERROR(SUM(W97:W103),"0")</f>
        <v>0</v>
      </c>
      <c r="X105" s="387">
        <f>IFERROR(SUM(X97:X103),"0")</f>
        <v>0</v>
      </c>
      <c r="Y105" s="37"/>
      <c r="Z105" s="388"/>
      <c r="AA105" s="388"/>
    </row>
    <row r="106" spans="1:67" ht="14.25" hidden="1" customHeight="1" x14ac:dyDescent="0.25">
      <c r="A106" s="400" t="s">
        <v>72</v>
      </c>
      <c r="B106" s="395"/>
      <c r="C106" s="395"/>
      <c r="D106" s="395"/>
      <c r="E106" s="395"/>
      <c r="F106" s="395"/>
      <c r="G106" s="395"/>
      <c r="H106" s="395"/>
      <c r="I106" s="395"/>
      <c r="J106" s="395"/>
      <c r="K106" s="395"/>
      <c r="L106" s="395"/>
      <c r="M106" s="395"/>
      <c r="N106" s="395"/>
      <c r="O106" s="395"/>
      <c r="P106" s="395"/>
      <c r="Q106" s="395"/>
      <c r="R106" s="395"/>
      <c r="S106" s="395"/>
      <c r="T106" s="395"/>
      <c r="U106" s="395"/>
      <c r="V106" s="395"/>
      <c r="W106" s="395"/>
      <c r="X106" s="395"/>
      <c r="Y106" s="395"/>
      <c r="Z106" s="378"/>
      <c r="AA106" s="378"/>
    </row>
    <row r="107" spans="1:67" ht="27" hidden="1" customHeight="1" x14ac:dyDescent="0.25">
      <c r="A107" s="54" t="s">
        <v>183</v>
      </c>
      <c r="B107" s="54" t="s">
        <v>184</v>
      </c>
      <c r="C107" s="31">
        <v>4301051437</v>
      </c>
      <c r="D107" s="397">
        <v>4607091386967</v>
      </c>
      <c r="E107" s="393"/>
      <c r="F107" s="384">
        <v>1.35</v>
      </c>
      <c r="G107" s="32">
        <v>6</v>
      </c>
      <c r="H107" s="384">
        <v>8.1</v>
      </c>
      <c r="I107" s="384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7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2"/>
      <c r="Q107" s="392"/>
      <c r="R107" s="392"/>
      <c r="S107" s="393"/>
      <c r="T107" s="34"/>
      <c r="U107" s="34"/>
      <c r="V107" s="35" t="s">
        <v>66</v>
      </c>
      <c r="W107" s="385">
        <v>0</v>
      </c>
      <c r="X107" s="386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hidden="1" customHeight="1" x14ac:dyDescent="0.25">
      <c r="A108" s="54" t="s">
        <v>183</v>
      </c>
      <c r="B108" s="54" t="s">
        <v>185</v>
      </c>
      <c r="C108" s="31">
        <v>4301051543</v>
      </c>
      <c r="D108" s="397">
        <v>4607091386967</v>
      </c>
      <c r="E108" s="393"/>
      <c r="F108" s="384">
        <v>1.4</v>
      </c>
      <c r="G108" s="32">
        <v>6</v>
      </c>
      <c r="H108" s="384">
        <v>8.4</v>
      </c>
      <c r="I108" s="384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5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2"/>
      <c r="Q108" s="392"/>
      <c r="R108" s="392"/>
      <c r="S108" s="393"/>
      <c r="T108" s="34"/>
      <c r="U108" s="34"/>
      <c r="V108" s="35" t="s">
        <v>66</v>
      </c>
      <c r="W108" s="385">
        <v>0</v>
      </c>
      <c r="X108" s="386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4301051611</v>
      </c>
      <c r="D109" s="397">
        <v>4607091385304</v>
      </c>
      <c r="E109" s="393"/>
      <c r="F109" s="384">
        <v>1.4</v>
      </c>
      <c r="G109" s="32">
        <v>6</v>
      </c>
      <c r="H109" s="384">
        <v>8.4</v>
      </c>
      <c r="I109" s="38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7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2"/>
      <c r="Q109" s="392"/>
      <c r="R109" s="392"/>
      <c r="S109" s="393"/>
      <c r="T109" s="34"/>
      <c r="U109" s="34"/>
      <c r="V109" s="35" t="s">
        <v>66</v>
      </c>
      <c r="W109" s="385">
        <v>0</v>
      </c>
      <c r="X109" s="38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4301051648</v>
      </c>
      <c r="D110" s="397">
        <v>4607091386264</v>
      </c>
      <c r="E110" s="393"/>
      <c r="F110" s="384">
        <v>0.5</v>
      </c>
      <c r="G110" s="32">
        <v>6</v>
      </c>
      <c r="H110" s="384">
        <v>3</v>
      </c>
      <c r="I110" s="384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7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2"/>
      <c r="Q110" s="392"/>
      <c r="R110" s="392"/>
      <c r="S110" s="393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397">
        <v>4680115882584</v>
      </c>
      <c r="E111" s="393"/>
      <c r="F111" s="384">
        <v>0.33</v>
      </c>
      <c r="G111" s="32">
        <v>8</v>
      </c>
      <c r="H111" s="384">
        <v>2.64</v>
      </c>
      <c r="I111" s="384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2"/>
      <c r="Q111" s="392"/>
      <c r="R111" s="392"/>
      <c r="S111" s="393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190</v>
      </c>
      <c r="B112" s="54" t="s">
        <v>192</v>
      </c>
      <c r="C112" s="31">
        <v>4301051476</v>
      </c>
      <c r="D112" s="397">
        <v>4680115882584</v>
      </c>
      <c r="E112" s="393"/>
      <c r="F112" s="384">
        <v>0.33</v>
      </c>
      <c r="G112" s="32">
        <v>8</v>
      </c>
      <c r="H112" s="384">
        <v>2.64</v>
      </c>
      <c r="I112" s="38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2"/>
      <c r="Q112" s="392"/>
      <c r="R112" s="392"/>
      <c r="S112" s="393"/>
      <c r="T112" s="34"/>
      <c r="U112" s="34"/>
      <c r="V112" s="35" t="s">
        <v>66</v>
      </c>
      <c r="W112" s="385">
        <v>0</v>
      </c>
      <c r="X112" s="38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4301051436</v>
      </c>
      <c r="D113" s="397">
        <v>4607091385731</v>
      </c>
      <c r="E113" s="393"/>
      <c r="F113" s="384">
        <v>0.45</v>
      </c>
      <c r="G113" s="32">
        <v>6</v>
      </c>
      <c r="H113" s="384">
        <v>2.7</v>
      </c>
      <c r="I113" s="384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4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2"/>
      <c r="Q113" s="392"/>
      <c r="R113" s="392"/>
      <c r="S113" s="393"/>
      <c r="T113" s="34"/>
      <c r="U113" s="34"/>
      <c r="V113" s="35" t="s">
        <v>66</v>
      </c>
      <c r="W113" s="385">
        <v>0</v>
      </c>
      <c r="X113" s="386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7">
        <v>4680115880214</v>
      </c>
      <c r="E114" s="393"/>
      <c r="F114" s="384">
        <v>0.45</v>
      </c>
      <c r="G114" s="32">
        <v>6</v>
      </c>
      <c r="H114" s="384">
        <v>2.7</v>
      </c>
      <c r="I114" s="384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3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92"/>
      <c r="Q114" s="392"/>
      <c r="R114" s="392"/>
      <c r="S114" s="393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4301051438</v>
      </c>
      <c r="D115" s="397">
        <v>4680115880894</v>
      </c>
      <c r="E115" s="393"/>
      <c r="F115" s="384">
        <v>0.33</v>
      </c>
      <c r="G115" s="32">
        <v>6</v>
      </c>
      <c r="H115" s="384">
        <v>1.98</v>
      </c>
      <c r="I115" s="384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52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92"/>
      <c r="Q115" s="392"/>
      <c r="R115" s="392"/>
      <c r="S115" s="393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199</v>
      </c>
      <c r="B116" s="54" t="s">
        <v>200</v>
      </c>
      <c r="C116" s="31">
        <v>4301051842</v>
      </c>
      <c r="D116" s="397">
        <v>4680115885233</v>
      </c>
      <c r="E116" s="393"/>
      <c r="F116" s="384">
        <v>0.2</v>
      </c>
      <c r="G116" s="32">
        <v>6</v>
      </c>
      <c r="H116" s="384">
        <v>1.2</v>
      </c>
      <c r="I116" s="384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577" t="s">
        <v>201</v>
      </c>
      <c r="P116" s="392"/>
      <c r="Q116" s="392"/>
      <c r="R116" s="392"/>
      <c r="S116" s="393"/>
      <c r="T116" s="34"/>
      <c r="U116" s="34"/>
      <c r="V116" s="35" t="s">
        <v>66</v>
      </c>
      <c r="W116" s="385">
        <v>0</v>
      </c>
      <c r="X116" s="386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202</v>
      </c>
      <c r="B117" s="54" t="s">
        <v>203</v>
      </c>
      <c r="C117" s="31">
        <v>4301051820</v>
      </c>
      <c r="D117" s="397">
        <v>4680115884915</v>
      </c>
      <c r="E117" s="393"/>
      <c r="F117" s="384">
        <v>0.3</v>
      </c>
      <c r="G117" s="32">
        <v>6</v>
      </c>
      <c r="H117" s="384">
        <v>1.8</v>
      </c>
      <c r="I117" s="384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42" t="s">
        <v>204</v>
      </c>
      <c r="P117" s="392"/>
      <c r="Q117" s="392"/>
      <c r="R117" s="392"/>
      <c r="S117" s="393"/>
      <c r="T117" s="34"/>
      <c r="U117" s="34"/>
      <c r="V117" s="35" t="s">
        <v>66</v>
      </c>
      <c r="W117" s="385">
        <v>0</v>
      </c>
      <c r="X117" s="386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4301051313</v>
      </c>
      <c r="D118" s="397">
        <v>4607091385427</v>
      </c>
      <c r="E118" s="393"/>
      <c r="F118" s="384">
        <v>0.5</v>
      </c>
      <c r="G118" s="32">
        <v>6</v>
      </c>
      <c r="H118" s="384">
        <v>3</v>
      </c>
      <c r="I118" s="384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2"/>
      <c r="Q118" s="392"/>
      <c r="R118" s="392"/>
      <c r="S118" s="393"/>
      <c r="T118" s="34"/>
      <c r="U118" s="34"/>
      <c r="V118" s="35" t="s">
        <v>66</v>
      </c>
      <c r="W118" s="385">
        <v>0</v>
      </c>
      <c r="X118" s="38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397">
        <v>4680115882645</v>
      </c>
      <c r="E119" s="393"/>
      <c r="F119" s="384">
        <v>0.3</v>
      </c>
      <c r="G119" s="32">
        <v>6</v>
      </c>
      <c r="H119" s="384">
        <v>1.8</v>
      </c>
      <c r="I119" s="384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58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2"/>
      <c r="Q119" s="392"/>
      <c r="R119" s="392"/>
      <c r="S119" s="393"/>
      <c r="T119" s="34"/>
      <c r="U119" s="34"/>
      <c r="V119" s="35" t="s">
        <v>66</v>
      </c>
      <c r="W119" s="385">
        <v>0</v>
      </c>
      <c r="X119" s="38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4301051837</v>
      </c>
      <c r="D120" s="397">
        <v>4680115884311</v>
      </c>
      <c r="E120" s="393"/>
      <c r="F120" s="384">
        <v>0.3</v>
      </c>
      <c r="G120" s="32">
        <v>6</v>
      </c>
      <c r="H120" s="384">
        <v>1.8</v>
      </c>
      <c r="I120" s="384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541" t="s">
        <v>211</v>
      </c>
      <c r="P120" s="392"/>
      <c r="Q120" s="392"/>
      <c r="R120" s="392"/>
      <c r="S120" s="393"/>
      <c r="T120" s="34"/>
      <c r="U120" s="34"/>
      <c r="V120" s="35" t="s">
        <v>66</v>
      </c>
      <c r="W120" s="385">
        <v>0</v>
      </c>
      <c r="X120" s="38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397">
        <v>4680115884403</v>
      </c>
      <c r="E121" s="393"/>
      <c r="F121" s="384">
        <v>0.3</v>
      </c>
      <c r="G121" s="32">
        <v>6</v>
      </c>
      <c r="H121" s="384">
        <v>1.8</v>
      </c>
      <c r="I121" s="384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67" t="s">
        <v>214</v>
      </c>
      <c r="P121" s="392"/>
      <c r="Q121" s="392"/>
      <c r="R121" s="392"/>
      <c r="S121" s="393"/>
      <c r="T121" s="34"/>
      <c r="U121" s="34"/>
      <c r="V121" s="35" t="s">
        <v>66</v>
      </c>
      <c r="W121" s="385">
        <v>0</v>
      </c>
      <c r="X121" s="38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idden="1" x14ac:dyDescent="0.2">
      <c r="A122" s="394"/>
      <c r="B122" s="395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5"/>
      <c r="N122" s="396"/>
      <c r="O122" s="408" t="s">
        <v>70</v>
      </c>
      <c r="P122" s="409"/>
      <c r="Q122" s="409"/>
      <c r="R122" s="409"/>
      <c r="S122" s="409"/>
      <c r="T122" s="409"/>
      <c r="U122" s="410"/>
      <c r="V122" s="37" t="s">
        <v>71</v>
      </c>
      <c r="W122" s="38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0</v>
      </c>
      <c r="X122" s="38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0</v>
      </c>
      <c r="Y122" s="38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</v>
      </c>
      <c r="Z122" s="388"/>
      <c r="AA122" s="388"/>
    </row>
    <row r="123" spans="1:67" hidden="1" x14ac:dyDescent="0.2">
      <c r="A123" s="395"/>
      <c r="B123" s="395"/>
      <c r="C123" s="395"/>
      <c r="D123" s="395"/>
      <c r="E123" s="395"/>
      <c r="F123" s="395"/>
      <c r="G123" s="395"/>
      <c r="H123" s="395"/>
      <c r="I123" s="395"/>
      <c r="J123" s="395"/>
      <c r="K123" s="395"/>
      <c r="L123" s="395"/>
      <c r="M123" s="395"/>
      <c r="N123" s="396"/>
      <c r="O123" s="408" t="s">
        <v>70</v>
      </c>
      <c r="P123" s="409"/>
      <c r="Q123" s="409"/>
      <c r="R123" s="409"/>
      <c r="S123" s="409"/>
      <c r="T123" s="409"/>
      <c r="U123" s="410"/>
      <c r="V123" s="37" t="s">
        <v>66</v>
      </c>
      <c r="W123" s="387">
        <f>IFERROR(SUM(W107:W121),"0")</f>
        <v>0</v>
      </c>
      <c r="X123" s="387">
        <f>IFERROR(SUM(X107:X121),"0")</f>
        <v>0</v>
      </c>
      <c r="Y123" s="37"/>
      <c r="Z123" s="388"/>
      <c r="AA123" s="388"/>
    </row>
    <row r="124" spans="1:67" ht="14.25" hidden="1" customHeight="1" x14ac:dyDescent="0.25">
      <c r="A124" s="400" t="s">
        <v>215</v>
      </c>
      <c r="B124" s="395"/>
      <c r="C124" s="395"/>
      <c r="D124" s="395"/>
      <c r="E124" s="395"/>
      <c r="F124" s="395"/>
      <c r="G124" s="395"/>
      <c r="H124" s="395"/>
      <c r="I124" s="395"/>
      <c r="J124" s="395"/>
      <c r="K124" s="395"/>
      <c r="L124" s="395"/>
      <c r="M124" s="395"/>
      <c r="N124" s="395"/>
      <c r="O124" s="395"/>
      <c r="P124" s="395"/>
      <c r="Q124" s="395"/>
      <c r="R124" s="395"/>
      <c r="S124" s="395"/>
      <c r="T124" s="395"/>
      <c r="U124" s="395"/>
      <c r="V124" s="395"/>
      <c r="W124" s="395"/>
      <c r="X124" s="395"/>
      <c r="Y124" s="395"/>
      <c r="Z124" s="378"/>
      <c r="AA124" s="378"/>
    </row>
    <row r="125" spans="1:67" ht="27" hidden="1" customHeight="1" x14ac:dyDescent="0.25">
      <c r="A125" s="54" t="s">
        <v>216</v>
      </c>
      <c r="B125" s="54" t="s">
        <v>217</v>
      </c>
      <c r="C125" s="31">
        <v>4301060371</v>
      </c>
      <c r="D125" s="397">
        <v>4680115881532</v>
      </c>
      <c r="E125" s="393"/>
      <c r="F125" s="384">
        <v>1.4</v>
      </c>
      <c r="G125" s="32">
        <v>6</v>
      </c>
      <c r="H125" s="384">
        <v>8.4</v>
      </c>
      <c r="I125" s="384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2"/>
      <c r="Q125" s="392"/>
      <c r="R125" s="392"/>
      <c r="S125" s="393"/>
      <c r="T125" s="34"/>
      <c r="U125" s="34"/>
      <c r="V125" s="35" t="s">
        <v>66</v>
      </c>
      <c r="W125" s="385">
        <v>0</v>
      </c>
      <c r="X125" s="386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216</v>
      </c>
      <c r="B126" s="54" t="s">
        <v>218</v>
      </c>
      <c r="C126" s="31">
        <v>4301060366</v>
      </c>
      <c r="D126" s="397">
        <v>4680115881532</v>
      </c>
      <c r="E126" s="393"/>
      <c r="F126" s="384">
        <v>1.3</v>
      </c>
      <c r="G126" s="32">
        <v>6</v>
      </c>
      <c r="H126" s="384">
        <v>7.8</v>
      </c>
      <c r="I126" s="384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2"/>
      <c r="Q126" s="392"/>
      <c r="R126" s="392"/>
      <c r="S126" s="393"/>
      <c r="T126" s="34"/>
      <c r="U126" s="34"/>
      <c r="V126" s="35" t="s">
        <v>66</v>
      </c>
      <c r="W126" s="385">
        <v>0</v>
      </c>
      <c r="X126" s="386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hidden="1" customHeight="1" x14ac:dyDescent="0.25">
      <c r="A127" s="54" t="s">
        <v>219</v>
      </c>
      <c r="B127" s="54" t="s">
        <v>220</v>
      </c>
      <c r="C127" s="31">
        <v>4301060356</v>
      </c>
      <c r="D127" s="397">
        <v>4680115882652</v>
      </c>
      <c r="E127" s="393"/>
      <c r="F127" s="384">
        <v>0.33</v>
      </c>
      <c r="G127" s="32">
        <v>6</v>
      </c>
      <c r="H127" s="384">
        <v>1.98</v>
      </c>
      <c r="I127" s="384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2"/>
      <c r="Q127" s="392"/>
      <c r="R127" s="392"/>
      <c r="S127" s="393"/>
      <c r="T127" s="34"/>
      <c r="U127" s="34"/>
      <c r="V127" s="35" t="s">
        <v>66</v>
      </c>
      <c r="W127" s="385">
        <v>0</v>
      </c>
      <c r="X127" s="386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hidden="1" customHeight="1" x14ac:dyDescent="0.25">
      <c r="A128" s="54" t="s">
        <v>221</v>
      </c>
      <c r="B128" s="54" t="s">
        <v>222</v>
      </c>
      <c r="C128" s="31">
        <v>4301060309</v>
      </c>
      <c r="D128" s="397">
        <v>4680115880238</v>
      </c>
      <c r="E128" s="393"/>
      <c r="F128" s="384">
        <v>0.33</v>
      </c>
      <c r="G128" s="32">
        <v>6</v>
      </c>
      <c r="H128" s="384">
        <v>1.98</v>
      </c>
      <c r="I128" s="384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2"/>
      <c r="Q128" s="392"/>
      <c r="R128" s="392"/>
      <c r="S128" s="393"/>
      <c r="T128" s="34"/>
      <c r="U128" s="34"/>
      <c r="V128" s="35" t="s">
        <v>66</v>
      </c>
      <c r="W128" s="385">
        <v>0</v>
      </c>
      <c r="X128" s="386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4301060351</v>
      </c>
      <c r="D129" s="397">
        <v>4680115881464</v>
      </c>
      <c r="E129" s="393"/>
      <c r="F129" s="384">
        <v>0.4</v>
      </c>
      <c r="G129" s="32">
        <v>6</v>
      </c>
      <c r="H129" s="384">
        <v>2.4</v>
      </c>
      <c r="I129" s="384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58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2"/>
      <c r="Q129" s="392"/>
      <c r="R129" s="392"/>
      <c r="S129" s="393"/>
      <c r="T129" s="34"/>
      <c r="U129" s="34"/>
      <c r="V129" s="35" t="s">
        <v>66</v>
      </c>
      <c r="W129" s="385">
        <v>0</v>
      </c>
      <c r="X129" s="386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idden="1" x14ac:dyDescent="0.2">
      <c r="A130" s="394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6"/>
      <c r="O130" s="408" t="s">
        <v>70</v>
      </c>
      <c r="P130" s="409"/>
      <c r="Q130" s="409"/>
      <c r="R130" s="409"/>
      <c r="S130" s="409"/>
      <c r="T130" s="409"/>
      <c r="U130" s="410"/>
      <c r="V130" s="37" t="s">
        <v>71</v>
      </c>
      <c r="W130" s="387">
        <f>IFERROR(W125/H125,"0")+IFERROR(W126/H126,"0")+IFERROR(W127/H127,"0")+IFERROR(W128/H128,"0")+IFERROR(W129/H129,"0")</f>
        <v>0</v>
      </c>
      <c r="X130" s="387">
        <f>IFERROR(X125/H125,"0")+IFERROR(X126/H126,"0")+IFERROR(X127/H127,"0")+IFERROR(X128/H128,"0")+IFERROR(X129/H129,"0")</f>
        <v>0</v>
      </c>
      <c r="Y130" s="387">
        <f>IFERROR(IF(Y125="",0,Y125),"0")+IFERROR(IF(Y126="",0,Y126),"0")+IFERROR(IF(Y127="",0,Y127),"0")+IFERROR(IF(Y128="",0,Y128),"0")+IFERROR(IF(Y129="",0,Y129),"0")</f>
        <v>0</v>
      </c>
      <c r="Z130" s="388"/>
      <c r="AA130" s="388"/>
    </row>
    <row r="131" spans="1:67" hidden="1" x14ac:dyDescent="0.2">
      <c r="A131" s="395"/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6"/>
      <c r="O131" s="408" t="s">
        <v>70</v>
      </c>
      <c r="P131" s="409"/>
      <c r="Q131" s="409"/>
      <c r="R131" s="409"/>
      <c r="S131" s="409"/>
      <c r="T131" s="409"/>
      <c r="U131" s="410"/>
      <c r="V131" s="37" t="s">
        <v>66</v>
      </c>
      <c r="W131" s="387">
        <f>IFERROR(SUM(W125:W129),"0")</f>
        <v>0</v>
      </c>
      <c r="X131" s="387">
        <f>IFERROR(SUM(X125:X129),"0")</f>
        <v>0</v>
      </c>
      <c r="Y131" s="37"/>
      <c r="Z131" s="388"/>
      <c r="AA131" s="388"/>
    </row>
    <row r="132" spans="1:67" ht="16.5" hidden="1" customHeight="1" x14ac:dyDescent="0.25">
      <c r="A132" s="466" t="s">
        <v>225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79"/>
      <c r="AA132" s="379"/>
    </row>
    <row r="133" spans="1:67" ht="14.25" hidden="1" customHeight="1" x14ac:dyDescent="0.25">
      <c r="A133" s="400" t="s">
        <v>72</v>
      </c>
      <c r="B133" s="395"/>
      <c r="C133" s="395"/>
      <c r="D133" s="395"/>
      <c r="E133" s="395"/>
      <c r="F133" s="395"/>
      <c r="G133" s="395"/>
      <c r="H133" s="395"/>
      <c r="I133" s="395"/>
      <c r="J133" s="395"/>
      <c r="K133" s="395"/>
      <c r="L133" s="395"/>
      <c r="M133" s="395"/>
      <c r="N133" s="395"/>
      <c r="O133" s="395"/>
      <c r="P133" s="395"/>
      <c r="Q133" s="395"/>
      <c r="R133" s="395"/>
      <c r="S133" s="395"/>
      <c r="T133" s="395"/>
      <c r="U133" s="395"/>
      <c r="V133" s="395"/>
      <c r="W133" s="395"/>
      <c r="X133" s="395"/>
      <c r="Y133" s="395"/>
      <c r="Z133" s="378"/>
      <c r="AA133" s="378"/>
    </row>
    <row r="134" spans="1:67" ht="27" customHeight="1" x14ac:dyDescent="0.25">
      <c r="A134" s="54" t="s">
        <v>226</v>
      </c>
      <c r="B134" s="54" t="s">
        <v>227</v>
      </c>
      <c r="C134" s="31">
        <v>4301051612</v>
      </c>
      <c r="D134" s="397">
        <v>4607091385168</v>
      </c>
      <c r="E134" s="393"/>
      <c r="F134" s="384">
        <v>1.4</v>
      </c>
      <c r="G134" s="32">
        <v>6</v>
      </c>
      <c r="H134" s="384">
        <v>8.4</v>
      </c>
      <c r="I134" s="384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7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92"/>
      <c r="Q134" s="392"/>
      <c r="R134" s="392"/>
      <c r="S134" s="393"/>
      <c r="T134" s="34"/>
      <c r="U134" s="34"/>
      <c r="V134" s="35" t="s">
        <v>66</v>
      </c>
      <c r="W134" s="385">
        <v>2500</v>
      </c>
      <c r="X134" s="386">
        <f>IFERROR(IF(W134="",0,CEILING((W134/$H134),1)*$H134),"")</f>
        <v>2503.2000000000003</v>
      </c>
      <c r="Y134" s="36">
        <f>IFERROR(IF(X134=0,"",ROUNDUP(X134/H134,0)*0.02175),"")</f>
        <v>6.4814999999999996</v>
      </c>
      <c r="Z134" s="56"/>
      <c r="AA134" s="57"/>
      <c r="AE134" s="64"/>
      <c r="BB134" s="136" t="s">
        <v>1</v>
      </c>
      <c r="BL134" s="64">
        <f>IFERROR(W134*I134/H134,"0")</f>
        <v>2666.0714285714284</v>
      </c>
      <c r="BM134" s="64">
        <f>IFERROR(X134*I134/H134,"0")</f>
        <v>2669.4840000000004</v>
      </c>
      <c r="BN134" s="64">
        <f>IFERROR(1/J134*(W134/H134),"0")</f>
        <v>5.3146258503401356</v>
      </c>
      <c r="BO134" s="64">
        <f>IFERROR(1/J134*(X134/H134),"0")</f>
        <v>5.3214285714285712</v>
      </c>
    </row>
    <row r="135" spans="1:67" ht="27" hidden="1" customHeight="1" x14ac:dyDescent="0.25">
      <c r="A135" s="54" t="s">
        <v>226</v>
      </c>
      <c r="B135" s="54" t="s">
        <v>228</v>
      </c>
      <c r="C135" s="31">
        <v>4301051360</v>
      </c>
      <c r="D135" s="397">
        <v>4607091385168</v>
      </c>
      <c r="E135" s="393"/>
      <c r="F135" s="384">
        <v>1.35</v>
      </c>
      <c r="G135" s="32">
        <v>6</v>
      </c>
      <c r="H135" s="384">
        <v>8.1</v>
      </c>
      <c r="I135" s="384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7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92"/>
      <c r="Q135" s="392"/>
      <c r="R135" s="392"/>
      <c r="S135" s="393"/>
      <c r="T135" s="34"/>
      <c r="U135" s="34"/>
      <c r="V135" s="35" t="s">
        <v>66</v>
      </c>
      <c r="W135" s="385">
        <v>0</v>
      </c>
      <c r="X135" s="38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4301051362</v>
      </c>
      <c r="D136" s="397">
        <v>4607091383256</v>
      </c>
      <c r="E136" s="393"/>
      <c r="F136" s="384">
        <v>0.33</v>
      </c>
      <c r="G136" s="32">
        <v>6</v>
      </c>
      <c r="H136" s="384">
        <v>1.98</v>
      </c>
      <c r="I136" s="384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0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2"/>
      <c r="Q136" s="392"/>
      <c r="R136" s="392"/>
      <c r="S136" s="393"/>
      <c r="T136" s="34"/>
      <c r="U136" s="34"/>
      <c r="V136" s="35" t="s">
        <v>66</v>
      </c>
      <c r="W136" s="385">
        <v>0</v>
      </c>
      <c r="X136" s="386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97">
        <v>4607091385748</v>
      </c>
      <c r="E137" s="393"/>
      <c r="F137" s="384">
        <v>0.45</v>
      </c>
      <c r="G137" s="32">
        <v>6</v>
      </c>
      <c r="H137" s="384">
        <v>2.7</v>
      </c>
      <c r="I137" s="384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4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2"/>
      <c r="Q137" s="392"/>
      <c r="R137" s="392"/>
      <c r="S137" s="393"/>
      <c r="T137" s="34"/>
      <c r="U137" s="34"/>
      <c r="V137" s="35" t="s">
        <v>66</v>
      </c>
      <c r="W137" s="385">
        <v>585</v>
      </c>
      <c r="X137" s="386">
        <f>IFERROR(IF(W137="",0,CEILING((W137/$H137),1)*$H137),"")</f>
        <v>585.90000000000009</v>
      </c>
      <c r="Y137" s="36">
        <f>IFERROR(IF(X137=0,"",ROUNDUP(X137/H137,0)*0.00753),"")</f>
        <v>1.63401</v>
      </c>
      <c r="Z137" s="56"/>
      <c r="AA137" s="57"/>
      <c r="AE137" s="64"/>
      <c r="BB137" s="139" t="s">
        <v>1</v>
      </c>
      <c r="BL137" s="64">
        <f>IFERROR(W137*I137/H137,"0")</f>
        <v>643.93333333333328</v>
      </c>
      <c r="BM137" s="64">
        <f>IFERROR(X137*I137/H137,"0")</f>
        <v>644.92400000000009</v>
      </c>
      <c r="BN137" s="64">
        <f>IFERROR(1/J137*(W137/H137),"0")</f>
        <v>1.3888888888888888</v>
      </c>
      <c r="BO137" s="64">
        <f>IFERROR(1/J137*(X137/H137),"0")</f>
        <v>1.3910256410256412</v>
      </c>
    </row>
    <row r="138" spans="1:67" ht="16.5" hidden="1" customHeight="1" x14ac:dyDescent="0.25">
      <c r="A138" s="54" t="s">
        <v>233</v>
      </c>
      <c r="B138" s="54" t="s">
        <v>234</v>
      </c>
      <c r="C138" s="31">
        <v>4301051738</v>
      </c>
      <c r="D138" s="397">
        <v>4680115884533</v>
      </c>
      <c r="E138" s="393"/>
      <c r="F138" s="384">
        <v>0.3</v>
      </c>
      <c r="G138" s="32">
        <v>6</v>
      </c>
      <c r="H138" s="384">
        <v>1.8</v>
      </c>
      <c r="I138" s="384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2"/>
      <c r="Q138" s="392"/>
      <c r="R138" s="392"/>
      <c r="S138" s="393"/>
      <c r="T138" s="34"/>
      <c r="U138" s="34"/>
      <c r="V138" s="35" t="s">
        <v>66</v>
      </c>
      <c r="W138" s="385">
        <v>0</v>
      </c>
      <c r="X138" s="38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4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6"/>
      <c r="O139" s="408" t="s">
        <v>70</v>
      </c>
      <c r="P139" s="409"/>
      <c r="Q139" s="409"/>
      <c r="R139" s="409"/>
      <c r="S139" s="409"/>
      <c r="T139" s="409"/>
      <c r="U139" s="410"/>
      <c r="V139" s="37" t="s">
        <v>71</v>
      </c>
      <c r="W139" s="387">
        <f>IFERROR(W134/H134,"0")+IFERROR(W135/H135,"0")+IFERROR(W136/H136,"0")+IFERROR(W137/H137,"0")+IFERROR(W138/H138,"0")</f>
        <v>514.28571428571422</v>
      </c>
      <c r="X139" s="387">
        <f>IFERROR(X134/H134,"0")+IFERROR(X135/H135,"0")+IFERROR(X136/H136,"0")+IFERROR(X137/H137,"0")+IFERROR(X138/H138,"0")</f>
        <v>515</v>
      </c>
      <c r="Y139" s="387">
        <f>IFERROR(IF(Y134="",0,Y134),"0")+IFERROR(IF(Y135="",0,Y135),"0")+IFERROR(IF(Y136="",0,Y136),"0")+IFERROR(IF(Y137="",0,Y137),"0")+IFERROR(IF(Y138="",0,Y138),"0")</f>
        <v>8.1155100000000004</v>
      </c>
      <c r="Z139" s="388"/>
      <c r="AA139" s="388"/>
    </row>
    <row r="140" spans="1:67" x14ac:dyDescent="0.2">
      <c r="A140" s="395"/>
      <c r="B140" s="395"/>
      <c r="C140" s="395"/>
      <c r="D140" s="395"/>
      <c r="E140" s="395"/>
      <c r="F140" s="395"/>
      <c r="G140" s="395"/>
      <c r="H140" s="395"/>
      <c r="I140" s="395"/>
      <c r="J140" s="395"/>
      <c r="K140" s="395"/>
      <c r="L140" s="395"/>
      <c r="M140" s="395"/>
      <c r="N140" s="396"/>
      <c r="O140" s="408" t="s">
        <v>70</v>
      </c>
      <c r="P140" s="409"/>
      <c r="Q140" s="409"/>
      <c r="R140" s="409"/>
      <c r="S140" s="409"/>
      <c r="T140" s="409"/>
      <c r="U140" s="410"/>
      <c r="V140" s="37" t="s">
        <v>66</v>
      </c>
      <c r="W140" s="387">
        <f>IFERROR(SUM(W134:W138),"0")</f>
        <v>3085</v>
      </c>
      <c r="X140" s="387">
        <f>IFERROR(SUM(X134:X138),"0")</f>
        <v>3089.1000000000004</v>
      </c>
      <c r="Y140" s="37"/>
      <c r="Z140" s="388"/>
      <c r="AA140" s="388"/>
    </row>
    <row r="141" spans="1:67" ht="27.75" hidden="1" customHeight="1" x14ac:dyDescent="0.2">
      <c r="A141" s="401" t="s">
        <v>235</v>
      </c>
      <c r="B141" s="402"/>
      <c r="C141" s="402"/>
      <c r="D141" s="402"/>
      <c r="E141" s="402"/>
      <c r="F141" s="402"/>
      <c r="G141" s="402"/>
      <c r="H141" s="402"/>
      <c r="I141" s="402"/>
      <c r="J141" s="402"/>
      <c r="K141" s="402"/>
      <c r="L141" s="402"/>
      <c r="M141" s="402"/>
      <c r="N141" s="402"/>
      <c r="O141" s="402"/>
      <c r="P141" s="402"/>
      <c r="Q141" s="402"/>
      <c r="R141" s="402"/>
      <c r="S141" s="402"/>
      <c r="T141" s="402"/>
      <c r="U141" s="402"/>
      <c r="V141" s="402"/>
      <c r="W141" s="402"/>
      <c r="X141" s="402"/>
      <c r="Y141" s="402"/>
      <c r="Z141" s="48"/>
      <c r="AA141" s="48"/>
    </row>
    <row r="142" spans="1:67" ht="16.5" hidden="1" customHeight="1" x14ac:dyDescent="0.25">
      <c r="A142" s="466" t="s">
        <v>236</v>
      </c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5"/>
      <c r="M142" s="395"/>
      <c r="N142" s="395"/>
      <c r="O142" s="395"/>
      <c r="P142" s="395"/>
      <c r="Q142" s="395"/>
      <c r="R142" s="395"/>
      <c r="S142" s="395"/>
      <c r="T142" s="395"/>
      <c r="U142" s="395"/>
      <c r="V142" s="395"/>
      <c r="W142" s="395"/>
      <c r="X142" s="395"/>
      <c r="Y142" s="395"/>
      <c r="Z142" s="379"/>
      <c r="AA142" s="379"/>
    </row>
    <row r="143" spans="1:67" ht="14.25" hidden="1" customHeight="1" x14ac:dyDescent="0.25">
      <c r="A143" s="400" t="s">
        <v>113</v>
      </c>
      <c r="B143" s="395"/>
      <c r="C143" s="395"/>
      <c r="D143" s="395"/>
      <c r="E143" s="395"/>
      <c r="F143" s="395"/>
      <c r="G143" s="395"/>
      <c r="H143" s="395"/>
      <c r="I143" s="395"/>
      <c r="J143" s="395"/>
      <c r="K143" s="395"/>
      <c r="L143" s="395"/>
      <c r="M143" s="395"/>
      <c r="N143" s="395"/>
      <c r="O143" s="395"/>
      <c r="P143" s="395"/>
      <c r="Q143" s="395"/>
      <c r="R143" s="395"/>
      <c r="S143" s="395"/>
      <c r="T143" s="395"/>
      <c r="U143" s="395"/>
      <c r="V143" s="395"/>
      <c r="W143" s="395"/>
      <c r="X143" s="395"/>
      <c r="Y143" s="395"/>
      <c r="Z143" s="378"/>
      <c r="AA143" s="378"/>
    </row>
    <row r="144" spans="1:67" ht="27" hidden="1" customHeight="1" x14ac:dyDescent="0.25">
      <c r="A144" s="54" t="s">
        <v>237</v>
      </c>
      <c r="B144" s="54" t="s">
        <v>238</v>
      </c>
      <c r="C144" s="31">
        <v>4301011223</v>
      </c>
      <c r="D144" s="397">
        <v>4607091383423</v>
      </c>
      <c r="E144" s="393"/>
      <c r="F144" s="384">
        <v>1.35</v>
      </c>
      <c r="G144" s="32">
        <v>8</v>
      </c>
      <c r="H144" s="384">
        <v>10.8</v>
      </c>
      <c r="I144" s="384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4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2"/>
      <c r="Q144" s="392"/>
      <c r="R144" s="392"/>
      <c r="S144" s="393"/>
      <c r="T144" s="34"/>
      <c r="U144" s="34"/>
      <c r="V144" s="35" t="s">
        <v>66</v>
      </c>
      <c r="W144" s="385">
        <v>0</v>
      </c>
      <c r="X144" s="386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239</v>
      </c>
      <c r="B145" s="54" t="s">
        <v>240</v>
      </c>
      <c r="C145" s="31">
        <v>4301011876</v>
      </c>
      <c r="D145" s="397">
        <v>4680115885707</v>
      </c>
      <c r="E145" s="393"/>
      <c r="F145" s="384">
        <v>0.9</v>
      </c>
      <c r="G145" s="32">
        <v>10</v>
      </c>
      <c r="H145" s="384">
        <v>9</v>
      </c>
      <c r="I145" s="384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540" t="s">
        <v>241</v>
      </c>
      <c r="P145" s="392"/>
      <c r="Q145" s="392"/>
      <c r="R145" s="392"/>
      <c r="S145" s="393"/>
      <c r="T145" s="34"/>
      <c r="U145" s="34"/>
      <c r="V145" s="35" t="s">
        <v>66</v>
      </c>
      <c r="W145" s="385">
        <v>0</v>
      </c>
      <c r="X145" s="38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242</v>
      </c>
      <c r="B146" s="54" t="s">
        <v>243</v>
      </c>
      <c r="C146" s="31">
        <v>4301011878</v>
      </c>
      <c r="D146" s="397">
        <v>4680115885660</v>
      </c>
      <c r="E146" s="393"/>
      <c r="F146" s="384">
        <v>1.35</v>
      </c>
      <c r="G146" s="32">
        <v>8</v>
      </c>
      <c r="H146" s="384">
        <v>10.8</v>
      </c>
      <c r="I146" s="384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768" t="s">
        <v>244</v>
      </c>
      <c r="P146" s="392"/>
      <c r="Q146" s="392"/>
      <c r="R146" s="392"/>
      <c r="S146" s="393"/>
      <c r="T146" s="34"/>
      <c r="U146" s="34"/>
      <c r="V146" s="35" t="s">
        <v>66</v>
      </c>
      <c r="W146" s="385">
        <v>0</v>
      </c>
      <c r="X146" s="38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hidden="1" customHeight="1" x14ac:dyDescent="0.25">
      <c r="A147" s="54" t="s">
        <v>245</v>
      </c>
      <c r="B147" s="54" t="s">
        <v>246</v>
      </c>
      <c r="C147" s="31">
        <v>4301011879</v>
      </c>
      <c r="D147" s="397">
        <v>4680115885691</v>
      </c>
      <c r="E147" s="393"/>
      <c r="F147" s="384">
        <v>1.35</v>
      </c>
      <c r="G147" s="32">
        <v>8</v>
      </c>
      <c r="H147" s="384">
        <v>10.8</v>
      </c>
      <c r="I147" s="384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506" t="s">
        <v>247</v>
      </c>
      <c r="P147" s="392"/>
      <c r="Q147" s="392"/>
      <c r="R147" s="392"/>
      <c r="S147" s="393"/>
      <c r="T147" s="34"/>
      <c r="U147" s="34"/>
      <c r="V147" s="35" t="s">
        <v>66</v>
      </c>
      <c r="W147" s="385">
        <v>0</v>
      </c>
      <c r="X147" s="38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394"/>
      <c r="B148" s="395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5"/>
      <c r="N148" s="396"/>
      <c r="O148" s="408" t="s">
        <v>70</v>
      </c>
      <c r="P148" s="409"/>
      <c r="Q148" s="409"/>
      <c r="R148" s="409"/>
      <c r="S148" s="409"/>
      <c r="T148" s="409"/>
      <c r="U148" s="410"/>
      <c r="V148" s="37" t="s">
        <v>71</v>
      </c>
      <c r="W148" s="387">
        <f>IFERROR(W144/H144,"0")+IFERROR(W145/H145,"0")+IFERROR(W146/H146,"0")+IFERROR(W147/H147,"0")</f>
        <v>0</v>
      </c>
      <c r="X148" s="387">
        <f>IFERROR(X144/H144,"0")+IFERROR(X145/H145,"0")+IFERROR(X146/H146,"0")+IFERROR(X147/H147,"0")</f>
        <v>0</v>
      </c>
      <c r="Y148" s="387">
        <f>IFERROR(IF(Y144="",0,Y144),"0")+IFERROR(IF(Y145="",0,Y145),"0")+IFERROR(IF(Y146="",0,Y146),"0")+IFERROR(IF(Y147="",0,Y147),"0")</f>
        <v>0</v>
      </c>
      <c r="Z148" s="388"/>
      <c r="AA148" s="388"/>
    </row>
    <row r="149" spans="1:67" hidden="1" x14ac:dyDescent="0.2">
      <c r="A149" s="395"/>
      <c r="B149" s="395"/>
      <c r="C149" s="395"/>
      <c r="D149" s="395"/>
      <c r="E149" s="395"/>
      <c r="F149" s="395"/>
      <c r="G149" s="395"/>
      <c r="H149" s="395"/>
      <c r="I149" s="395"/>
      <c r="J149" s="395"/>
      <c r="K149" s="395"/>
      <c r="L149" s="395"/>
      <c r="M149" s="395"/>
      <c r="N149" s="396"/>
      <c r="O149" s="408" t="s">
        <v>70</v>
      </c>
      <c r="P149" s="409"/>
      <c r="Q149" s="409"/>
      <c r="R149" s="409"/>
      <c r="S149" s="409"/>
      <c r="T149" s="409"/>
      <c r="U149" s="410"/>
      <c r="V149" s="37" t="s">
        <v>66</v>
      </c>
      <c r="W149" s="387">
        <f>IFERROR(SUM(W144:W147),"0")</f>
        <v>0</v>
      </c>
      <c r="X149" s="387">
        <f>IFERROR(SUM(X144:X147),"0")</f>
        <v>0</v>
      </c>
      <c r="Y149" s="37"/>
      <c r="Z149" s="388"/>
      <c r="AA149" s="388"/>
    </row>
    <row r="150" spans="1:67" ht="16.5" hidden="1" customHeight="1" x14ac:dyDescent="0.25">
      <c r="A150" s="466" t="s">
        <v>248</v>
      </c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395"/>
      <c r="P150" s="395"/>
      <c r="Q150" s="395"/>
      <c r="R150" s="395"/>
      <c r="S150" s="395"/>
      <c r="T150" s="395"/>
      <c r="U150" s="395"/>
      <c r="V150" s="395"/>
      <c r="W150" s="395"/>
      <c r="X150" s="395"/>
      <c r="Y150" s="395"/>
      <c r="Z150" s="379"/>
      <c r="AA150" s="379"/>
    </row>
    <row r="151" spans="1:67" ht="14.25" hidden="1" customHeight="1" x14ac:dyDescent="0.25">
      <c r="A151" s="400" t="s">
        <v>61</v>
      </c>
      <c r="B151" s="395"/>
      <c r="C151" s="395"/>
      <c r="D151" s="395"/>
      <c r="E151" s="395"/>
      <c r="F151" s="395"/>
      <c r="G151" s="395"/>
      <c r="H151" s="395"/>
      <c r="I151" s="395"/>
      <c r="J151" s="395"/>
      <c r="K151" s="395"/>
      <c r="L151" s="395"/>
      <c r="M151" s="395"/>
      <c r="N151" s="395"/>
      <c r="O151" s="395"/>
      <c r="P151" s="395"/>
      <c r="Q151" s="395"/>
      <c r="R151" s="395"/>
      <c r="S151" s="395"/>
      <c r="T151" s="395"/>
      <c r="U151" s="395"/>
      <c r="V151" s="395"/>
      <c r="W151" s="395"/>
      <c r="X151" s="395"/>
      <c r="Y151" s="395"/>
      <c r="Z151" s="378"/>
      <c r="AA151" s="378"/>
    </row>
    <row r="152" spans="1:67" ht="27" hidden="1" customHeight="1" x14ac:dyDescent="0.25">
      <c r="A152" s="54" t="s">
        <v>249</v>
      </c>
      <c r="B152" s="54" t="s">
        <v>250</v>
      </c>
      <c r="C152" s="31">
        <v>4301031191</v>
      </c>
      <c r="D152" s="397">
        <v>4680115880993</v>
      </c>
      <c r="E152" s="393"/>
      <c r="F152" s="384">
        <v>0.7</v>
      </c>
      <c r="G152" s="32">
        <v>6</v>
      </c>
      <c r="H152" s="384">
        <v>4.2</v>
      </c>
      <c r="I152" s="384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92"/>
      <c r="Q152" s="392"/>
      <c r="R152" s="392"/>
      <c r="S152" s="393"/>
      <c r="T152" s="34"/>
      <c r="U152" s="34"/>
      <c r="V152" s="35" t="s">
        <v>66</v>
      </c>
      <c r="W152" s="385">
        <v>0</v>
      </c>
      <c r="X152" s="386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hidden="1" customHeight="1" x14ac:dyDescent="0.25">
      <c r="A153" s="54" t="s">
        <v>251</v>
      </c>
      <c r="B153" s="54" t="s">
        <v>252</v>
      </c>
      <c r="C153" s="31">
        <v>4301031204</v>
      </c>
      <c r="D153" s="397">
        <v>4680115881761</v>
      </c>
      <c r="E153" s="393"/>
      <c r="F153" s="384">
        <v>0.7</v>
      </c>
      <c r="G153" s="32">
        <v>6</v>
      </c>
      <c r="H153" s="384">
        <v>4.2</v>
      </c>
      <c r="I153" s="384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92"/>
      <c r="Q153" s="392"/>
      <c r="R153" s="392"/>
      <c r="S153" s="393"/>
      <c r="T153" s="34"/>
      <c r="U153" s="34"/>
      <c r="V153" s="35" t="s">
        <v>66</v>
      </c>
      <c r="W153" s="385">
        <v>0</v>
      </c>
      <c r="X153" s="386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hidden="1" customHeight="1" x14ac:dyDescent="0.25">
      <c r="A154" s="54" t="s">
        <v>253</v>
      </c>
      <c r="B154" s="54" t="s">
        <v>254</v>
      </c>
      <c r="C154" s="31">
        <v>4301031201</v>
      </c>
      <c r="D154" s="397">
        <v>4680115881563</v>
      </c>
      <c r="E154" s="393"/>
      <c r="F154" s="384">
        <v>0.7</v>
      </c>
      <c r="G154" s="32">
        <v>6</v>
      </c>
      <c r="H154" s="384">
        <v>4.2</v>
      </c>
      <c r="I154" s="384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92"/>
      <c r="Q154" s="392"/>
      <c r="R154" s="392"/>
      <c r="S154" s="393"/>
      <c r="T154" s="34"/>
      <c r="U154" s="34"/>
      <c r="V154" s="35" t="s">
        <v>66</v>
      </c>
      <c r="W154" s="385">
        <v>0</v>
      </c>
      <c r="X154" s="386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255</v>
      </c>
      <c r="B155" s="54" t="s">
        <v>256</v>
      </c>
      <c r="C155" s="31">
        <v>4301031199</v>
      </c>
      <c r="D155" s="397">
        <v>4680115880986</v>
      </c>
      <c r="E155" s="393"/>
      <c r="F155" s="384">
        <v>0.35</v>
      </c>
      <c r="G155" s="32">
        <v>6</v>
      </c>
      <c r="H155" s="384">
        <v>2.1</v>
      </c>
      <c r="I155" s="384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92"/>
      <c r="Q155" s="392"/>
      <c r="R155" s="392"/>
      <c r="S155" s="393"/>
      <c r="T155" s="34"/>
      <c r="U155" s="34"/>
      <c r="V155" s="35" t="s">
        <v>66</v>
      </c>
      <c r="W155" s="385">
        <v>0</v>
      </c>
      <c r="X155" s="386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4301031205</v>
      </c>
      <c r="D156" s="397">
        <v>4680115881785</v>
      </c>
      <c r="E156" s="393"/>
      <c r="F156" s="384">
        <v>0.35</v>
      </c>
      <c r="G156" s="32">
        <v>6</v>
      </c>
      <c r="H156" s="384">
        <v>2.1</v>
      </c>
      <c r="I156" s="384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92"/>
      <c r="Q156" s="392"/>
      <c r="R156" s="392"/>
      <c r="S156" s="393"/>
      <c r="T156" s="34"/>
      <c r="U156" s="34"/>
      <c r="V156" s="35" t="s">
        <v>66</v>
      </c>
      <c r="W156" s="385">
        <v>0</v>
      </c>
      <c r="X156" s="386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4301031202</v>
      </c>
      <c r="D157" s="397">
        <v>4680115881679</v>
      </c>
      <c r="E157" s="393"/>
      <c r="F157" s="384">
        <v>0.35</v>
      </c>
      <c r="G157" s="32">
        <v>6</v>
      </c>
      <c r="H157" s="384">
        <v>2.1</v>
      </c>
      <c r="I157" s="384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92"/>
      <c r="Q157" s="392"/>
      <c r="R157" s="392"/>
      <c r="S157" s="393"/>
      <c r="T157" s="34"/>
      <c r="U157" s="34"/>
      <c r="V157" s="35" t="s">
        <v>66</v>
      </c>
      <c r="W157" s="385">
        <v>0</v>
      </c>
      <c r="X157" s="386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hidden="1" customHeight="1" x14ac:dyDescent="0.25">
      <c r="A158" s="54" t="s">
        <v>261</v>
      </c>
      <c r="B158" s="54" t="s">
        <v>262</v>
      </c>
      <c r="C158" s="31">
        <v>4301031158</v>
      </c>
      <c r="D158" s="397">
        <v>4680115880191</v>
      </c>
      <c r="E158" s="393"/>
      <c r="F158" s="384">
        <v>0.4</v>
      </c>
      <c r="G158" s="32">
        <v>6</v>
      </c>
      <c r="H158" s="384">
        <v>2.4</v>
      </c>
      <c r="I158" s="384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92"/>
      <c r="Q158" s="392"/>
      <c r="R158" s="392"/>
      <c r="S158" s="393"/>
      <c r="T158" s="34"/>
      <c r="U158" s="34"/>
      <c r="V158" s="35" t="s">
        <v>66</v>
      </c>
      <c r="W158" s="385">
        <v>0</v>
      </c>
      <c r="X158" s="386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16.5" hidden="1" customHeight="1" x14ac:dyDescent="0.25">
      <c r="A159" s="54" t="s">
        <v>263</v>
      </c>
      <c r="B159" s="54" t="s">
        <v>264</v>
      </c>
      <c r="C159" s="31">
        <v>4301031245</v>
      </c>
      <c r="D159" s="397">
        <v>4680115883963</v>
      </c>
      <c r="E159" s="393"/>
      <c r="F159" s="384">
        <v>0.28000000000000003</v>
      </c>
      <c r="G159" s="32">
        <v>6</v>
      </c>
      <c r="H159" s="384">
        <v>1.68</v>
      </c>
      <c r="I159" s="384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92"/>
      <c r="Q159" s="392"/>
      <c r="R159" s="392"/>
      <c r="S159" s="393"/>
      <c r="T159" s="34"/>
      <c r="U159" s="34"/>
      <c r="V159" s="35" t="s">
        <v>66</v>
      </c>
      <c r="W159" s="385">
        <v>0</v>
      </c>
      <c r="X159" s="386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idden="1" x14ac:dyDescent="0.2">
      <c r="A160" s="394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6"/>
      <c r="O160" s="408" t="s">
        <v>70</v>
      </c>
      <c r="P160" s="409"/>
      <c r="Q160" s="409"/>
      <c r="R160" s="409"/>
      <c r="S160" s="409"/>
      <c r="T160" s="409"/>
      <c r="U160" s="410"/>
      <c r="V160" s="37" t="s">
        <v>71</v>
      </c>
      <c r="W160" s="387">
        <f>IFERROR(W152/H152,"0")+IFERROR(W153/H153,"0")+IFERROR(W154/H154,"0")+IFERROR(W155/H155,"0")+IFERROR(W156/H156,"0")+IFERROR(W157/H157,"0")+IFERROR(W158/H158,"0")+IFERROR(W159/H159,"0")</f>
        <v>0</v>
      </c>
      <c r="X160" s="387">
        <f>IFERROR(X152/H152,"0")+IFERROR(X153/H153,"0")+IFERROR(X154/H154,"0")+IFERROR(X155/H155,"0")+IFERROR(X156/H156,"0")+IFERROR(X157/H157,"0")+IFERROR(X158/H158,"0")+IFERROR(X159/H159,"0")</f>
        <v>0</v>
      </c>
      <c r="Y160" s="387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8"/>
      <c r="AA160" s="388"/>
    </row>
    <row r="161" spans="1:67" hidden="1" x14ac:dyDescent="0.2">
      <c r="A161" s="395"/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6"/>
      <c r="O161" s="408" t="s">
        <v>70</v>
      </c>
      <c r="P161" s="409"/>
      <c r="Q161" s="409"/>
      <c r="R161" s="409"/>
      <c r="S161" s="409"/>
      <c r="T161" s="409"/>
      <c r="U161" s="410"/>
      <c r="V161" s="37" t="s">
        <v>66</v>
      </c>
      <c r="W161" s="387">
        <f>IFERROR(SUM(W152:W159),"0")</f>
        <v>0</v>
      </c>
      <c r="X161" s="387">
        <f>IFERROR(SUM(X152:X159),"0")</f>
        <v>0</v>
      </c>
      <c r="Y161" s="37"/>
      <c r="Z161" s="388"/>
      <c r="AA161" s="388"/>
    </row>
    <row r="162" spans="1:67" ht="16.5" hidden="1" customHeight="1" x14ac:dyDescent="0.25">
      <c r="A162" s="466" t="s">
        <v>265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79"/>
      <c r="AA162" s="379"/>
    </row>
    <row r="163" spans="1:67" ht="14.25" hidden="1" customHeight="1" x14ac:dyDescent="0.25">
      <c r="A163" s="400" t="s">
        <v>113</v>
      </c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  <c r="R163" s="395"/>
      <c r="S163" s="395"/>
      <c r="T163" s="395"/>
      <c r="U163" s="395"/>
      <c r="V163" s="395"/>
      <c r="W163" s="395"/>
      <c r="X163" s="395"/>
      <c r="Y163" s="395"/>
      <c r="Z163" s="378"/>
      <c r="AA163" s="378"/>
    </row>
    <row r="164" spans="1:67" ht="16.5" hidden="1" customHeight="1" x14ac:dyDescent="0.25">
      <c r="A164" s="54" t="s">
        <v>266</v>
      </c>
      <c r="B164" s="54" t="s">
        <v>267</v>
      </c>
      <c r="C164" s="31">
        <v>4301011450</v>
      </c>
      <c r="D164" s="397">
        <v>4680115881402</v>
      </c>
      <c r="E164" s="393"/>
      <c r="F164" s="384">
        <v>1.35</v>
      </c>
      <c r="G164" s="32">
        <v>8</v>
      </c>
      <c r="H164" s="384">
        <v>10.8</v>
      </c>
      <c r="I164" s="384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92"/>
      <c r="Q164" s="392"/>
      <c r="R164" s="392"/>
      <c r="S164" s="393"/>
      <c r="T164" s="34"/>
      <c r="U164" s="34"/>
      <c r="V164" s="35" t="s">
        <v>66</v>
      </c>
      <c r="W164" s="385">
        <v>0</v>
      </c>
      <c r="X164" s="386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268</v>
      </c>
      <c r="B165" s="54" t="s">
        <v>269</v>
      </c>
      <c r="C165" s="31">
        <v>4301011454</v>
      </c>
      <c r="D165" s="397">
        <v>4680115881396</v>
      </c>
      <c r="E165" s="393"/>
      <c r="F165" s="384">
        <v>0.45</v>
      </c>
      <c r="G165" s="32">
        <v>6</v>
      </c>
      <c r="H165" s="384">
        <v>2.7</v>
      </c>
      <c r="I165" s="384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92"/>
      <c r="Q165" s="392"/>
      <c r="R165" s="392"/>
      <c r="S165" s="393"/>
      <c r="T165" s="34"/>
      <c r="U165" s="34"/>
      <c r="V165" s="35" t="s">
        <v>66</v>
      </c>
      <c r="W165" s="385">
        <v>0</v>
      </c>
      <c r="X165" s="386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4"/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6"/>
      <c r="O166" s="408" t="s">
        <v>70</v>
      </c>
      <c r="P166" s="409"/>
      <c r="Q166" s="409"/>
      <c r="R166" s="409"/>
      <c r="S166" s="409"/>
      <c r="T166" s="409"/>
      <c r="U166" s="410"/>
      <c r="V166" s="37" t="s">
        <v>71</v>
      </c>
      <c r="W166" s="387">
        <f>IFERROR(W164/H164,"0")+IFERROR(W165/H165,"0")</f>
        <v>0</v>
      </c>
      <c r="X166" s="387">
        <f>IFERROR(X164/H164,"0")+IFERROR(X165/H165,"0")</f>
        <v>0</v>
      </c>
      <c r="Y166" s="387">
        <f>IFERROR(IF(Y164="",0,Y164),"0")+IFERROR(IF(Y165="",0,Y165),"0")</f>
        <v>0</v>
      </c>
      <c r="Z166" s="388"/>
      <c r="AA166" s="388"/>
    </row>
    <row r="167" spans="1:67" hidden="1" x14ac:dyDescent="0.2">
      <c r="A167" s="395"/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6"/>
      <c r="O167" s="408" t="s">
        <v>70</v>
      </c>
      <c r="P167" s="409"/>
      <c r="Q167" s="409"/>
      <c r="R167" s="409"/>
      <c r="S167" s="409"/>
      <c r="T167" s="409"/>
      <c r="U167" s="410"/>
      <c r="V167" s="37" t="s">
        <v>66</v>
      </c>
      <c r="W167" s="387">
        <f>IFERROR(SUM(W164:W165),"0")</f>
        <v>0</v>
      </c>
      <c r="X167" s="387">
        <f>IFERROR(SUM(X164:X165),"0")</f>
        <v>0</v>
      </c>
      <c r="Y167" s="37"/>
      <c r="Z167" s="388"/>
      <c r="AA167" s="388"/>
    </row>
    <row r="168" spans="1:67" ht="14.25" hidden="1" customHeight="1" x14ac:dyDescent="0.25">
      <c r="A168" s="400" t="s">
        <v>105</v>
      </c>
      <c r="B168" s="395"/>
      <c r="C168" s="395"/>
      <c r="D168" s="395"/>
      <c r="E168" s="395"/>
      <c r="F168" s="395"/>
      <c r="G168" s="395"/>
      <c r="H168" s="395"/>
      <c r="I168" s="395"/>
      <c r="J168" s="395"/>
      <c r="K168" s="395"/>
      <c r="L168" s="395"/>
      <c r="M168" s="395"/>
      <c r="N168" s="395"/>
      <c r="O168" s="395"/>
      <c r="P168" s="395"/>
      <c r="Q168" s="395"/>
      <c r="R168" s="395"/>
      <c r="S168" s="395"/>
      <c r="T168" s="395"/>
      <c r="U168" s="395"/>
      <c r="V168" s="395"/>
      <c r="W168" s="395"/>
      <c r="X168" s="395"/>
      <c r="Y168" s="395"/>
      <c r="Z168" s="378"/>
      <c r="AA168" s="378"/>
    </row>
    <row r="169" spans="1:67" ht="16.5" hidden="1" customHeight="1" x14ac:dyDescent="0.25">
      <c r="A169" s="54" t="s">
        <v>270</v>
      </c>
      <c r="B169" s="54" t="s">
        <v>271</v>
      </c>
      <c r="C169" s="31">
        <v>4301020262</v>
      </c>
      <c r="D169" s="397">
        <v>4680115882935</v>
      </c>
      <c r="E169" s="393"/>
      <c r="F169" s="384">
        <v>1.35</v>
      </c>
      <c r="G169" s="32">
        <v>8</v>
      </c>
      <c r="H169" s="384">
        <v>10.8</v>
      </c>
      <c r="I169" s="384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92"/>
      <c r="Q169" s="392"/>
      <c r="R169" s="392"/>
      <c r="S169" s="393"/>
      <c r="T169" s="34"/>
      <c r="U169" s="34"/>
      <c r="V169" s="35" t="s">
        <v>66</v>
      </c>
      <c r="W169" s="385">
        <v>0</v>
      </c>
      <c r="X169" s="386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272</v>
      </c>
      <c r="B170" s="54" t="s">
        <v>273</v>
      </c>
      <c r="C170" s="31">
        <v>4301020220</v>
      </c>
      <c r="D170" s="397">
        <v>4680115880764</v>
      </c>
      <c r="E170" s="393"/>
      <c r="F170" s="384">
        <v>0.35</v>
      </c>
      <c r="G170" s="32">
        <v>6</v>
      </c>
      <c r="H170" s="384">
        <v>2.1</v>
      </c>
      <c r="I170" s="384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92"/>
      <c r="Q170" s="392"/>
      <c r="R170" s="392"/>
      <c r="S170" s="393"/>
      <c r="T170" s="34"/>
      <c r="U170" s="34"/>
      <c r="V170" s="35" t="s">
        <v>66</v>
      </c>
      <c r="W170" s="385">
        <v>0</v>
      </c>
      <c r="X170" s="386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4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6"/>
      <c r="O171" s="408" t="s">
        <v>70</v>
      </c>
      <c r="P171" s="409"/>
      <c r="Q171" s="409"/>
      <c r="R171" s="409"/>
      <c r="S171" s="409"/>
      <c r="T171" s="409"/>
      <c r="U171" s="410"/>
      <c r="V171" s="37" t="s">
        <v>71</v>
      </c>
      <c r="W171" s="387">
        <f>IFERROR(W169/H169,"0")+IFERROR(W170/H170,"0")</f>
        <v>0</v>
      </c>
      <c r="X171" s="387">
        <f>IFERROR(X169/H169,"0")+IFERROR(X170/H170,"0")</f>
        <v>0</v>
      </c>
      <c r="Y171" s="387">
        <f>IFERROR(IF(Y169="",0,Y169),"0")+IFERROR(IF(Y170="",0,Y170),"0")</f>
        <v>0</v>
      </c>
      <c r="Z171" s="388"/>
      <c r="AA171" s="388"/>
    </row>
    <row r="172" spans="1:67" hidden="1" x14ac:dyDescent="0.2">
      <c r="A172" s="395"/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6"/>
      <c r="O172" s="408" t="s">
        <v>70</v>
      </c>
      <c r="P172" s="409"/>
      <c r="Q172" s="409"/>
      <c r="R172" s="409"/>
      <c r="S172" s="409"/>
      <c r="T172" s="409"/>
      <c r="U172" s="410"/>
      <c r="V172" s="37" t="s">
        <v>66</v>
      </c>
      <c r="W172" s="387">
        <f>IFERROR(SUM(W169:W170),"0")</f>
        <v>0</v>
      </c>
      <c r="X172" s="387">
        <f>IFERROR(SUM(X169:X170),"0")</f>
        <v>0</v>
      </c>
      <c r="Y172" s="37"/>
      <c r="Z172" s="388"/>
      <c r="AA172" s="388"/>
    </row>
    <row r="173" spans="1:67" ht="14.25" hidden="1" customHeight="1" x14ac:dyDescent="0.25">
      <c r="A173" s="400" t="s">
        <v>61</v>
      </c>
      <c r="B173" s="395"/>
      <c r="C173" s="395"/>
      <c r="D173" s="395"/>
      <c r="E173" s="395"/>
      <c r="F173" s="395"/>
      <c r="G173" s="395"/>
      <c r="H173" s="395"/>
      <c r="I173" s="395"/>
      <c r="J173" s="395"/>
      <c r="K173" s="395"/>
      <c r="L173" s="395"/>
      <c r="M173" s="395"/>
      <c r="N173" s="395"/>
      <c r="O173" s="395"/>
      <c r="P173" s="395"/>
      <c r="Q173" s="395"/>
      <c r="R173" s="395"/>
      <c r="S173" s="395"/>
      <c r="T173" s="395"/>
      <c r="U173" s="395"/>
      <c r="V173" s="395"/>
      <c r="W173" s="395"/>
      <c r="X173" s="395"/>
      <c r="Y173" s="395"/>
      <c r="Z173" s="378"/>
      <c r="AA173" s="378"/>
    </row>
    <row r="174" spans="1:67" ht="27" hidden="1" customHeight="1" x14ac:dyDescent="0.25">
      <c r="A174" s="54" t="s">
        <v>274</v>
      </c>
      <c r="B174" s="54" t="s">
        <v>275</v>
      </c>
      <c r="C174" s="31">
        <v>4301031224</v>
      </c>
      <c r="D174" s="397">
        <v>4680115882683</v>
      </c>
      <c r="E174" s="393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7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2"/>
      <c r="Q174" s="392"/>
      <c r="R174" s="392"/>
      <c r="S174" s="393"/>
      <c r="T174" s="34"/>
      <c r="U174" s="34"/>
      <c r="V174" s="35" t="s">
        <v>66</v>
      </c>
      <c r="W174" s="385">
        <v>0</v>
      </c>
      <c r="X174" s="386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hidden="1" customHeight="1" x14ac:dyDescent="0.25">
      <c r="A175" s="54" t="s">
        <v>276</v>
      </c>
      <c r="B175" s="54" t="s">
        <v>277</v>
      </c>
      <c r="C175" s="31">
        <v>4301031230</v>
      </c>
      <c r="D175" s="397">
        <v>4680115882690</v>
      </c>
      <c r="E175" s="393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2"/>
      <c r="Q175" s="392"/>
      <c r="R175" s="392"/>
      <c r="S175" s="393"/>
      <c r="T175" s="34"/>
      <c r="U175" s="34"/>
      <c r="V175" s="35" t="s">
        <v>66</v>
      </c>
      <c r="W175" s="385">
        <v>0</v>
      </c>
      <c r="X175" s="386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hidden="1" customHeight="1" x14ac:dyDescent="0.25">
      <c r="A176" s="54" t="s">
        <v>278</v>
      </c>
      <c r="B176" s="54" t="s">
        <v>279</v>
      </c>
      <c r="C176" s="31">
        <v>4301031220</v>
      </c>
      <c r="D176" s="397">
        <v>4680115882669</v>
      </c>
      <c r="E176" s="393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2"/>
      <c r="Q176" s="392"/>
      <c r="R176" s="392"/>
      <c r="S176" s="393"/>
      <c r="T176" s="34"/>
      <c r="U176" s="34"/>
      <c r="V176" s="35" t="s">
        <v>66</v>
      </c>
      <c r="W176" s="385">
        <v>0</v>
      </c>
      <c r="X176" s="386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280</v>
      </c>
      <c r="B177" s="54" t="s">
        <v>281</v>
      </c>
      <c r="C177" s="31">
        <v>4301031221</v>
      </c>
      <c r="D177" s="397">
        <v>4680115882676</v>
      </c>
      <c r="E177" s="393"/>
      <c r="F177" s="384">
        <v>0.9</v>
      </c>
      <c r="G177" s="32">
        <v>6</v>
      </c>
      <c r="H177" s="384">
        <v>5.4</v>
      </c>
      <c r="I177" s="384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2"/>
      <c r="Q177" s="392"/>
      <c r="R177" s="392"/>
      <c r="S177" s="393"/>
      <c r="T177" s="34"/>
      <c r="U177" s="34"/>
      <c r="V177" s="35" t="s">
        <v>66</v>
      </c>
      <c r="W177" s="385">
        <v>0</v>
      </c>
      <c r="X177" s="386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4301031223</v>
      </c>
      <c r="D178" s="397">
        <v>4680115884014</v>
      </c>
      <c r="E178" s="393"/>
      <c r="F178" s="384">
        <v>0.3</v>
      </c>
      <c r="G178" s="32">
        <v>6</v>
      </c>
      <c r="H178" s="384">
        <v>1.8</v>
      </c>
      <c r="I178" s="384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92"/>
      <c r="Q178" s="392"/>
      <c r="R178" s="392"/>
      <c r="S178" s="393"/>
      <c r="T178" s="34"/>
      <c r="U178" s="34"/>
      <c r="V178" s="35" t="s">
        <v>66</v>
      </c>
      <c r="W178" s="385">
        <v>0</v>
      </c>
      <c r="X178" s="386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4301031222</v>
      </c>
      <c r="D179" s="397">
        <v>4680115884007</v>
      </c>
      <c r="E179" s="393"/>
      <c r="F179" s="384">
        <v>0.3</v>
      </c>
      <c r="G179" s="32">
        <v>6</v>
      </c>
      <c r="H179" s="384">
        <v>1.8</v>
      </c>
      <c r="I179" s="384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92"/>
      <c r="Q179" s="392"/>
      <c r="R179" s="392"/>
      <c r="S179" s="393"/>
      <c r="T179" s="34"/>
      <c r="U179" s="34"/>
      <c r="V179" s="35" t="s">
        <v>66</v>
      </c>
      <c r="W179" s="385">
        <v>0</v>
      </c>
      <c r="X179" s="386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4301031229</v>
      </c>
      <c r="D180" s="397">
        <v>4680115884038</v>
      </c>
      <c r="E180" s="393"/>
      <c r="F180" s="384">
        <v>0.3</v>
      </c>
      <c r="G180" s="32">
        <v>6</v>
      </c>
      <c r="H180" s="384">
        <v>1.8</v>
      </c>
      <c r="I180" s="384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3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92"/>
      <c r="Q180" s="392"/>
      <c r="R180" s="392"/>
      <c r="S180" s="393"/>
      <c r="T180" s="34"/>
      <c r="U180" s="34"/>
      <c r="V180" s="35" t="s">
        <v>66</v>
      </c>
      <c r="W180" s="385">
        <v>0</v>
      </c>
      <c r="X180" s="386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288</v>
      </c>
      <c r="B181" s="54" t="s">
        <v>289</v>
      </c>
      <c r="C181" s="31">
        <v>4301031225</v>
      </c>
      <c r="D181" s="397">
        <v>4680115884021</v>
      </c>
      <c r="E181" s="393"/>
      <c r="F181" s="384">
        <v>0.3</v>
      </c>
      <c r="G181" s="32">
        <v>6</v>
      </c>
      <c r="H181" s="384">
        <v>1.8</v>
      </c>
      <c r="I181" s="384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6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92"/>
      <c r="Q181" s="392"/>
      <c r="R181" s="392"/>
      <c r="S181" s="393"/>
      <c r="T181" s="34"/>
      <c r="U181" s="34"/>
      <c r="V181" s="35" t="s">
        <v>66</v>
      </c>
      <c r="W181" s="385">
        <v>0</v>
      </c>
      <c r="X181" s="386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idden="1" x14ac:dyDescent="0.2">
      <c r="A182" s="394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6"/>
      <c r="O182" s="408" t="s">
        <v>70</v>
      </c>
      <c r="P182" s="409"/>
      <c r="Q182" s="409"/>
      <c r="R182" s="409"/>
      <c r="S182" s="409"/>
      <c r="T182" s="409"/>
      <c r="U182" s="410"/>
      <c r="V182" s="37" t="s">
        <v>71</v>
      </c>
      <c r="W182" s="387">
        <f>IFERROR(W174/H174,"0")+IFERROR(W175/H175,"0")+IFERROR(W176/H176,"0")+IFERROR(W177/H177,"0")+IFERROR(W178/H178,"0")+IFERROR(W179/H179,"0")+IFERROR(W180/H180,"0")+IFERROR(W181/H181,"0")</f>
        <v>0</v>
      </c>
      <c r="X182" s="387">
        <f>IFERROR(X174/H174,"0")+IFERROR(X175/H175,"0")+IFERROR(X176/H176,"0")+IFERROR(X177/H177,"0")+IFERROR(X178/H178,"0")+IFERROR(X179/H179,"0")+IFERROR(X180/H180,"0")+IFERROR(X181/H181,"0")</f>
        <v>0</v>
      </c>
      <c r="Y182" s="387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8"/>
      <c r="AA182" s="388"/>
    </row>
    <row r="183" spans="1:67" hidden="1" x14ac:dyDescent="0.2">
      <c r="A183" s="395"/>
      <c r="B183" s="395"/>
      <c r="C183" s="395"/>
      <c r="D183" s="395"/>
      <c r="E183" s="395"/>
      <c r="F183" s="395"/>
      <c r="G183" s="395"/>
      <c r="H183" s="395"/>
      <c r="I183" s="395"/>
      <c r="J183" s="395"/>
      <c r="K183" s="395"/>
      <c r="L183" s="395"/>
      <c r="M183" s="395"/>
      <c r="N183" s="396"/>
      <c r="O183" s="408" t="s">
        <v>70</v>
      </c>
      <c r="P183" s="409"/>
      <c r="Q183" s="409"/>
      <c r="R183" s="409"/>
      <c r="S183" s="409"/>
      <c r="T183" s="409"/>
      <c r="U183" s="410"/>
      <c r="V183" s="37" t="s">
        <v>66</v>
      </c>
      <c r="W183" s="387">
        <f>IFERROR(SUM(W174:W181),"0")</f>
        <v>0</v>
      </c>
      <c r="X183" s="387">
        <f>IFERROR(SUM(X174:X181),"0")</f>
        <v>0</v>
      </c>
      <c r="Y183" s="37"/>
      <c r="Z183" s="388"/>
      <c r="AA183" s="388"/>
    </row>
    <row r="184" spans="1:67" ht="14.25" hidden="1" customHeight="1" x14ac:dyDescent="0.25">
      <c r="A184" s="400" t="s">
        <v>72</v>
      </c>
      <c r="B184" s="395"/>
      <c r="C184" s="395"/>
      <c r="D184" s="395"/>
      <c r="E184" s="395"/>
      <c r="F184" s="395"/>
      <c r="G184" s="395"/>
      <c r="H184" s="395"/>
      <c r="I184" s="395"/>
      <c r="J184" s="395"/>
      <c r="K184" s="395"/>
      <c r="L184" s="395"/>
      <c r="M184" s="395"/>
      <c r="N184" s="395"/>
      <c r="O184" s="395"/>
      <c r="P184" s="395"/>
      <c r="Q184" s="395"/>
      <c r="R184" s="395"/>
      <c r="S184" s="395"/>
      <c r="T184" s="395"/>
      <c r="U184" s="395"/>
      <c r="V184" s="395"/>
      <c r="W184" s="395"/>
      <c r="X184" s="395"/>
      <c r="Y184" s="395"/>
      <c r="Z184" s="378"/>
      <c r="AA184" s="378"/>
    </row>
    <row r="185" spans="1:67" ht="27" hidden="1" customHeight="1" x14ac:dyDescent="0.25">
      <c r="A185" s="54" t="s">
        <v>290</v>
      </c>
      <c r="B185" s="54" t="s">
        <v>291</v>
      </c>
      <c r="C185" s="31">
        <v>4301051409</v>
      </c>
      <c r="D185" s="397">
        <v>4680115881556</v>
      </c>
      <c r="E185" s="393"/>
      <c r="F185" s="384">
        <v>1</v>
      </c>
      <c r="G185" s="32">
        <v>4</v>
      </c>
      <c r="H185" s="384">
        <v>4</v>
      </c>
      <c r="I185" s="384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2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92"/>
      <c r="Q185" s="392"/>
      <c r="R185" s="392"/>
      <c r="S185" s="393"/>
      <c r="T185" s="34"/>
      <c r="U185" s="34"/>
      <c r="V185" s="35" t="s">
        <v>66</v>
      </c>
      <c r="W185" s="385">
        <v>0</v>
      </c>
      <c r="X185" s="386">
        <f t="shared" ref="X185:X201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1" si="34">IFERROR(W185*I185/H185,"0")</f>
        <v>0</v>
      </c>
      <c r="BM185" s="64">
        <f t="shared" ref="BM185:BM201" si="35">IFERROR(X185*I185/H185,"0")</f>
        <v>0</v>
      </c>
      <c r="BN185" s="64">
        <f t="shared" ref="BN185:BN201" si="36">IFERROR(1/J185*(W185/H185),"0")</f>
        <v>0</v>
      </c>
      <c r="BO185" s="64">
        <f t="shared" ref="BO185:BO201" si="37">IFERROR(1/J185*(X185/H185),"0")</f>
        <v>0</v>
      </c>
    </row>
    <row r="186" spans="1:67" ht="27" hidden="1" customHeight="1" x14ac:dyDescent="0.25">
      <c r="A186" s="54" t="s">
        <v>292</v>
      </c>
      <c r="B186" s="54" t="s">
        <v>293</v>
      </c>
      <c r="C186" s="31">
        <v>4301051408</v>
      </c>
      <c r="D186" s="397">
        <v>4680115881594</v>
      </c>
      <c r="E186" s="393"/>
      <c r="F186" s="384">
        <v>1.35</v>
      </c>
      <c r="G186" s="32">
        <v>6</v>
      </c>
      <c r="H186" s="384">
        <v>8.1</v>
      </c>
      <c r="I186" s="384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92"/>
      <c r="Q186" s="392"/>
      <c r="R186" s="392"/>
      <c r="S186" s="393"/>
      <c r="T186" s="34"/>
      <c r="U186" s="34"/>
      <c r="V186" s="35" t="s">
        <v>66</v>
      </c>
      <c r="W186" s="385">
        <v>0</v>
      </c>
      <c r="X186" s="386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294</v>
      </c>
      <c r="B187" s="54" t="s">
        <v>295</v>
      </c>
      <c r="C187" s="31">
        <v>4301051505</v>
      </c>
      <c r="D187" s="397">
        <v>4680115881587</v>
      </c>
      <c r="E187" s="393"/>
      <c r="F187" s="384">
        <v>1</v>
      </c>
      <c r="G187" s="32">
        <v>4</v>
      </c>
      <c r="H187" s="384">
        <v>4</v>
      </c>
      <c r="I187" s="384">
        <v>4.4080000000000004</v>
      </c>
      <c r="J187" s="32">
        <v>104</v>
      </c>
      <c r="K187" s="32" t="s">
        <v>108</v>
      </c>
      <c r="L187" s="33" t="s">
        <v>65</v>
      </c>
      <c r="M187" s="33"/>
      <c r="N187" s="32">
        <v>40</v>
      </c>
      <c r="O187" s="70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392"/>
      <c r="Q187" s="392"/>
      <c r="R187" s="392"/>
      <c r="S187" s="393"/>
      <c r="T187" s="34"/>
      <c r="U187" s="34"/>
      <c r="V187" s="35" t="s">
        <v>66</v>
      </c>
      <c r="W187" s="385">
        <v>0</v>
      </c>
      <c r="X187" s="386">
        <f t="shared" si="33"/>
        <v>0</v>
      </c>
      <c r="Y187" s="36" t="str">
        <f>IFERROR(IF(X187=0,"",ROUNDUP(X187/H187,0)*0.01196),"")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customHeight="1" x14ac:dyDescent="0.25">
      <c r="A188" s="54" t="s">
        <v>296</v>
      </c>
      <c r="B188" s="54" t="s">
        <v>297</v>
      </c>
      <c r="C188" s="31">
        <v>4301051754</v>
      </c>
      <c r="D188" s="397">
        <v>4680115880962</v>
      </c>
      <c r="E188" s="393"/>
      <c r="F188" s="384">
        <v>1.3</v>
      </c>
      <c r="G188" s="32">
        <v>6</v>
      </c>
      <c r="H188" s="384">
        <v>7.8</v>
      </c>
      <c r="I188" s="384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601" t="s">
        <v>298</v>
      </c>
      <c r="P188" s="392"/>
      <c r="Q188" s="392"/>
      <c r="R188" s="392"/>
      <c r="S188" s="393"/>
      <c r="T188" s="34"/>
      <c r="U188" s="34"/>
      <c r="V188" s="35" t="s">
        <v>66</v>
      </c>
      <c r="W188" s="385">
        <v>100</v>
      </c>
      <c r="X188" s="386">
        <f t="shared" si="33"/>
        <v>101.39999999999999</v>
      </c>
      <c r="Y188" s="36">
        <f>IFERROR(IF(X188=0,"",ROUNDUP(X188/H188,0)*0.02175),"")</f>
        <v>0.28275</v>
      </c>
      <c r="Z188" s="56"/>
      <c r="AA188" s="57"/>
      <c r="AE188" s="64"/>
      <c r="BB188" s="168" t="s">
        <v>1</v>
      </c>
      <c r="BL188" s="64">
        <f t="shared" si="34"/>
        <v>107.23076923076924</v>
      </c>
      <c r="BM188" s="64">
        <f t="shared" si="35"/>
        <v>108.732</v>
      </c>
      <c r="BN188" s="64">
        <f t="shared" si="36"/>
        <v>0.22893772893772893</v>
      </c>
      <c r="BO188" s="64">
        <f t="shared" si="37"/>
        <v>0.23214285714285712</v>
      </c>
    </row>
    <row r="189" spans="1:67" ht="27" hidden="1" customHeight="1" x14ac:dyDescent="0.25">
      <c r="A189" s="54" t="s">
        <v>299</v>
      </c>
      <c r="B189" s="54" t="s">
        <v>300</v>
      </c>
      <c r="C189" s="31">
        <v>4301051411</v>
      </c>
      <c r="D189" s="397">
        <v>4680115881617</v>
      </c>
      <c r="E189" s="393"/>
      <c r="F189" s="384">
        <v>1.35</v>
      </c>
      <c r="G189" s="32">
        <v>6</v>
      </c>
      <c r="H189" s="384">
        <v>8.1</v>
      </c>
      <c r="I189" s="384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6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2"/>
      <c r="Q189" s="392"/>
      <c r="R189" s="392"/>
      <c r="S189" s="393"/>
      <c r="T189" s="34"/>
      <c r="U189" s="34"/>
      <c r="V189" s="35" t="s">
        <v>66</v>
      </c>
      <c r="W189" s="385">
        <v>0</v>
      </c>
      <c r="X189" s="386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hidden="1" customHeight="1" x14ac:dyDescent="0.25">
      <c r="A190" s="54" t="s">
        <v>301</v>
      </c>
      <c r="B190" s="54" t="s">
        <v>302</v>
      </c>
      <c r="C190" s="31">
        <v>4301051632</v>
      </c>
      <c r="D190" s="397">
        <v>4680115880573</v>
      </c>
      <c r="E190" s="393"/>
      <c r="F190" s="384">
        <v>1.45</v>
      </c>
      <c r="G190" s="32">
        <v>6</v>
      </c>
      <c r="H190" s="384">
        <v>8.6999999999999993</v>
      </c>
      <c r="I190" s="384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741" t="s">
        <v>303</v>
      </c>
      <c r="P190" s="392"/>
      <c r="Q190" s="392"/>
      <c r="R190" s="392"/>
      <c r="S190" s="393"/>
      <c r="T190" s="34"/>
      <c r="U190" s="34"/>
      <c r="V190" s="35" t="s">
        <v>66</v>
      </c>
      <c r="W190" s="385">
        <v>0</v>
      </c>
      <c r="X190" s="386">
        <f t="shared" si="33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97">
        <v>4680115881228</v>
      </c>
      <c r="E191" s="393"/>
      <c r="F191" s="384">
        <v>0.4</v>
      </c>
      <c r="G191" s="32">
        <v>6</v>
      </c>
      <c r="H191" s="384">
        <v>2.4</v>
      </c>
      <c r="I191" s="384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5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2"/>
      <c r="Q191" s="392"/>
      <c r="R191" s="392"/>
      <c r="S191" s="393"/>
      <c r="T191" s="34"/>
      <c r="U191" s="34"/>
      <c r="V191" s="35" t="s">
        <v>66</v>
      </c>
      <c r="W191" s="385">
        <v>20</v>
      </c>
      <c r="X191" s="386">
        <f t="shared" si="33"/>
        <v>21.599999999999998</v>
      </c>
      <c r="Y191" s="36">
        <f>IFERROR(IF(X191=0,"",ROUNDUP(X191/H191,0)*0.00753),"")</f>
        <v>6.7769999999999997E-2</v>
      </c>
      <c r="Z191" s="56"/>
      <c r="AA191" s="57"/>
      <c r="AE191" s="64"/>
      <c r="BB191" s="171" t="s">
        <v>1</v>
      </c>
      <c r="BL191" s="64">
        <f t="shared" si="34"/>
        <v>22.266666666666669</v>
      </c>
      <c r="BM191" s="64">
        <f t="shared" si="35"/>
        <v>24.047999999999998</v>
      </c>
      <c r="BN191" s="64">
        <f t="shared" si="36"/>
        <v>5.3418803418803423E-2</v>
      </c>
      <c r="BO191" s="64">
        <f t="shared" si="37"/>
        <v>5.7692307692307689E-2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4301051506</v>
      </c>
      <c r="D192" s="397">
        <v>4680115881037</v>
      </c>
      <c r="E192" s="393"/>
      <c r="F192" s="384">
        <v>0.84</v>
      </c>
      <c r="G192" s="32">
        <v>4</v>
      </c>
      <c r="H192" s="384">
        <v>3.36</v>
      </c>
      <c r="I192" s="384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2"/>
      <c r="Q192" s="392"/>
      <c r="R192" s="392"/>
      <c r="S192" s="393"/>
      <c r="T192" s="34"/>
      <c r="U192" s="34"/>
      <c r="V192" s="35" t="s">
        <v>66</v>
      </c>
      <c r="W192" s="385">
        <v>0</v>
      </c>
      <c r="X192" s="386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97">
        <v>4680115881211</v>
      </c>
      <c r="E193" s="393"/>
      <c r="F193" s="384">
        <v>0.4</v>
      </c>
      <c r="G193" s="32">
        <v>6</v>
      </c>
      <c r="H193" s="384">
        <v>2.4</v>
      </c>
      <c r="I193" s="384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2"/>
      <c r="Q193" s="392"/>
      <c r="R193" s="392"/>
      <c r="S193" s="393"/>
      <c r="T193" s="34"/>
      <c r="U193" s="34"/>
      <c r="V193" s="35" t="s">
        <v>66</v>
      </c>
      <c r="W193" s="385">
        <v>20</v>
      </c>
      <c r="X193" s="386">
        <f t="shared" si="33"/>
        <v>21.599999999999998</v>
      </c>
      <c r="Y193" s="36">
        <f>IFERROR(IF(X193=0,"",ROUNDUP(X193/H193,0)*0.00753),"")</f>
        <v>6.7769999999999997E-2</v>
      </c>
      <c r="Z193" s="56"/>
      <c r="AA193" s="57"/>
      <c r="AE193" s="64"/>
      <c r="BB193" s="173" t="s">
        <v>1</v>
      </c>
      <c r="BL193" s="64">
        <f t="shared" si="34"/>
        <v>21.666666666666668</v>
      </c>
      <c r="BM193" s="64">
        <f t="shared" si="35"/>
        <v>23.4</v>
      </c>
      <c r="BN193" s="64">
        <f t="shared" si="36"/>
        <v>5.3418803418803423E-2</v>
      </c>
      <c r="BO193" s="64">
        <f t="shared" si="37"/>
        <v>5.7692307692307689E-2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4301051378</v>
      </c>
      <c r="D194" s="397">
        <v>4680115881020</v>
      </c>
      <c r="E194" s="393"/>
      <c r="F194" s="384">
        <v>0.84</v>
      </c>
      <c r="G194" s="32">
        <v>4</v>
      </c>
      <c r="H194" s="384">
        <v>3.36</v>
      </c>
      <c r="I194" s="384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2"/>
      <c r="Q194" s="392"/>
      <c r="R194" s="392"/>
      <c r="S194" s="393"/>
      <c r="T194" s="34"/>
      <c r="U194" s="34"/>
      <c r="V194" s="35" t="s">
        <v>66</v>
      </c>
      <c r="W194" s="385">
        <v>0</v>
      </c>
      <c r="X194" s="386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4301051407</v>
      </c>
      <c r="D195" s="397">
        <v>4680115882195</v>
      </c>
      <c r="E195" s="393"/>
      <c r="F195" s="384">
        <v>0.4</v>
      </c>
      <c r="G195" s="32">
        <v>6</v>
      </c>
      <c r="H195" s="384">
        <v>2.4</v>
      </c>
      <c r="I195" s="384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48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2"/>
      <c r="Q195" s="392"/>
      <c r="R195" s="392"/>
      <c r="S195" s="393"/>
      <c r="T195" s="34"/>
      <c r="U195" s="34"/>
      <c r="V195" s="35" t="s">
        <v>66</v>
      </c>
      <c r="W195" s="385">
        <v>0</v>
      </c>
      <c r="X195" s="386">
        <f t="shared" si="33"/>
        <v>0</v>
      </c>
      <c r="Y195" s="36" t="str">
        <f t="shared" ref="Y195:Y201" si="38"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4301051752</v>
      </c>
      <c r="D196" s="397">
        <v>4680115882607</v>
      </c>
      <c r="E196" s="393"/>
      <c r="F196" s="384">
        <v>0.3</v>
      </c>
      <c r="G196" s="32">
        <v>6</v>
      </c>
      <c r="H196" s="384">
        <v>1.8</v>
      </c>
      <c r="I196" s="384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745" t="s">
        <v>316</v>
      </c>
      <c r="P196" s="392"/>
      <c r="Q196" s="392"/>
      <c r="R196" s="392"/>
      <c r="S196" s="393"/>
      <c r="T196" s="34"/>
      <c r="U196" s="34"/>
      <c r="V196" s="35" t="s">
        <v>66</v>
      </c>
      <c r="W196" s="385">
        <v>0</v>
      </c>
      <c r="X196" s="386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317</v>
      </c>
      <c r="B197" s="54" t="s">
        <v>318</v>
      </c>
      <c r="C197" s="31">
        <v>4301051630</v>
      </c>
      <c r="D197" s="397">
        <v>4680115880092</v>
      </c>
      <c r="E197" s="393"/>
      <c r="F197" s="384">
        <v>0.4</v>
      </c>
      <c r="G197" s="32">
        <v>6</v>
      </c>
      <c r="H197" s="384">
        <v>2.4</v>
      </c>
      <c r="I197" s="384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8" t="s">
        <v>319</v>
      </c>
      <c r="P197" s="392"/>
      <c r="Q197" s="392"/>
      <c r="R197" s="392"/>
      <c r="S197" s="393"/>
      <c r="T197" s="34"/>
      <c r="U197" s="34"/>
      <c r="V197" s="35" t="s">
        <v>66</v>
      </c>
      <c r="W197" s="385">
        <v>600</v>
      </c>
      <c r="X197" s="386">
        <f t="shared" si="33"/>
        <v>600</v>
      </c>
      <c r="Y197" s="36">
        <f t="shared" si="38"/>
        <v>1.8825000000000001</v>
      </c>
      <c r="Z197" s="56"/>
      <c r="AA197" s="57"/>
      <c r="AE197" s="64"/>
      <c r="BB197" s="177" t="s">
        <v>1</v>
      </c>
      <c r="BL197" s="64">
        <f t="shared" si="34"/>
        <v>668</v>
      </c>
      <c r="BM197" s="64">
        <f t="shared" si="35"/>
        <v>668</v>
      </c>
      <c r="BN197" s="64">
        <f t="shared" si="36"/>
        <v>1.6025641025641024</v>
      </c>
      <c r="BO197" s="64">
        <f t="shared" si="37"/>
        <v>1.6025641025641024</v>
      </c>
    </row>
    <row r="198" spans="1:67" ht="27" customHeight="1" x14ac:dyDescent="0.25">
      <c r="A198" s="54" t="s">
        <v>320</v>
      </c>
      <c r="B198" s="54" t="s">
        <v>321</v>
      </c>
      <c r="C198" s="31">
        <v>4301051631</v>
      </c>
      <c r="D198" s="397">
        <v>4680115880221</v>
      </c>
      <c r="E198" s="393"/>
      <c r="F198" s="384">
        <v>0.4</v>
      </c>
      <c r="G198" s="32">
        <v>6</v>
      </c>
      <c r="H198" s="384">
        <v>2.4</v>
      </c>
      <c r="I198" s="384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6" t="s">
        <v>322</v>
      </c>
      <c r="P198" s="392"/>
      <c r="Q198" s="392"/>
      <c r="R198" s="392"/>
      <c r="S198" s="393"/>
      <c r="T198" s="34"/>
      <c r="U198" s="34"/>
      <c r="V198" s="35" t="s">
        <v>66</v>
      </c>
      <c r="W198" s="385">
        <v>600</v>
      </c>
      <c r="X198" s="386">
        <f t="shared" si="33"/>
        <v>600</v>
      </c>
      <c r="Y198" s="36">
        <f t="shared" si="38"/>
        <v>1.8825000000000001</v>
      </c>
      <c r="Z198" s="56"/>
      <c r="AA198" s="57"/>
      <c r="AE198" s="64"/>
      <c r="BB198" s="178" t="s">
        <v>1</v>
      </c>
      <c r="BL198" s="64">
        <f t="shared" si="34"/>
        <v>668</v>
      </c>
      <c r="BM198" s="64">
        <f t="shared" si="35"/>
        <v>668</v>
      </c>
      <c r="BN198" s="64">
        <f t="shared" si="36"/>
        <v>1.6025641025641024</v>
      </c>
      <c r="BO198" s="64">
        <f t="shared" si="37"/>
        <v>1.6025641025641024</v>
      </c>
    </row>
    <row r="199" spans="1:67" ht="16.5" hidden="1" customHeight="1" x14ac:dyDescent="0.25">
      <c r="A199" s="54" t="s">
        <v>323</v>
      </c>
      <c r="B199" s="54" t="s">
        <v>324</v>
      </c>
      <c r="C199" s="31">
        <v>4301051749</v>
      </c>
      <c r="D199" s="397">
        <v>4680115882942</v>
      </c>
      <c r="E199" s="393"/>
      <c r="F199" s="384">
        <v>0.3</v>
      </c>
      <c r="G199" s="32">
        <v>6</v>
      </c>
      <c r="H199" s="384">
        <v>1.8</v>
      </c>
      <c r="I199" s="384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86" t="s">
        <v>325</v>
      </c>
      <c r="P199" s="392"/>
      <c r="Q199" s="392"/>
      <c r="R199" s="392"/>
      <c r="S199" s="393"/>
      <c r="T199" s="34"/>
      <c r="U199" s="34"/>
      <c r="V199" s="35" t="s">
        <v>66</v>
      </c>
      <c r="W199" s="385">
        <v>0</v>
      </c>
      <c r="X199" s="386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16.5" customHeight="1" x14ac:dyDescent="0.25">
      <c r="A200" s="54" t="s">
        <v>326</v>
      </c>
      <c r="B200" s="54" t="s">
        <v>327</v>
      </c>
      <c r="C200" s="31">
        <v>4301051753</v>
      </c>
      <c r="D200" s="397">
        <v>4680115880504</v>
      </c>
      <c r="E200" s="393"/>
      <c r="F200" s="384">
        <v>0.4</v>
      </c>
      <c r="G200" s="32">
        <v>6</v>
      </c>
      <c r="H200" s="384">
        <v>2.4</v>
      </c>
      <c r="I200" s="384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45" t="s">
        <v>328</v>
      </c>
      <c r="P200" s="392"/>
      <c r="Q200" s="392"/>
      <c r="R200" s="392"/>
      <c r="S200" s="393"/>
      <c r="T200" s="34"/>
      <c r="U200" s="34"/>
      <c r="V200" s="35" t="s">
        <v>66</v>
      </c>
      <c r="W200" s="385">
        <v>40</v>
      </c>
      <c r="X200" s="386">
        <f t="shared" si="33"/>
        <v>40.799999999999997</v>
      </c>
      <c r="Y200" s="36">
        <f t="shared" si="38"/>
        <v>0.12801000000000001</v>
      </c>
      <c r="Z200" s="56"/>
      <c r="AA200" s="57"/>
      <c r="AE200" s="64"/>
      <c r="BB200" s="180" t="s">
        <v>1</v>
      </c>
      <c r="BL200" s="64">
        <f t="shared" si="34"/>
        <v>44.533333333333339</v>
      </c>
      <c r="BM200" s="64">
        <f t="shared" si="35"/>
        <v>45.423999999999999</v>
      </c>
      <c r="BN200" s="64">
        <f t="shared" si="36"/>
        <v>0.10683760683760685</v>
      </c>
      <c r="BO200" s="64">
        <f t="shared" si="37"/>
        <v>0.10897435897435898</v>
      </c>
    </row>
    <row r="201" spans="1:67" ht="27" hidden="1" customHeight="1" x14ac:dyDescent="0.25">
      <c r="A201" s="54" t="s">
        <v>329</v>
      </c>
      <c r="B201" s="54" t="s">
        <v>330</v>
      </c>
      <c r="C201" s="31">
        <v>4301051410</v>
      </c>
      <c r="D201" s="397">
        <v>4680115882164</v>
      </c>
      <c r="E201" s="393"/>
      <c r="F201" s="384">
        <v>0.4</v>
      </c>
      <c r="G201" s="32">
        <v>6</v>
      </c>
      <c r="H201" s="384">
        <v>2.4</v>
      </c>
      <c r="I201" s="384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2"/>
      <c r="Q201" s="392"/>
      <c r="R201" s="392"/>
      <c r="S201" s="393"/>
      <c r="T201" s="34"/>
      <c r="U201" s="34"/>
      <c r="V201" s="35" t="s">
        <v>66</v>
      </c>
      <c r="W201" s="385">
        <v>0</v>
      </c>
      <c r="X201" s="386">
        <f t="shared" si="33"/>
        <v>0</v>
      </c>
      <c r="Y201" s="36" t="str">
        <f t="shared" si="38"/>
        <v/>
      </c>
      <c r="Z201" s="56"/>
      <c r="AA201" s="57"/>
      <c r="AE201" s="64"/>
      <c r="BB201" s="181" t="s">
        <v>1</v>
      </c>
      <c r="BL201" s="64">
        <f t="shared" si="34"/>
        <v>0</v>
      </c>
      <c r="BM201" s="64">
        <f t="shared" si="35"/>
        <v>0</v>
      </c>
      <c r="BN201" s="64">
        <f t="shared" si="36"/>
        <v>0</v>
      </c>
      <c r="BO201" s="64">
        <f t="shared" si="37"/>
        <v>0</v>
      </c>
    </row>
    <row r="202" spans="1:67" x14ac:dyDescent="0.2">
      <c r="A202" s="394"/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6"/>
      <c r="O202" s="408" t="s">
        <v>70</v>
      </c>
      <c r="P202" s="409"/>
      <c r="Q202" s="409"/>
      <c r="R202" s="409"/>
      <c r="S202" s="409"/>
      <c r="T202" s="409"/>
      <c r="U202" s="410"/>
      <c r="V202" s="37" t="s">
        <v>71</v>
      </c>
      <c r="W202" s="387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546.15384615384608</v>
      </c>
      <c r="X202" s="387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548</v>
      </c>
      <c r="Y202" s="387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4.3113000000000001</v>
      </c>
      <c r="Z202" s="388"/>
      <c r="AA202" s="388"/>
    </row>
    <row r="203" spans="1:67" x14ac:dyDescent="0.2">
      <c r="A203" s="395"/>
      <c r="B203" s="395"/>
      <c r="C203" s="395"/>
      <c r="D203" s="395"/>
      <c r="E203" s="395"/>
      <c r="F203" s="395"/>
      <c r="G203" s="395"/>
      <c r="H203" s="395"/>
      <c r="I203" s="395"/>
      <c r="J203" s="395"/>
      <c r="K203" s="395"/>
      <c r="L203" s="395"/>
      <c r="M203" s="395"/>
      <c r="N203" s="396"/>
      <c r="O203" s="408" t="s">
        <v>70</v>
      </c>
      <c r="P203" s="409"/>
      <c r="Q203" s="409"/>
      <c r="R203" s="409"/>
      <c r="S203" s="409"/>
      <c r="T203" s="409"/>
      <c r="U203" s="410"/>
      <c r="V203" s="37" t="s">
        <v>66</v>
      </c>
      <c r="W203" s="387">
        <f>IFERROR(SUM(W185:W201),"0")</f>
        <v>1380</v>
      </c>
      <c r="X203" s="387">
        <f>IFERROR(SUM(X185:X201),"0")</f>
        <v>1385.3999999999999</v>
      </c>
      <c r="Y203" s="37"/>
      <c r="Z203" s="388"/>
      <c r="AA203" s="388"/>
    </row>
    <row r="204" spans="1:67" ht="14.25" hidden="1" customHeight="1" x14ac:dyDescent="0.25">
      <c r="A204" s="400" t="s">
        <v>215</v>
      </c>
      <c r="B204" s="395"/>
      <c r="C204" s="395"/>
      <c r="D204" s="395"/>
      <c r="E204" s="395"/>
      <c r="F204" s="395"/>
      <c r="G204" s="395"/>
      <c r="H204" s="395"/>
      <c r="I204" s="395"/>
      <c r="J204" s="395"/>
      <c r="K204" s="395"/>
      <c r="L204" s="395"/>
      <c r="M204" s="395"/>
      <c r="N204" s="395"/>
      <c r="O204" s="395"/>
      <c r="P204" s="395"/>
      <c r="Q204" s="395"/>
      <c r="R204" s="395"/>
      <c r="S204" s="395"/>
      <c r="T204" s="395"/>
      <c r="U204" s="395"/>
      <c r="V204" s="395"/>
      <c r="W204" s="395"/>
      <c r="X204" s="395"/>
      <c r="Y204" s="395"/>
      <c r="Z204" s="378"/>
      <c r="AA204" s="378"/>
    </row>
    <row r="205" spans="1:67" ht="16.5" hidden="1" customHeight="1" x14ac:dyDescent="0.25">
      <c r="A205" s="54" t="s">
        <v>331</v>
      </c>
      <c r="B205" s="54" t="s">
        <v>332</v>
      </c>
      <c r="C205" s="31">
        <v>4301060404</v>
      </c>
      <c r="D205" s="397">
        <v>4680115882874</v>
      </c>
      <c r="E205" s="393"/>
      <c r="F205" s="384">
        <v>0.8</v>
      </c>
      <c r="G205" s="32">
        <v>4</v>
      </c>
      <c r="H205" s="384">
        <v>3.2</v>
      </c>
      <c r="I205" s="384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95" t="s">
        <v>333</v>
      </c>
      <c r="P205" s="392"/>
      <c r="Q205" s="392"/>
      <c r="R205" s="392"/>
      <c r="S205" s="393"/>
      <c r="T205" s="34"/>
      <c r="U205" s="34"/>
      <c r="V205" s="35" t="s">
        <v>66</v>
      </c>
      <c r="W205" s="385">
        <v>0</v>
      </c>
      <c r="X205" s="386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hidden="1" customHeight="1" x14ac:dyDescent="0.25">
      <c r="A206" s="54" t="s">
        <v>331</v>
      </c>
      <c r="B206" s="54" t="s">
        <v>334</v>
      </c>
      <c r="C206" s="31">
        <v>4301060360</v>
      </c>
      <c r="D206" s="397">
        <v>4680115882874</v>
      </c>
      <c r="E206" s="393"/>
      <c r="F206" s="384">
        <v>0.8</v>
      </c>
      <c r="G206" s="32">
        <v>4</v>
      </c>
      <c r="H206" s="384">
        <v>3.2</v>
      </c>
      <c r="I206" s="384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5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392"/>
      <c r="Q206" s="392"/>
      <c r="R206" s="392"/>
      <c r="S206" s="393"/>
      <c r="T206" s="34"/>
      <c r="U206" s="34"/>
      <c r="V206" s="35" t="s">
        <v>66</v>
      </c>
      <c r="W206" s="385">
        <v>0</v>
      </c>
      <c r="X206" s="386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335</v>
      </c>
      <c r="B207" s="54" t="s">
        <v>336</v>
      </c>
      <c r="C207" s="31">
        <v>4301060359</v>
      </c>
      <c r="D207" s="397">
        <v>4680115884434</v>
      </c>
      <c r="E207" s="393"/>
      <c r="F207" s="384">
        <v>0.8</v>
      </c>
      <c r="G207" s="32">
        <v>4</v>
      </c>
      <c r="H207" s="384">
        <v>3.2</v>
      </c>
      <c r="I207" s="384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2"/>
      <c r="Q207" s="392"/>
      <c r="R207" s="392"/>
      <c r="S207" s="393"/>
      <c r="T207" s="34"/>
      <c r="U207" s="34"/>
      <c r="V207" s="35" t="s">
        <v>66</v>
      </c>
      <c r="W207" s="385">
        <v>0</v>
      </c>
      <c r="X207" s="386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hidden="1" customHeight="1" x14ac:dyDescent="0.25">
      <c r="A208" s="54" t="s">
        <v>337</v>
      </c>
      <c r="B208" s="54" t="s">
        <v>338</v>
      </c>
      <c r="C208" s="31">
        <v>4301060375</v>
      </c>
      <c r="D208" s="397">
        <v>4680115880818</v>
      </c>
      <c r="E208" s="393"/>
      <c r="F208" s="384">
        <v>0.4</v>
      </c>
      <c r="G208" s="32">
        <v>6</v>
      </c>
      <c r="H208" s="384">
        <v>2.4</v>
      </c>
      <c r="I208" s="384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71" t="s">
        <v>339</v>
      </c>
      <c r="P208" s="392"/>
      <c r="Q208" s="392"/>
      <c r="R208" s="392"/>
      <c r="S208" s="393"/>
      <c r="T208" s="34"/>
      <c r="U208" s="34"/>
      <c r="V208" s="35" t="s">
        <v>66</v>
      </c>
      <c r="W208" s="385">
        <v>0</v>
      </c>
      <c r="X208" s="386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hidden="1" customHeight="1" x14ac:dyDescent="0.25">
      <c r="A209" s="54" t="s">
        <v>340</v>
      </c>
      <c r="B209" s="54" t="s">
        <v>341</v>
      </c>
      <c r="C209" s="31">
        <v>4301060389</v>
      </c>
      <c r="D209" s="397">
        <v>4680115880801</v>
      </c>
      <c r="E209" s="393"/>
      <c r="F209" s="384">
        <v>0.4</v>
      </c>
      <c r="G209" s="32">
        <v>6</v>
      </c>
      <c r="H209" s="384">
        <v>2.4</v>
      </c>
      <c r="I209" s="384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641" t="s">
        <v>342</v>
      </c>
      <c r="P209" s="392"/>
      <c r="Q209" s="392"/>
      <c r="R209" s="392"/>
      <c r="S209" s="393"/>
      <c r="T209" s="34"/>
      <c r="U209" s="34"/>
      <c r="V209" s="35" t="s">
        <v>66</v>
      </c>
      <c r="W209" s="385">
        <v>0</v>
      </c>
      <c r="X209" s="386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idden="1" x14ac:dyDescent="0.2">
      <c r="A210" s="394"/>
      <c r="B210" s="395"/>
      <c r="C210" s="395"/>
      <c r="D210" s="395"/>
      <c r="E210" s="395"/>
      <c r="F210" s="395"/>
      <c r="G210" s="395"/>
      <c r="H210" s="395"/>
      <c r="I210" s="395"/>
      <c r="J210" s="395"/>
      <c r="K210" s="395"/>
      <c r="L210" s="395"/>
      <c r="M210" s="395"/>
      <c r="N210" s="396"/>
      <c r="O210" s="408" t="s">
        <v>70</v>
      </c>
      <c r="P210" s="409"/>
      <c r="Q210" s="409"/>
      <c r="R210" s="409"/>
      <c r="S210" s="409"/>
      <c r="T210" s="409"/>
      <c r="U210" s="410"/>
      <c r="V210" s="37" t="s">
        <v>71</v>
      </c>
      <c r="W210" s="387">
        <f>IFERROR(W205/H205,"0")+IFERROR(W206/H206,"0")+IFERROR(W207/H207,"0")+IFERROR(W208/H208,"0")+IFERROR(W209/H209,"0")</f>
        <v>0</v>
      </c>
      <c r="X210" s="387">
        <f>IFERROR(X205/H205,"0")+IFERROR(X206/H206,"0")+IFERROR(X207/H207,"0")+IFERROR(X208/H208,"0")+IFERROR(X209/H209,"0")</f>
        <v>0</v>
      </c>
      <c r="Y210" s="387">
        <f>IFERROR(IF(Y205="",0,Y205),"0")+IFERROR(IF(Y206="",0,Y206),"0")+IFERROR(IF(Y207="",0,Y207),"0")+IFERROR(IF(Y208="",0,Y208),"0")+IFERROR(IF(Y209="",0,Y209),"0")</f>
        <v>0</v>
      </c>
      <c r="Z210" s="388"/>
      <c r="AA210" s="388"/>
    </row>
    <row r="211" spans="1:67" hidden="1" x14ac:dyDescent="0.2">
      <c r="A211" s="395"/>
      <c r="B211" s="395"/>
      <c r="C211" s="395"/>
      <c r="D211" s="395"/>
      <c r="E211" s="395"/>
      <c r="F211" s="395"/>
      <c r="G211" s="395"/>
      <c r="H211" s="395"/>
      <c r="I211" s="395"/>
      <c r="J211" s="395"/>
      <c r="K211" s="395"/>
      <c r="L211" s="395"/>
      <c r="M211" s="395"/>
      <c r="N211" s="396"/>
      <c r="O211" s="408" t="s">
        <v>70</v>
      </c>
      <c r="P211" s="409"/>
      <c r="Q211" s="409"/>
      <c r="R211" s="409"/>
      <c r="S211" s="409"/>
      <c r="T211" s="409"/>
      <c r="U211" s="410"/>
      <c r="V211" s="37" t="s">
        <v>66</v>
      </c>
      <c r="W211" s="387">
        <f>IFERROR(SUM(W205:W209),"0")</f>
        <v>0</v>
      </c>
      <c r="X211" s="387">
        <f>IFERROR(SUM(X205:X209),"0")</f>
        <v>0</v>
      </c>
      <c r="Y211" s="37"/>
      <c r="Z211" s="388"/>
      <c r="AA211" s="388"/>
    </row>
    <row r="212" spans="1:67" ht="16.5" hidden="1" customHeight="1" x14ac:dyDescent="0.25">
      <c r="A212" s="466" t="s">
        <v>343</v>
      </c>
      <c r="B212" s="395"/>
      <c r="C212" s="395"/>
      <c r="D212" s="395"/>
      <c r="E212" s="395"/>
      <c r="F212" s="395"/>
      <c r="G212" s="395"/>
      <c r="H212" s="395"/>
      <c r="I212" s="395"/>
      <c r="J212" s="395"/>
      <c r="K212" s="395"/>
      <c r="L212" s="395"/>
      <c r="M212" s="395"/>
      <c r="N212" s="395"/>
      <c r="O212" s="395"/>
      <c r="P212" s="395"/>
      <c r="Q212" s="395"/>
      <c r="R212" s="395"/>
      <c r="S212" s="395"/>
      <c r="T212" s="395"/>
      <c r="U212" s="395"/>
      <c r="V212" s="395"/>
      <c r="W212" s="395"/>
      <c r="X212" s="395"/>
      <c r="Y212" s="395"/>
      <c r="Z212" s="379"/>
      <c r="AA212" s="379"/>
    </row>
    <row r="213" spans="1:67" ht="14.25" hidden="1" customHeight="1" x14ac:dyDescent="0.25">
      <c r="A213" s="400" t="s">
        <v>113</v>
      </c>
      <c r="B213" s="395"/>
      <c r="C213" s="395"/>
      <c r="D213" s="395"/>
      <c r="E213" s="395"/>
      <c r="F213" s="395"/>
      <c r="G213" s="395"/>
      <c r="H213" s="395"/>
      <c r="I213" s="395"/>
      <c r="J213" s="395"/>
      <c r="K213" s="395"/>
      <c r="L213" s="395"/>
      <c r="M213" s="395"/>
      <c r="N213" s="395"/>
      <c r="O213" s="395"/>
      <c r="P213" s="395"/>
      <c r="Q213" s="395"/>
      <c r="R213" s="395"/>
      <c r="S213" s="395"/>
      <c r="T213" s="395"/>
      <c r="U213" s="395"/>
      <c r="V213" s="395"/>
      <c r="W213" s="395"/>
      <c r="X213" s="395"/>
      <c r="Y213" s="395"/>
      <c r="Z213" s="378"/>
      <c r="AA213" s="378"/>
    </row>
    <row r="214" spans="1:67" ht="27" hidden="1" customHeight="1" x14ac:dyDescent="0.25">
      <c r="A214" s="54" t="s">
        <v>344</v>
      </c>
      <c r="B214" s="54" t="s">
        <v>345</v>
      </c>
      <c r="C214" s="31">
        <v>4301011717</v>
      </c>
      <c r="D214" s="397">
        <v>4680115884274</v>
      </c>
      <c r="E214" s="393"/>
      <c r="F214" s="384">
        <v>1.45</v>
      </c>
      <c r="G214" s="32">
        <v>8</v>
      </c>
      <c r="H214" s="384">
        <v>11.6</v>
      </c>
      <c r="I214" s="384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2"/>
      <c r="Q214" s="392"/>
      <c r="R214" s="392"/>
      <c r="S214" s="393"/>
      <c r="T214" s="34"/>
      <c r="U214" s="34"/>
      <c r="V214" s="35" t="s">
        <v>66</v>
      </c>
      <c r="W214" s="385">
        <v>0</v>
      </c>
      <c r="X214" s="386">
        <f t="shared" ref="X214:X220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0">IFERROR(W214*I214/H214,"0")</f>
        <v>0</v>
      </c>
      <c r="BM214" s="64">
        <f t="shared" ref="BM214:BM220" si="41">IFERROR(X214*I214/H214,"0")</f>
        <v>0</v>
      </c>
      <c r="BN214" s="64">
        <f t="shared" ref="BN214:BN220" si="42">IFERROR(1/J214*(W214/H214),"0")</f>
        <v>0</v>
      </c>
      <c r="BO214" s="64">
        <f t="shared" ref="BO214:BO220" si="43">IFERROR(1/J214*(X214/H214),"0")</f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4301011719</v>
      </c>
      <c r="D215" s="397">
        <v>4680115884298</v>
      </c>
      <c r="E215" s="393"/>
      <c r="F215" s="384">
        <v>1.45</v>
      </c>
      <c r="G215" s="32">
        <v>8</v>
      </c>
      <c r="H215" s="384">
        <v>11.6</v>
      </c>
      <c r="I215" s="384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7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92"/>
      <c r="Q215" s="392"/>
      <c r="R215" s="392"/>
      <c r="S215" s="393"/>
      <c r="T215" s="34"/>
      <c r="U215" s="34"/>
      <c r="V215" s="35" t="s">
        <v>66</v>
      </c>
      <c r="W215" s="385">
        <v>0</v>
      </c>
      <c r="X215" s="386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348</v>
      </c>
      <c r="B216" s="54" t="s">
        <v>349</v>
      </c>
      <c r="C216" s="31">
        <v>4301011733</v>
      </c>
      <c r="D216" s="397">
        <v>4680115884250</v>
      </c>
      <c r="E216" s="393"/>
      <c r="F216" s="384">
        <v>1.45</v>
      </c>
      <c r="G216" s="32">
        <v>8</v>
      </c>
      <c r="H216" s="384">
        <v>11.6</v>
      </c>
      <c r="I216" s="384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3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92"/>
      <c r="Q216" s="392"/>
      <c r="R216" s="392"/>
      <c r="S216" s="393"/>
      <c r="T216" s="34"/>
      <c r="U216" s="34"/>
      <c r="V216" s="35" t="s">
        <v>66</v>
      </c>
      <c r="W216" s="385">
        <v>0</v>
      </c>
      <c r="X216" s="386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350</v>
      </c>
      <c r="B217" s="54" t="s">
        <v>351</v>
      </c>
      <c r="C217" s="31">
        <v>4301011718</v>
      </c>
      <c r="D217" s="397">
        <v>4680115884281</v>
      </c>
      <c r="E217" s="393"/>
      <c r="F217" s="384">
        <v>0.4</v>
      </c>
      <c r="G217" s="32">
        <v>10</v>
      </c>
      <c r="H217" s="384">
        <v>4</v>
      </c>
      <c r="I217" s="384">
        <v>4.24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92"/>
      <c r="Q217" s="392"/>
      <c r="R217" s="392"/>
      <c r="S217" s="393"/>
      <c r="T217" s="34"/>
      <c r="U217" s="34"/>
      <c r="V217" s="35" t="s">
        <v>66</v>
      </c>
      <c r="W217" s="385">
        <v>0</v>
      </c>
      <c r="X217" s="386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352</v>
      </c>
      <c r="B218" s="54" t="s">
        <v>353</v>
      </c>
      <c r="C218" s="31">
        <v>4301011720</v>
      </c>
      <c r="D218" s="397">
        <v>4680115884199</v>
      </c>
      <c r="E218" s="393"/>
      <c r="F218" s="384">
        <v>0.37</v>
      </c>
      <c r="G218" s="32">
        <v>10</v>
      </c>
      <c r="H218" s="384">
        <v>3.7</v>
      </c>
      <c r="I218" s="384">
        <v>3.94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92"/>
      <c r="Q218" s="392"/>
      <c r="R218" s="392"/>
      <c r="S218" s="393"/>
      <c r="T218" s="34"/>
      <c r="U218" s="34"/>
      <c r="V218" s="35" t="s">
        <v>66</v>
      </c>
      <c r="W218" s="385">
        <v>0</v>
      </c>
      <c r="X218" s="386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4301011716</v>
      </c>
      <c r="D219" s="397">
        <v>4680115884267</v>
      </c>
      <c r="E219" s="393"/>
      <c r="F219" s="384">
        <v>0.4</v>
      </c>
      <c r="G219" s="32">
        <v>10</v>
      </c>
      <c r="H219" s="384">
        <v>4</v>
      </c>
      <c r="I219" s="384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92"/>
      <c r="Q219" s="392"/>
      <c r="R219" s="392"/>
      <c r="S219" s="393"/>
      <c r="T219" s="34"/>
      <c r="U219" s="34"/>
      <c r="V219" s="35" t="s">
        <v>66</v>
      </c>
      <c r="W219" s="385">
        <v>0</v>
      </c>
      <c r="X219" s="386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356</v>
      </c>
      <c r="B220" s="54" t="s">
        <v>357</v>
      </c>
      <c r="C220" s="31">
        <v>4301011593</v>
      </c>
      <c r="D220" s="397">
        <v>4680115882973</v>
      </c>
      <c r="E220" s="393"/>
      <c r="F220" s="384">
        <v>0.7</v>
      </c>
      <c r="G220" s="32">
        <v>6</v>
      </c>
      <c r="H220" s="384">
        <v>4.2</v>
      </c>
      <c r="I220" s="384">
        <v>4.5599999999999996</v>
      </c>
      <c r="J220" s="32">
        <v>104</v>
      </c>
      <c r="K220" s="32" t="s">
        <v>108</v>
      </c>
      <c r="L220" s="33" t="s">
        <v>109</v>
      </c>
      <c r="M220" s="33"/>
      <c r="N220" s="32">
        <v>55</v>
      </c>
      <c r="O220" s="47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392"/>
      <c r="Q220" s="392"/>
      <c r="R220" s="392"/>
      <c r="S220" s="393"/>
      <c r="T220" s="34"/>
      <c r="U220" s="34"/>
      <c r="V220" s="35" t="s">
        <v>66</v>
      </c>
      <c r="W220" s="385">
        <v>0</v>
      </c>
      <c r="X220" s="386">
        <f t="shared" si="39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idden="1" x14ac:dyDescent="0.2">
      <c r="A221" s="394"/>
      <c r="B221" s="395"/>
      <c r="C221" s="395"/>
      <c r="D221" s="395"/>
      <c r="E221" s="395"/>
      <c r="F221" s="395"/>
      <c r="G221" s="395"/>
      <c r="H221" s="395"/>
      <c r="I221" s="395"/>
      <c r="J221" s="395"/>
      <c r="K221" s="395"/>
      <c r="L221" s="395"/>
      <c r="M221" s="395"/>
      <c r="N221" s="396"/>
      <c r="O221" s="408" t="s">
        <v>70</v>
      </c>
      <c r="P221" s="409"/>
      <c r="Q221" s="409"/>
      <c r="R221" s="409"/>
      <c r="S221" s="409"/>
      <c r="T221" s="409"/>
      <c r="U221" s="410"/>
      <c r="V221" s="37" t="s">
        <v>71</v>
      </c>
      <c r="W221" s="387">
        <f>IFERROR(W214/H214,"0")+IFERROR(W215/H215,"0")+IFERROR(W216/H216,"0")+IFERROR(W217/H217,"0")+IFERROR(W218/H218,"0")+IFERROR(W219/H219,"0")+IFERROR(W220/H220,"0")</f>
        <v>0</v>
      </c>
      <c r="X221" s="387">
        <f>IFERROR(X214/H214,"0")+IFERROR(X215/H215,"0")+IFERROR(X216/H216,"0")+IFERROR(X217/H217,"0")+IFERROR(X218/H218,"0")+IFERROR(X219/H219,"0")+IFERROR(X220/H220,"0")</f>
        <v>0</v>
      </c>
      <c r="Y221" s="387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388"/>
      <c r="AA221" s="388"/>
    </row>
    <row r="222" spans="1:67" hidden="1" x14ac:dyDescent="0.2">
      <c r="A222" s="395"/>
      <c r="B222" s="395"/>
      <c r="C222" s="395"/>
      <c r="D222" s="395"/>
      <c r="E222" s="395"/>
      <c r="F222" s="395"/>
      <c r="G222" s="395"/>
      <c r="H222" s="395"/>
      <c r="I222" s="395"/>
      <c r="J222" s="395"/>
      <c r="K222" s="395"/>
      <c r="L222" s="395"/>
      <c r="M222" s="395"/>
      <c r="N222" s="396"/>
      <c r="O222" s="408" t="s">
        <v>70</v>
      </c>
      <c r="P222" s="409"/>
      <c r="Q222" s="409"/>
      <c r="R222" s="409"/>
      <c r="S222" s="409"/>
      <c r="T222" s="409"/>
      <c r="U222" s="410"/>
      <c r="V222" s="37" t="s">
        <v>66</v>
      </c>
      <c r="W222" s="387">
        <f>IFERROR(SUM(W214:W220),"0")</f>
        <v>0</v>
      </c>
      <c r="X222" s="387">
        <f>IFERROR(SUM(X214:X220),"0")</f>
        <v>0</v>
      </c>
      <c r="Y222" s="37"/>
      <c r="Z222" s="388"/>
      <c r="AA222" s="388"/>
    </row>
    <row r="223" spans="1:67" ht="14.25" hidden="1" customHeight="1" x14ac:dyDescent="0.25">
      <c r="A223" s="400" t="s">
        <v>61</v>
      </c>
      <c r="B223" s="395"/>
      <c r="C223" s="395"/>
      <c r="D223" s="395"/>
      <c r="E223" s="395"/>
      <c r="F223" s="395"/>
      <c r="G223" s="395"/>
      <c r="H223" s="395"/>
      <c r="I223" s="395"/>
      <c r="J223" s="395"/>
      <c r="K223" s="395"/>
      <c r="L223" s="395"/>
      <c r="M223" s="395"/>
      <c r="N223" s="395"/>
      <c r="O223" s="395"/>
      <c r="P223" s="395"/>
      <c r="Q223" s="395"/>
      <c r="R223" s="395"/>
      <c r="S223" s="395"/>
      <c r="T223" s="395"/>
      <c r="U223" s="395"/>
      <c r="V223" s="395"/>
      <c r="W223" s="395"/>
      <c r="X223" s="395"/>
      <c r="Y223" s="395"/>
      <c r="Z223" s="378"/>
      <c r="AA223" s="378"/>
    </row>
    <row r="224" spans="1:67" ht="27" hidden="1" customHeight="1" x14ac:dyDescent="0.25">
      <c r="A224" s="54" t="s">
        <v>358</v>
      </c>
      <c r="B224" s="54" t="s">
        <v>359</v>
      </c>
      <c r="C224" s="31">
        <v>4301031305</v>
      </c>
      <c r="D224" s="397">
        <v>4607091389845</v>
      </c>
      <c r="E224" s="393"/>
      <c r="F224" s="384">
        <v>0.35</v>
      </c>
      <c r="G224" s="32">
        <v>6</v>
      </c>
      <c r="H224" s="384">
        <v>2.1</v>
      </c>
      <c r="I224" s="384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41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2"/>
      <c r="Q224" s="392"/>
      <c r="R224" s="392"/>
      <c r="S224" s="393"/>
      <c r="T224" s="34"/>
      <c r="U224" s="34"/>
      <c r="V224" s="35" t="s">
        <v>66</v>
      </c>
      <c r="W224" s="385">
        <v>0</v>
      </c>
      <c r="X224" s="386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hidden="1" customHeight="1" x14ac:dyDescent="0.25">
      <c r="A225" s="54" t="s">
        <v>360</v>
      </c>
      <c r="B225" s="54" t="s">
        <v>361</v>
      </c>
      <c r="C225" s="31">
        <v>4301031306</v>
      </c>
      <c r="D225" s="397">
        <v>4680115882881</v>
      </c>
      <c r="E225" s="393"/>
      <c r="F225" s="384">
        <v>0.28000000000000003</v>
      </c>
      <c r="G225" s="32">
        <v>6</v>
      </c>
      <c r="H225" s="384">
        <v>1.68</v>
      </c>
      <c r="I225" s="384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6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2"/>
      <c r="Q225" s="392"/>
      <c r="R225" s="392"/>
      <c r="S225" s="393"/>
      <c r="T225" s="34"/>
      <c r="U225" s="34"/>
      <c r="V225" s="35" t="s">
        <v>66</v>
      </c>
      <c r="W225" s="385">
        <v>0</v>
      </c>
      <c r="X225" s="386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idden="1" x14ac:dyDescent="0.2">
      <c r="A226" s="394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6"/>
      <c r="O226" s="408" t="s">
        <v>70</v>
      </c>
      <c r="P226" s="409"/>
      <c r="Q226" s="409"/>
      <c r="R226" s="409"/>
      <c r="S226" s="409"/>
      <c r="T226" s="409"/>
      <c r="U226" s="410"/>
      <c r="V226" s="37" t="s">
        <v>71</v>
      </c>
      <c r="W226" s="387">
        <f>IFERROR(W224/H224,"0")+IFERROR(W225/H225,"0")</f>
        <v>0</v>
      </c>
      <c r="X226" s="387">
        <f>IFERROR(X224/H224,"0")+IFERROR(X225/H225,"0")</f>
        <v>0</v>
      </c>
      <c r="Y226" s="387">
        <f>IFERROR(IF(Y224="",0,Y224),"0")+IFERROR(IF(Y225="",0,Y225),"0")</f>
        <v>0</v>
      </c>
      <c r="Z226" s="388"/>
      <c r="AA226" s="388"/>
    </row>
    <row r="227" spans="1:67" hidden="1" x14ac:dyDescent="0.2">
      <c r="A227" s="395"/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6"/>
      <c r="O227" s="408" t="s">
        <v>70</v>
      </c>
      <c r="P227" s="409"/>
      <c r="Q227" s="409"/>
      <c r="R227" s="409"/>
      <c r="S227" s="409"/>
      <c r="T227" s="409"/>
      <c r="U227" s="410"/>
      <c r="V227" s="37" t="s">
        <v>66</v>
      </c>
      <c r="W227" s="387">
        <f>IFERROR(SUM(W224:W225),"0")</f>
        <v>0</v>
      </c>
      <c r="X227" s="387">
        <f>IFERROR(SUM(X224:X225),"0")</f>
        <v>0</v>
      </c>
      <c r="Y227" s="37"/>
      <c r="Z227" s="388"/>
      <c r="AA227" s="388"/>
    </row>
    <row r="228" spans="1:67" ht="16.5" hidden="1" customHeight="1" x14ac:dyDescent="0.25">
      <c r="A228" s="466" t="s">
        <v>362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79"/>
      <c r="AA228" s="379"/>
    </row>
    <row r="229" spans="1:67" ht="14.25" hidden="1" customHeight="1" x14ac:dyDescent="0.25">
      <c r="A229" s="400" t="s">
        <v>113</v>
      </c>
      <c r="B229" s="395"/>
      <c r="C229" s="395"/>
      <c r="D229" s="395"/>
      <c r="E229" s="395"/>
      <c r="F229" s="395"/>
      <c r="G229" s="395"/>
      <c r="H229" s="395"/>
      <c r="I229" s="395"/>
      <c r="J229" s="395"/>
      <c r="K229" s="395"/>
      <c r="L229" s="395"/>
      <c r="M229" s="395"/>
      <c r="N229" s="395"/>
      <c r="O229" s="395"/>
      <c r="P229" s="395"/>
      <c r="Q229" s="395"/>
      <c r="R229" s="395"/>
      <c r="S229" s="395"/>
      <c r="T229" s="395"/>
      <c r="U229" s="395"/>
      <c r="V229" s="395"/>
      <c r="W229" s="395"/>
      <c r="X229" s="395"/>
      <c r="Y229" s="395"/>
      <c r="Z229" s="378"/>
      <c r="AA229" s="378"/>
    </row>
    <row r="230" spans="1:67" ht="27" hidden="1" customHeight="1" x14ac:dyDescent="0.25">
      <c r="A230" s="54" t="s">
        <v>363</v>
      </c>
      <c r="B230" s="54" t="s">
        <v>364</v>
      </c>
      <c r="C230" s="31">
        <v>4301011826</v>
      </c>
      <c r="D230" s="397">
        <v>4680115884137</v>
      </c>
      <c r="E230" s="393"/>
      <c r="F230" s="384">
        <v>1.45</v>
      </c>
      <c r="G230" s="32">
        <v>8</v>
      </c>
      <c r="H230" s="384">
        <v>11.6</v>
      </c>
      <c r="I230" s="384">
        <v>12.08</v>
      </c>
      <c r="J230" s="32">
        <v>56</v>
      </c>
      <c r="K230" s="32" t="s">
        <v>108</v>
      </c>
      <c r="L230" s="33" t="s">
        <v>109</v>
      </c>
      <c r="M230" s="33"/>
      <c r="N230" s="32">
        <v>55</v>
      </c>
      <c r="O230" s="5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2"/>
      <c r="Q230" s="392"/>
      <c r="R230" s="392"/>
      <c r="S230" s="393"/>
      <c r="T230" s="34"/>
      <c r="U230" s="34"/>
      <c r="V230" s="35" t="s">
        <v>66</v>
      </c>
      <c r="W230" s="385">
        <v>0</v>
      </c>
      <c r="X230" s="386">
        <f t="shared" ref="X230:X237" si="44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ref="BL230:BL237" si="45">IFERROR(W230*I230/H230,"0")</f>
        <v>0</v>
      </c>
      <c r="BM230" s="64">
        <f t="shared" ref="BM230:BM237" si="46">IFERROR(X230*I230/H230,"0")</f>
        <v>0</v>
      </c>
      <c r="BN230" s="64">
        <f t="shared" ref="BN230:BN237" si="47">IFERROR(1/J230*(W230/H230),"0")</f>
        <v>0</v>
      </c>
      <c r="BO230" s="64">
        <f t="shared" ref="BO230:BO237" si="48">IFERROR(1/J230*(X230/H230),"0")</f>
        <v>0</v>
      </c>
    </row>
    <row r="231" spans="1:67" ht="27" hidden="1" customHeight="1" x14ac:dyDescent="0.25">
      <c r="A231" s="54" t="s">
        <v>363</v>
      </c>
      <c r="B231" s="54" t="s">
        <v>365</v>
      </c>
      <c r="C231" s="31">
        <v>4301011942</v>
      </c>
      <c r="D231" s="397">
        <v>4680115884137</v>
      </c>
      <c r="E231" s="393"/>
      <c r="F231" s="384">
        <v>1.45</v>
      </c>
      <c r="G231" s="32">
        <v>8</v>
      </c>
      <c r="H231" s="384">
        <v>11.6</v>
      </c>
      <c r="I231" s="384">
        <v>12.08</v>
      </c>
      <c r="J231" s="32">
        <v>48</v>
      </c>
      <c r="K231" s="32" t="s">
        <v>108</v>
      </c>
      <c r="L231" s="33" t="s">
        <v>117</v>
      </c>
      <c r="M231" s="33"/>
      <c r="N231" s="32">
        <v>55</v>
      </c>
      <c r="O231" s="743" t="s">
        <v>366</v>
      </c>
      <c r="P231" s="392"/>
      <c r="Q231" s="392"/>
      <c r="R231" s="392"/>
      <c r="S231" s="393"/>
      <c r="T231" s="34"/>
      <c r="U231" s="34"/>
      <c r="V231" s="35" t="s">
        <v>66</v>
      </c>
      <c r="W231" s="385">
        <v>0</v>
      </c>
      <c r="X231" s="386">
        <f t="shared" si="44"/>
        <v>0</v>
      </c>
      <c r="Y231" s="36" t="str">
        <f>IFERROR(IF(X231=0,"",ROUNDUP(X231/H231,0)*0.02039),"")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hidden="1" customHeight="1" x14ac:dyDescent="0.25">
      <c r="A232" s="54" t="s">
        <v>367</v>
      </c>
      <c r="B232" s="54" t="s">
        <v>368</v>
      </c>
      <c r="C232" s="31">
        <v>4301011724</v>
      </c>
      <c r="D232" s="397">
        <v>4680115884236</v>
      </c>
      <c r="E232" s="393"/>
      <c r="F232" s="384">
        <v>1.45</v>
      </c>
      <c r="G232" s="32">
        <v>8</v>
      </c>
      <c r="H232" s="384">
        <v>11.6</v>
      </c>
      <c r="I232" s="384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392"/>
      <c r="Q232" s="392"/>
      <c r="R232" s="392"/>
      <c r="S232" s="393"/>
      <c r="T232" s="34"/>
      <c r="U232" s="34"/>
      <c r="V232" s="35" t="s">
        <v>66</v>
      </c>
      <c r="W232" s="385">
        <v>0</v>
      </c>
      <c r="X232" s="386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369</v>
      </c>
      <c r="B233" s="54" t="s">
        <v>370</v>
      </c>
      <c r="C233" s="31">
        <v>4301011721</v>
      </c>
      <c r="D233" s="397">
        <v>4680115884175</v>
      </c>
      <c r="E233" s="393"/>
      <c r="F233" s="384">
        <v>1.45</v>
      </c>
      <c r="G233" s="32">
        <v>8</v>
      </c>
      <c r="H233" s="384">
        <v>11.6</v>
      </c>
      <c r="I233" s="384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0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392"/>
      <c r="Q233" s="392"/>
      <c r="R233" s="392"/>
      <c r="S233" s="393"/>
      <c r="T233" s="34"/>
      <c r="U233" s="34"/>
      <c r="V233" s="35" t="s">
        <v>66</v>
      </c>
      <c r="W233" s="385">
        <v>0</v>
      </c>
      <c r="X233" s="386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371</v>
      </c>
      <c r="B234" s="54" t="s">
        <v>372</v>
      </c>
      <c r="C234" s="31">
        <v>4301011824</v>
      </c>
      <c r="D234" s="397">
        <v>4680115884144</v>
      </c>
      <c r="E234" s="393"/>
      <c r="F234" s="384">
        <v>0.4</v>
      </c>
      <c r="G234" s="32">
        <v>10</v>
      </c>
      <c r="H234" s="384">
        <v>4</v>
      </c>
      <c r="I234" s="384">
        <v>4.24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392"/>
      <c r="Q234" s="392"/>
      <c r="R234" s="392"/>
      <c r="S234" s="393"/>
      <c r="T234" s="34"/>
      <c r="U234" s="34"/>
      <c r="V234" s="35" t="s">
        <v>66</v>
      </c>
      <c r="W234" s="385">
        <v>0</v>
      </c>
      <c r="X234" s="386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373</v>
      </c>
      <c r="B235" s="54" t="s">
        <v>374</v>
      </c>
      <c r="C235" s="31">
        <v>4301011963</v>
      </c>
      <c r="D235" s="397">
        <v>4680115885288</v>
      </c>
      <c r="E235" s="393"/>
      <c r="F235" s="384">
        <v>0.37</v>
      </c>
      <c r="G235" s="32">
        <v>10</v>
      </c>
      <c r="H235" s="384">
        <v>3.7</v>
      </c>
      <c r="I235" s="384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8" t="s">
        <v>375</v>
      </c>
      <c r="P235" s="392"/>
      <c r="Q235" s="392"/>
      <c r="R235" s="392"/>
      <c r="S235" s="393"/>
      <c r="T235" s="34"/>
      <c r="U235" s="34"/>
      <c r="V235" s="35" t="s">
        <v>66</v>
      </c>
      <c r="W235" s="385">
        <v>0</v>
      </c>
      <c r="X235" s="386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4301011726</v>
      </c>
      <c r="D236" s="397">
        <v>4680115884182</v>
      </c>
      <c r="E236" s="393"/>
      <c r="F236" s="384">
        <v>0.37</v>
      </c>
      <c r="G236" s="32">
        <v>10</v>
      </c>
      <c r="H236" s="384">
        <v>3.7</v>
      </c>
      <c r="I236" s="384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392"/>
      <c r="Q236" s="392"/>
      <c r="R236" s="392"/>
      <c r="S236" s="393"/>
      <c r="T236" s="34"/>
      <c r="U236" s="34"/>
      <c r="V236" s="35" t="s">
        <v>66</v>
      </c>
      <c r="W236" s="385">
        <v>0</v>
      </c>
      <c r="X236" s="386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378</v>
      </c>
      <c r="B237" s="54" t="s">
        <v>379</v>
      </c>
      <c r="C237" s="31">
        <v>4301011722</v>
      </c>
      <c r="D237" s="397">
        <v>4680115884205</v>
      </c>
      <c r="E237" s="393"/>
      <c r="F237" s="384">
        <v>0.4</v>
      </c>
      <c r="G237" s="32">
        <v>10</v>
      </c>
      <c r="H237" s="384">
        <v>4</v>
      </c>
      <c r="I237" s="38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392"/>
      <c r="Q237" s="392"/>
      <c r="R237" s="392"/>
      <c r="S237" s="393"/>
      <c r="T237" s="34"/>
      <c r="U237" s="34"/>
      <c r="V237" s="35" t="s">
        <v>66</v>
      </c>
      <c r="W237" s="385">
        <v>0</v>
      </c>
      <c r="X237" s="386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idden="1" x14ac:dyDescent="0.2">
      <c r="A238" s="394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6"/>
      <c r="O238" s="408" t="s">
        <v>70</v>
      </c>
      <c r="P238" s="409"/>
      <c r="Q238" s="409"/>
      <c r="R238" s="409"/>
      <c r="S238" s="409"/>
      <c r="T238" s="409"/>
      <c r="U238" s="410"/>
      <c r="V238" s="37" t="s">
        <v>71</v>
      </c>
      <c r="W238" s="387">
        <f>IFERROR(W230/H230,"0")+IFERROR(W231/H231,"0")+IFERROR(W232/H232,"0")+IFERROR(W233/H233,"0")+IFERROR(W234/H234,"0")+IFERROR(W235/H235,"0")+IFERROR(W236/H236,"0")+IFERROR(W237/H237,"0")</f>
        <v>0</v>
      </c>
      <c r="X238" s="387">
        <f>IFERROR(X230/H230,"0")+IFERROR(X231/H231,"0")+IFERROR(X232/H232,"0")+IFERROR(X233/H233,"0")+IFERROR(X234/H234,"0")+IFERROR(X235/H235,"0")+IFERROR(X236/H236,"0")+IFERROR(X237/H237,"0")</f>
        <v>0</v>
      </c>
      <c r="Y238" s="387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</v>
      </c>
      <c r="Z238" s="388"/>
      <c r="AA238" s="388"/>
    </row>
    <row r="239" spans="1:67" hidden="1" x14ac:dyDescent="0.2">
      <c r="A239" s="395"/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6"/>
      <c r="O239" s="408" t="s">
        <v>70</v>
      </c>
      <c r="P239" s="409"/>
      <c r="Q239" s="409"/>
      <c r="R239" s="409"/>
      <c r="S239" s="409"/>
      <c r="T239" s="409"/>
      <c r="U239" s="410"/>
      <c r="V239" s="37" t="s">
        <v>66</v>
      </c>
      <c r="W239" s="387">
        <f>IFERROR(SUM(W230:W237),"0")</f>
        <v>0</v>
      </c>
      <c r="X239" s="387">
        <f>IFERROR(SUM(X230:X237),"0")</f>
        <v>0</v>
      </c>
      <c r="Y239" s="37"/>
      <c r="Z239" s="388"/>
      <c r="AA239" s="388"/>
    </row>
    <row r="240" spans="1:67" ht="16.5" hidden="1" customHeight="1" x14ac:dyDescent="0.25">
      <c r="A240" s="466" t="s">
        <v>380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79"/>
      <c r="AA240" s="379"/>
    </row>
    <row r="241" spans="1:67" ht="14.25" hidden="1" customHeight="1" x14ac:dyDescent="0.25">
      <c r="A241" s="400" t="s">
        <v>113</v>
      </c>
      <c r="B241" s="395"/>
      <c r="C241" s="395"/>
      <c r="D241" s="395"/>
      <c r="E241" s="395"/>
      <c r="F241" s="395"/>
      <c r="G241" s="395"/>
      <c r="H241" s="395"/>
      <c r="I241" s="395"/>
      <c r="J241" s="395"/>
      <c r="K241" s="395"/>
      <c r="L241" s="395"/>
      <c r="M241" s="395"/>
      <c r="N241" s="395"/>
      <c r="O241" s="395"/>
      <c r="P241" s="395"/>
      <c r="Q241" s="395"/>
      <c r="R241" s="395"/>
      <c r="S241" s="395"/>
      <c r="T241" s="395"/>
      <c r="U241" s="395"/>
      <c r="V241" s="395"/>
      <c r="W241" s="395"/>
      <c r="X241" s="395"/>
      <c r="Y241" s="395"/>
      <c r="Z241" s="378"/>
      <c r="AA241" s="378"/>
    </row>
    <row r="242" spans="1:67" ht="27" hidden="1" customHeight="1" x14ac:dyDescent="0.25">
      <c r="A242" s="54" t="s">
        <v>381</v>
      </c>
      <c r="B242" s="54" t="s">
        <v>382</v>
      </c>
      <c r="C242" s="31">
        <v>4301012016</v>
      </c>
      <c r="D242" s="397">
        <v>4680115885554</v>
      </c>
      <c r="E242" s="393"/>
      <c r="F242" s="384">
        <v>1.35</v>
      </c>
      <c r="G242" s="32">
        <v>8</v>
      </c>
      <c r="H242" s="384">
        <v>10.8</v>
      </c>
      <c r="I242" s="384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33" t="s">
        <v>383</v>
      </c>
      <c r="P242" s="392"/>
      <c r="Q242" s="392"/>
      <c r="R242" s="392"/>
      <c r="S242" s="393"/>
      <c r="T242" s="34"/>
      <c r="U242" s="34"/>
      <c r="V242" s="35" t="s">
        <v>66</v>
      </c>
      <c r="W242" s="385">
        <v>0</v>
      </c>
      <c r="X242" s="386">
        <f t="shared" ref="X242:X249" si="49">IFERROR(IF(W242="",0,CEILING((W242/$H242),1)*$H242),"")</f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ref="BL242:BL249" si="50">IFERROR(W242*I242/H242,"0")</f>
        <v>0</v>
      </c>
      <c r="BM242" s="64">
        <f t="shared" ref="BM242:BM249" si="51">IFERROR(X242*I242/H242,"0")</f>
        <v>0</v>
      </c>
      <c r="BN242" s="64">
        <f t="shared" ref="BN242:BN249" si="52">IFERROR(1/J242*(W242/H242),"0")</f>
        <v>0</v>
      </c>
      <c r="BO242" s="64">
        <f t="shared" ref="BO242:BO249" si="53">IFERROR(1/J242*(X242/H242),"0")</f>
        <v>0</v>
      </c>
    </row>
    <row r="243" spans="1:67" ht="27" hidden="1" customHeight="1" x14ac:dyDescent="0.25">
      <c r="A243" s="54" t="s">
        <v>384</v>
      </c>
      <c r="B243" s="54" t="s">
        <v>385</v>
      </c>
      <c r="C243" s="31">
        <v>4301012024</v>
      </c>
      <c r="D243" s="397">
        <v>4680115885615</v>
      </c>
      <c r="E243" s="393"/>
      <c r="F243" s="384">
        <v>1.35</v>
      </c>
      <c r="G243" s="32">
        <v>8</v>
      </c>
      <c r="H243" s="384">
        <v>10.8</v>
      </c>
      <c r="I243" s="384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728" t="s">
        <v>386</v>
      </c>
      <c r="P243" s="392"/>
      <c r="Q243" s="392"/>
      <c r="R243" s="392"/>
      <c r="S243" s="393"/>
      <c r="T243" s="34"/>
      <c r="U243" s="34"/>
      <c r="V243" s="35" t="s">
        <v>66</v>
      </c>
      <c r="W243" s="385">
        <v>0</v>
      </c>
      <c r="X243" s="386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387</v>
      </c>
      <c r="B244" s="54" t="s">
        <v>388</v>
      </c>
      <c r="C244" s="31">
        <v>4301011858</v>
      </c>
      <c r="D244" s="397">
        <v>4680115885646</v>
      </c>
      <c r="E244" s="393"/>
      <c r="F244" s="384">
        <v>1.35</v>
      </c>
      <c r="G244" s="32">
        <v>8</v>
      </c>
      <c r="H244" s="384">
        <v>10.8</v>
      </c>
      <c r="I244" s="384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519" t="s">
        <v>389</v>
      </c>
      <c r="P244" s="392"/>
      <c r="Q244" s="392"/>
      <c r="R244" s="392"/>
      <c r="S244" s="393"/>
      <c r="T244" s="34"/>
      <c r="U244" s="34"/>
      <c r="V244" s="35" t="s">
        <v>66</v>
      </c>
      <c r="W244" s="385">
        <v>0</v>
      </c>
      <c r="X244" s="386">
        <f t="shared" si="49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4301011328</v>
      </c>
      <c r="D245" s="397">
        <v>4607091386011</v>
      </c>
      <c r="E245" s="393"/>
      <c r="F245" s="384">
        <v>0.5</v>
      </c>
      <c r="G245" s="32">
        <v>10</v>
      </c>
      <c r="H245" s="384">
        <v>5</v>
      </c>
      <c r="I245" s="384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9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92"/>
      <c r="Q245" s="392"/>
      <c r="R245" s="392"/>
      <c r="S245" s="393"/>
      <c r="T245" s="34"/>
      <c r="U245" s="34"/>
      <c r="V245" s="35" t="s">
        <v>66</v>
      </c>
      <c r="W245" s="385">
        <v>0</v>
      </c>
      <c r="X245" s="386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392</v>
      </c>
      <c r="B246" s="54" t="s">
        <v>393</v>
      </c>
      <c r="C246" s="31">
        <v>4301011329</v>
      </c>
      <c r="D246" s="397">
        <v>4607091387308</v>
      </c>
      <c r="E246" s="393"/>
      <c r="F246" s="384">
        <v>0.5</v>
      </c>
      <c r="G246" s="32">
        <v>10</v>
      </c>
      <c r="H246" s="384">
        <v>5</v>
      </c>
      <c r="I246" s="384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0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92"/>
      <c r="Q246" s="392"/>
      <c r="R246" s="392"/>
      <c r="S246" s="393"/>
      <c r="T246" s="34"/>
      <c r="U246" s="34"/>
      <c r="V246" s="35" t="s">
        <v>66</v>
      </c>
      <c r="W246" s="385">
        <v>0</v>
      </c>
      <c r="X246" s="386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394</v>
      </c>
      <c r="B247" s="54" t="s">
        <v>395</v>
      </c>
      <c r="C247" s="31">
        <v>4301011049</v>
      </c>
      <c r="D247" s="397">
        <v>4607091387339</v>
      </c>
      <c r="E247" s="393"/>
      <c r="F247" s="384">
        <v>0.5</v>
      </c>
      <c r="G247" s="32">
        <v>10</v>
      </c>
      <c r="H247" s="384">
        <v>5</v>
      </c>
      <c r="I247" s="384">
        <v>5.24</v>
      </c>
      <c r="J247" s="32">
        <v>120</v>
      </c>
      <c r="K247" s="32" t="s">
        <v>64</v>
      </c>
      <c r="L247" s="33" t="s">
        <v>109</v>
      </c>
      <c r="M247" s="33"/>
      <c r="N247" s="32">
        <v>55</v>
      </c>
      <c r="O247" s="72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92"/>
      <c r="Q247" s="392"/>
      <c r="R247" s="392"/>
      <c r="S247" s="393"/>
      <c r="T247" s="34"/>
      <c r="U247" s="34"/>
      <c r="V247" s="35" t="s">
        <v>66</v>
      </c>
      <c r="W247" s="385">
        <v>0</v>
      </c>
      <c r="X247" s="386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hidden="1" customHeight="1" x14ac:dyDescent="0.25">
      <c r="A248" s="54" t="s">
        <v>396</v>
      </c>
      <c r="B248" s="54" t="s">
        <v>397</v>
      </c>
      <c r="C248" s="31">
        <v>4301011573</v>
      </c>
      <c r="D248" s="397">
        <v>4680115881938</v>
      </c>
      <c r="E248" s="393"/>
      <c r="F248" s="384">
        <v>0.4</v>
      </c>
      <c r="G248" s="32">
        <v>10</v>
      </c>
      <c r="H248" s="384">
        <v>4</v>
      </c>
      <c r="I248" s="384">
        <v>4.24</v>
      </c>
      <c r="J248" s="32">
        <v>120</v>
      </c>
      <c r="K248" s="32" t="s">
        <v>64</v>
      </c>
      <c r="L248" s="33" t="s">
        <v>109</v>
      </c>
      <c r="M248" s="33"/>
      <c r="N248" s="32">
        <v>90</v>
      </c>
      <c r="O248" s="69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92"/>
      <c r="Q248" s="392"/>
      <c r="R248" s="392"/>
      <c r="S248" s="393"/>
      <c r="T248" s="34"/>
      <c r="U248" s="34"/>
      <c r="V248" s="35" t="s">
        <v>66</v>
      </c>
      <c r="W248" s="385">
        <v>0</v>
      </c>
      <c r="X248" s="386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t="27" hidden="1" customHeight="1" x14ac:dyDescent="0.25">
      <c r="A249" s="54" t="s">
        <v>398</v>
      </c>
      <c r="B249" s="54" t="s">
        <v>399</v>
      </c>
      <c r="C249" s="31">
        <v>4301010944</v>
      </c>
      <c r="D249" s="397">
        <v>4607091387346</v>
      </c>
      <c r="E249" s="393"/>
      <c r="F249" s="384">
        <v>0.4</v>
      </c>
      <c r="G249" s="32">
        <v>10</v>
      </c>
      <c r="H249" s="384">
        <v>4</v>
      </c>
      <c r="I249" s="384">
        <v>4.24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7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92"/>
      <c r="Q249" s="392"/>
      <c r="R249" s="392"/>
      <c r="S249" s="393"/>
      <c r="T249" s="34"/>
      <c r="U249" s="34"/>
      <c r="V249" s="35" t="s">
        <v>66</v>
      </c>
      <c r="W249" s="385">
        <v>0</v>
      </c>
      <c r="X249" s="386">
        <f t="shared" si="49"/>
        <v>0</v>
      </c>
      <c r="Y249" s="36" t="str">
        <f>IFERROR(IF(X249=0,"",ROUNDUP(X249/H249,0)*0.00937),"")</f>
        <v/>
      </c>
      <c r="Z249" s="56"/>
      <c r="AA249" s="57"/>
      <c r="AE249" s="64"/>
      <c r="BB249" s="211" t="s">
        <v>1</v>
      </c>
      <c r="BL249" s="64">
        <f t="shared" si="50"/>
        <v>0</v>
      </c>
      <c r="BM249" s="64">
        <f t="shared" si="51"/>
        <v>0</v>
      </c>
      <c r="BN249" s="64">
        <f t="shared" si="52"/>
        <v>0</v>
      </c>
      <c r="BO249" s="64">
        <f t="shared" si="53"/>
        <v>0</v>
      </c>
    </row>
    <row r="250" spans="1:67" hidden="1" x14ac:dyDescent="0.2">
      <c r="A250" s="394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6"/>
      <c r="O250" s="408" t="s">
        <v>70</v>
      </c>
      <c r="P250" s="409"/>
      <c r="Q250" s="409"/>
      <c r="R250" s="409"/>
      <c r="S250" s="409"/>
      <c r="T250" s="409"/>
      <c r="U250" s="410"/>
      <c r="V250" s="37" t="s">
        <v>71</v>
      </c>
      <c r="W250" s="387">
        <f>IFERROR(W242/H242,"0")+IFERROR(W243/H243,"0")+IFERROR(W244/H244,"0")+IFERROR(W245/H245,"0")+IFERROR(W246/H246,"0")+IFERROR(W247/H247,"0")+IFERROR(W248/H248,"0")+IFERROR(W249/H249,"0")</f>
        <v>0</v>
      </c>
      <c r="X250" s="387">
        <f>IFERROR(X242/H242,"0")+IFERROR(X243/H243,"0")+IFERROR(X244/H244,"0")+IFERROR(X245/H245,"0")+IFERROR(X246/H246,"0")+IFERROR(X247/H247,"0")+IFERROR(X248/H248,"0")+IFERROR(X249/H249,"0")</f>
        <v>0</v>
      </c>
      <c r="Y250" s="387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88"/>
      <c r="AA250" s="388"/>
    </row>
    <row r="251" spans="1:67" hidden="1" x14ac:dyDescent="0.2">
      <c r="A251" s="395"/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6"/>
      <c r="O251" s="408" t="s">
        <v>70</v>
      </c>
      <c r="P251" s="409"/>
      <c r="Q251" s="409"/>
      <c r="R251" s="409"/>
      <c r="S251" s="409"/>
      <c r="T251" s="409"/>
      <c r="U251" s="410"/>
      <c r="V251" s="37" t="s">
        <v>66</v>
      </c>
      <c r="W251" s="387">
        <f>IFERROR(SUM(W242:W249),"0")</f>
        <v>0</v>
      </c>
      <c r="X251" s="387">
        <f>IFERROR(SUM(X242:X249),"0")</f>
        <v>0</v>
      </c>
      <c r="Y251" s="37"/>
      <c r="Z251" s="388"/>
      <c r="AA251" s="388"/>
    </row>
    <row r="252" spans="1:67" ht="14.25" hidden="1" customHeight="1" x14ac:dyDescent="0.25">
      <c r="A252" s="400" t="s">
        <v>61</v>
      </c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5"/>
      <c r="P252" s="395"/>
      <c r="Q252" s="395"/>
      <c r="R252" s="395"/>
      <c r="S252" s="395"/>
      <c r="T252" s="395"/>
      <c r="U252" s="395"/>
      <c r="V252" s="395"/>
      <c r="W252" s="395"/>
      <c r="X252" s="395"/>
      <c r="Y252" s="395"/>
      <c r="Z252" s="378"/>
      <c r="AA252" s="378"/>
    </row>
    <row r="253" spans="1:67" ht="27" hidden="1" customHeight="1" x14ac:dyDescent="0.25">
      <c r="A253" s="54" t="s">
        <v>400</v>
      </c>
      <c r="B253" s="54" t="s">
        <v>401</v>
      </c>
      <c r="C253" s="31">
        <v>4301030878</v>
      </c>
      <c r="D253" s="397">
        <v>4607091387193</v>
      </c>
      <c r="E253" s="393"/>
      <c r="F253" s="384">
        <v>0.7</v>
      </c>
      <c r="G253" s="32">
        <v>6</v>
      </c>
      <c r="H253" s="384">
        <v>4.2</v>
      </c>
      <c r="I253" s="384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68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2"/>
      <c r="Q253" s="392"/>
      <c r="R253" s="392"/>
      <c r="S253" s="393"/>
      <c r="T253" s="34"/>
      <c r="U253" s="34"/>
      <c r="V253" s="35" t="s">
        <v>66</v>
      </c>
      <c r="W253" s="385">
        <v>0</v>
      </c>
      <c r="X253" s="386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402</v>
      </c>
      <c r="B254" s="54" t="s">
        <v>403</v>
      </c>
      <c r="C254" s="31">
        <v>4301031153</v>
      </c>
      <c r="D254" s="397">
        <v>4607091387230</v>
      </c>
      <c r="E254" s="393"/>
      <c r="F254" s="384">
        <v>0.7</v>
      </c>
      <c r="G254" s="32">
        <v>6</v>
      </c>
      <c r="H254" s="384">
        <v>4.2</v>
      </c>
      <c r="I254" s="384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3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2"/>
      <c r="Q254" s="392"/>
      <c r="R254" s="392"/>
      <c r="S254" s="393"/>
      <c r="T254" s="34"/>
      <c r="U254" s="34"/>
      <c r="V254" s="35" t="s">
        <v>66</v>
      </c>
      <c r="W254" s="385">
        <v>0</v>
      </c>
      <c r="X254" s="386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404</v>
      </c>
      <c r="B255" s="54" t="s">
        <v>405</v>
      </c>
      <c r="C255" s="31">
        <v>4301031152</v>
      </c>
      <c r="D255" s="397">
        <v>4607091387285</v>
      </c>
      <c r="E255" s="393"/>
      <c r="F255" s="384">
        <v>0.35</v>
      </c>
      <c r="G255" s="32">
        <v>6</v>
      </c>
      <c r="H255" s="384">
        <v>2.1</v>
      </c>
      <c r="I255" s="384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2"/>
      <c r="Q255" s="392"/>
      <c r="R255" s="392"/>
      <c r="S255" s="393"/>
      <c r="T255" s="34"/>
      <c r="U255" s="34"/>
      <c r="V255" s="35" t="s">
        <v>66</v>
      </c>
      <c r="W255" s="385">
        <v>0</v>
      </c>
      <c r="X255" s="386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394"/>
      <c r="B256" s="395"/>
      <c r="C256" s="395"/>
      <c r="D256" s="395"/>
      <c r="E256" s="395"/>
      <c r="F256" s="395"/>
      <c r="G256" s="395"/>
      <c r="H256" s="395"/>
      <c r="I256" s="395"/>
      <c r="J256" s="395"/>
      <c r="K256" s="395"/>
      <c r="L256" s="395"/>
      <c r="M256" s="395"/>
      <c r="N256" s="396"/>
      <c r="O256" s="408" t="s">
        <v>70</v>
      </c>
      <c r="P256" s="409"/>
      <c r="Q256" s="409"/>
      <c r="R256" s="409"/>
      <c r="S256" s="409"/>
      <c r="T256" s="409"/>
      <c r="U256" s="410"/>
      <c r="V256" s="37" t="s">
        <v>71</v>
      </c>
      <c r="W256" s="387">
        <f>IFERROR(W253/H253,"0")+IFERROR(W254/H254,"0")+IFERROR(W255/H255,"0")</f>
        <v>0</v>
      </c>
      <c r="X256" s="387">
        <f>IFERROR(X253/H253,"0")+IFERROR(X254/H254,"0")+IFERROR(X255/H255,"0")</f>
        <v>0</v>
      </c>
      <c r="Y256" s="387">
        <f>IFERROR(IF(Y253="",0,Y253),"0")+IFERROR(IF(Y254="",0,Y254),"0")+IFERROR(IF(Y255="",0,Y255),"0")</f>
        <v>0</v>
      </c>
      <c r="Z256" s="388"/>
      <c r="AA256" s="388"/>
    </row>
    <row r="257" spans="1:67" hidden="1" x14ac:dyDescent="0.2">
      <c r="A257" s="395"/>
      <c r="B257" s="395"/>
      <c r="C257" s="395"/>
      <c r="D257" s="395"/>
      <c r="E257" s="395"/>
      <c r="F257" s="395"/>
      <c r="G257" s="395"/>
      <c r="H257" s="395"/>
      <c r="I257" s="395"/>
      <c r="J257" s="395"/>
      <c r="K257" s="395"/>
      <c r="L257" s="395"/>
      <c r="M257" s="395"/>
      <c r="N257" s="396"/>
      <c r="O257" s="408" t="s">
        <v>70</v>
      </c>
      <c r="P257" s="409"/>
      <c r="Q257" s="409"/>
      <c r="R257" s="409"/>
      <c r="S257" s="409"/>
      <c r="T257" s="409"/>
      <c r="U257" s="410"/>
      <c r="V257" s="37" t="s">
        <v>66</v>
      </c>
      <c r="W257" s="387">
        <f>IFERROR(SUM(W253:W255),"0")</f>
        <v>0</v>
      </c>
      <c r="X257" s="387">
        <f>IFERROR(SUM(X253:X255),"0")</f>
        <v>0</v>
      </c>
      <c r="Y257" s="37"/>
      <c r="Z257" s="388"/>
      <c r="AA257" s="388"/>
    </row>
    <row r="258" spans="1:67" ht="14.25" hidden="1" customHeight="1" x14ac:dyDescent="0.25">
      <c r="A258" s="400" t="s">
        <v>72</v>
      </c>
      <c r="B258" s="395"/>
      <c r="C258" s="395"/>
      <c r="D258" s="395"/>
      <c r="E258" s="395"/>
      <c r="F258" s="395"/>
      <c r="G258" s="395"/>
      <c r="H258" s="395"/>
      <c r="I258" s="395"/>
      <c r="J258" s="395"/>
      <c r="K258" s="395"/>
      <c r="L258" s="395"/>
      <c r="M258" s="395"/>
      <c r="N258" s="395"/>
      <c r="O258" s="395"/>
      <c r="P258" s="395"/>
      <c r="Q258" s="395"/>
      <c r="R258" s="395"/>
      <c r="S258" s="395"/>
      <c r="T258" s="395"/>
      <c r="U258" s="395"/>
      <c r="V258" s="395"/>
      <c r="W258" s="395"/>
      <c r="X258" s="395"/>
      <c r="Y258" s="395"/>
      <c r="Z258" s="378"/>
      <c r="AA258" s="378"/>
    </row>
    <row r="259" spans="1:67" ht="16.5" hidden="1" customHeight="1" x14ac:dyDescent="0.25">
      <c r="A259" s="54" t="s">
        <v>406</v>
      </c>
      <c r="B259" s="54" t="s">
        <v>407</v>
      </c>
      <c r="C259" s="31">
        <v>4301051100</v>
      </c>
      <c r="D259" s="397">
        <v>4607091387766</v>
      </c>
      <c r="E259" s="393"/>
      <c r="F259" s="384">
        <v>1.3</v>
      </c>
      <c r="G259" s="32">
        <v>6</v>
      </c>
      <c r="H259" s="384">
        <v>7.8</v>
      </c>
      <c r="I259" s="384">
        <v>8.3580000000000005</v>
      </c>
      <c r="J259" s="32">
        <v>56</v>
      </c>
      <c r="K259" s="32" t="s">
        <v>108</v>
      </c>
      <c r="L259" s="33" t="s">
        <v>128</v>
      </c>
      <c r="M259" s="33"/>
      <c r="N259" s="32">
        <v>40</v>
      </c>
      <c r="O259" s="6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2"/>
      <c r="Q259" s="392"/>
      <c r="R259" s="392"/>
      <c r="S259" s="393"/>
      <c r="T259" s="34"/>
      <c r="U259" s="34"/>
      <c r="V259" s="35" t="s">
        <v>66</v>
      </c>
      <c r="W259" s="385">
        <v>0</v>
      </c>
      <c r="X259" s="386">
        <f t="shared" ref="X259:X265" si="54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ref="BL259:BL265" si="55">IFERROR(W259*I259/H259,"0")</f>
        <v>0</v>
      </c>
      <c r="BM259" s="64">
        <f t="shared" ref="BM259:BM265" si="56">IFERROR(X259*I259/H259,"0")</f>
        <v>0</v>
      </c>
      <c r="BN259" s="64">
        <f t="shared" ref="BN259:BN265" si="57">IFERROR(1/J259*(W259/H259),"0")</f>
        <v>0</v>
      </c>
      <c r="BO259" s="64">
        <f t="shared" ref="BO259:BO265" si="58">IFERROR(1/J259*(X259/H259),"0")</f>
        <v>0</v>
      </c>
    </row>
    <row r="260" spans="1:67" ht="27" hidden="1" customHeight="1" x14ac:dyDescent="0.25">
      <c r="A260" s="54" t="s">
        <v>408</v>
      </c>
      <c r="B260" s="54" t="s">
        <v>409</v>
      </c>
      <c r="C260" s="31">
        <v>4301051116</v>
      </c>
      <c r="D260" s="397">
        <v>4607091387957</v>
      </c>
      <c r="E260" s="393"/>
      <c r="F260" s="384">
        <v>1.3</v>
      </c>
      <c r="G260" s="32">
        <v>6</v>
      </c>
      <c r="H260" s="384">
        <v>7.8</v>
      </c>
      <c r="I260" s="384">
        <v>8.3640000000000008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2"/>
      <c r="Q260" s="392"/>
      <c r="R260" s="392"/>
      <c r="S260" s="393"/>
      <c r="T260" s="34"/>
      <c r="U260" s="34"/>
      <c r="V260" s="35" t="s">
        <v>66</v>
      </c>
      <c r="W260" s="385">
        <v>0</v>
      </c>
      <c r="X260" s="386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27" hidden="1" customHeight="1" x14ac:dyDescent="0.25">
      <c r="A261" s="54" t="s">
        <v>410</v>
      </c>
      <c r="B261" s="54" t="s">
        <v>411</v>
      </c>
      <c r="C261" s="31">
        <v>4301051115</v>
      </c>
      <c r="D261" s="397">
        <v>4607091387964</v>
      </c>
      <c r="E261" s="393"/>
      <c r="F261" s="384">
        <v>1.35</v>
      </c>
      <c r="G261" s="32">
        <v>6</v>
      </c>
      <c r="H261" s="384">
        <v>8.1</v>
      </c>
      <c r="I261" s="384">
        <v>8.6460000000000008</v>
      </c>
      <c r="J261" s="32">
        <v>56</v>
      </c>
      <c r="K261" s="32" t="s">
        <v>108</v>
      </c>
      <c r="L261" s="33" t="s">
        <v>65</v>
      </c>
      <c r="M261" s="33"/>
      <c r="N261" s="32">
        <v>40</v>
      </c>
      <c r="O261" s="6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2"/>
      <c r="Q261" s="392"/>
      <c r="R261" s="392"/>
      <c r="S261" s="393"/>
      <c r="T261" s="34"/>
      <c r="U261" s="34"/>
      <c r="V261" s="35" t="s">
        <v>66</v>
      </c>
      <c r="W261" s="385">
        <v>0</v>
      </c>
      <c r="X261" s="386">
        <f t="shared" si="54"/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16.5" hidden="1" customHeight="1" x14ac:dyDescent="0.25">
      <c r="A262" s="54" t="s">
        <v>412</v>
      </c>
      <c r="B262" s="54" t="s">
        <v>413</v>
      </c>
      <c r="C262" s="31">
        <v>4301051731</v>
      </c>
      <c r="D262" s="397">
        <v>4680115884618</v>
      </c>
      <c r="E262" s="393"/>
      <c r="F262" s="384">
        <v>0.6</v>
      </c>
      <c r="G262" s="32">
        <v>6</v>
      </c>
      <c r="H262" s="384">
        <v>3.6</v>
      </c>
      <c r="I262" s="384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6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2"/>
      <c r="Q262" s="392"/>
      <c r="R262" s="392"/>
      <c r="S262" s="393"/>
      <c r="T262" s="34"/>
      <c r="U262" s="34"/>
      <c r="V262" s="35" t="s">
        <v>66</v>
      </c>
      <c r="W262" s="385">
        <v>0</v>
      </c>
      <c r="X262" s="386">
        <f t="shared" si="54"/>
        <v>0</v>
      </c>
      <c r="Y262" s="36" t="str">
        <f>IFERROR(IF(X262=0,"",ROUNDUP(X262/H262,0)*0.00937),"")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hidden="1" customHeight="1" x14ac:dyDescent="0.25">
      <c r="A263" s="54" t="s">
        <v>414</v>
      </c>
      <c r="B263" s="54" t="s">
        <v>415</v>
      </c>
      <c r="C263" s="31">
        <v>4301051705</v>
      </c>
      <c r="D263" s="397">
        <v>4680115884588</v>
      </c>
      <c r="E263" s="393"/>
      <c r="F263" s="384">
        <v>0.5</v>
      </c>
      <c r="G263" s="32">
        <v>6</v>
      </c>
      <c r="H263" s="384">
        <v>3</v>
      </c>
      <c r="I263" s="384">
        <v>3.266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392"/>
      <c r="Q263" s="392"/>
      <c r="R263" s="392"/>
      <c r="S263" s="393"/>
      <c r="T263" s="34"/>
      <c r="U263" s="34"/>
      <c r="V263" s="35" t="s">
        <v>66</v>
      </c>
      <c r="W263" s="385">
        <v>0</v>
      </c>
      <c r="X263" s="386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hidden="1" customHeight="1" x14ac:dyDescent="0.25">
      <c r="A264" s="54" t="s">
        <v>416</v>
      </c>
      <c r="B264" s="54" t="s">
        <v>417</v>
      </c>
      <c r="C264" s="31">
        <v>4301051130</v>
      </c>
      <c r="D264" s="397">
        <v>4607091387537</v>
      </c>
      <c r="E264" s="393"/>
      <c r="F264" s="384">
        <v>0.45</v>
      </c>
      <c r="G264" s="32">
        <v>6</v>
      </c>
      <c r="H264" s="384">
        <v>2.7</v>
      </c>
      <c r="I264" s="384">
        <v>2.99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92"/>
      <c r="Q264" s="392"/>
      <c r="R264" s="392"/>
      <c r="S264" s="393"/>
      <c r="T264" s="34"/>
      <c r="U264" s="34"/>
      <c r="V264" s="35" t="s">
        <v>66</v>
      </c>
      <c r="W264" s="385">
        <v>0</v>
      </c>
      <c r="X264" s="386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t="27" hidden="1" customHeight="1" x14ac:dyDescent="0.25">
      <c r="A265" s="54" t="s">
        <v>418</v>
      </c>
      <c r="B265" s="54" t="s">
        <v>419</v>
      </c>
      <c r="C265" s="31">
        <v>4301051132</v>
      </c>
      <c r="D265" s="397">
        <v>4607091387513</v>
      </c>
      <c r="E265" s="393"/>
      <c r="F265" s="384">
        <v>0.45</v>
      </c>
      <c r="G265" s="32">
        <v>6</v>
      </c>
      <c r="H265" s="384">
        <v>2.7</v>
      </c>
      <c r="I265" s="384">
        <v>2.9780000000000002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92"/>
      <c r="Q265" s="392"/>
      <c r="R265" s="392"/>
      <c r="S265" s="393"/>
      <c r="T265" s="34"/>
      <c r="U265" s="34"/>
      <c r="V265" s="35" t="s">
        <v>66</v>
      </c>
      <c r="W265" s="385">
        <v>0</v>
      </c>
      <c r="X265" s="386">
        <f t="shared" si="54"/>
        <v>0</v>
      </c>
      <c r="Y265" s="36" t="str">
        <f>IFERROR(IF(X265=0,"",ROUNDUP(X265/H265,0)*0.00753),"")</f>
        <v/>
      </c>
      <c r="Z265" s="56"/>
      <c r="AA265" s="57"/>
      <c r="AE265" s="64"/>
      <c r="BB265" s="221" t="s">
        <v>1</v>
      </c>
      <c r="BL265" s="64">
        <f t="shared" si="55"/>
        <v>0</v>
      </c>
      <c r="BM265" s="64">
        <f t="shared" si="56"/>
        <v>0</v>
      </c>
      <c r="BN265" s="64">
        <f t="shared" si="57"/>
        <v>0</v>
      </c>
      <c r="BO265" s="64">
        <f t="shared" si="58"/>
        <v>0</v>
      </c>
    </row>
    <row r="266" spans="1:67" hidden="1" x14ac:dyDescent="0.2">
      <c r="A266" s="394"/>
      <c r="B266" s="395"/>
      <c r="C266" s="395"/>
      <c r="D266" s="395"/>
      <c r="E266" s="395"/>
      <c r="F266" s="395"/>
      <c r="G266" s="395"/>
      <c r="H266" s="395"/>
      <c r="I266" s="395"/>
      <c r="J266" s="395"/>
      <c r="K266" s="395"/>
      <c r="L266" s="395"/>
      <c r="M266" s="395"/>
      <c r="N266" s="396"/>
      <c r="O266" s="408" t="s">
        <v>70</v>
      </c>
      <c r="P266" s="409"/>
      <c r="Q266" s="409"/>
      <c r="R266" s="409"/>
      <c r="S266" s="409"/>
      <c r="T266" s="409"/>
      <c r="U266" s="410"/>
      <c r="V266" s="37" t="s">
        <v>71</v>
      </c>
      <c r="W266" s="387">
        <f>IFERROR(W259/H259,"0")+IFERROR(W260/H260,"0")+IFERROR(W261/H261,"0")+IFERROR(W262/H262,"0")+IFERROR(W263/H263,"0")+IFERROR(W264/H264,"0")+IFERROR(W265/H265,"0")</f>
        <v>0</v>
      </c>
      <c r="X266" s="387">
        <f>IFERROR(X259/H259,"0")+IFERROR(X260/H260,"0")+IFERROR(X261/H261,"0")+IFERROR(X262/H262,"0")+IFERROR(X263/H263,"0")+IFERROR(X264/H264,"0")+IFERROR(X265/H265,"0")</f>
        <v>0</v>
      </c>
      <c r="Y266" s="387">
        <f>IFERROR(IF(Y259="",0,Y259),"0")+IFERROR(IF(Y260="",0,Y260),"0")+IFERROR(IF(Y261="",0,Y261),"0")+IFERROR(IF(Y262="",0,Y262),"0")+IFERROR(IF(Y263="",0,Y263),"0")+IFERROR(IF(Y264="",0,Y264),"0")+IFERROR(IF(Y265="",0,Y265),"0")</f>
        <v>0</v>
      </c>
      <c r="Z266" s="388"/>
      <c r="AA266" s="388"/>
    </row>
    <row r="267" spans="1:67" hidden="1" x14ac:dyDescent="0.2">
      <c r="A267" s="395"/>
      <c r="B267" s="395"/>
      <c r="C267" s="395"/>
      <c r="D267" s="395"/>
      <c r="E267" s="395"/>
      <c r="F267" s="395"/>
      <c r="G267" s="395"/>
      <c r="H267" s="395"/>
      <c r="I267" s="395"/>
      <c r="J267" s="395"/>
      <c r="K267" s="395"/>
      <c r="L267" s="395"/>
      <c r="M267" s="395"/>
      <c r="N267" s="396"/>
      <c r="O267" s="408" t="s">
        <v>70</v>
      </c>
      <c r="P267" s="409"/>
      <c r="Q267" s="409"/>
      <c r="R267" s="409"/>
      <c r="S267" s="409"/>
      <c r="T267" s="409"/>
      <c r="U267" s="410"/>
      <c r="V267" s="37" t="s">
        <v>66</v>
      </c>
      <c r="W267" s="387">
        <f>IFERROR(SUM(W259:W265),"0")</f>
        <v>0</v>
      </c>
      <c r="X267" s="387">
        <f>IFERROR(SUM(X259:X265),"0")</f>
        <v>0</v>
      </c>
      <c r="Y267" s="37"/>
      <c r="Z267" s="388"/>
      <c r="AA267" s="388"/>
    </row>
    <row r="268" spans="1:67" ht="14.25" hidden="1" customHeight="1" x14ac:dyDescent="0.25">
      <c r="A268" s="400" t="s">
        <v>215</v>
      </c>
      <c r="B268" s="395"/>
      <c r="C268" s="395"/>
      <c r="D268" s="395"/>
      <c r="E268" s="395"/>
      <c r="F268" s="395"/>
      <c r="G268" s="395"/>
      <c r="H268" s="395"/>
      <c r="I268" s="395"/>
      <c r="J268" s="395"/>
      <c r="K268" s="395"/>
      <c r="L268" s="395"/>
      <c r="M268" s="395"/>
      <c r="N268" s="395"/>
      <c r="O268" s="395"/>
      <c r="P268" s="395"/>
      <c r="Q268" s="395"/>
      <c r="R268" s="395"/>
      <c r="S268" s="395"/>
      <c r="T268" s="395"/>
      <c r="U268" s="395"/>
      <c r="V268" s="395"/>
      <c r="W268" s="395"/>
      <c r="X268" s="395"/>
      <c r="Y268" s="395"/>
      <c r="Z268" s="378"/>
      <c r="AA268" s="378"/>
    </row>
    <row r="269" spans="1:67" ht="16.5" customHeight="1" x14ac:dyDescent="0.25">
      <c r="A269" s="54" t="s">
        <v>420</v>
      </c>
      <c r="B269" s="54" t="s">
        <v>421</v>
      </c>
      <c r="C269" s="31">
        <v>4301060379</v>
      </c>
      <c r="D269" s="397">
        <v>4607091380880</v>
      </c>
      <c r="E269" s="393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9" t="s">
        <v>422</v>
      </c>
      <c r="P269" s="392"/>
      <c r="Q269" s="392"/>
      <c r="R269" s="392"/>
      <c r="S269" s="393"/>
      <c r="T269" s="34"/>
      <c r="U269" s="34"/>
      <c r="V269" s="35" t="s">
        <v>66</v>
      </c>
      <c r="W269" s="385">
        <v>100</v>
      </c>
      <c r="X269" s="386">
        <f>IFERROR(IF(W269="",0,CEILING((W269/$H269),1)*$H269),"")</f>
        <v>100.80000000000001</v>
      </c>
      <c r="Y269" s="36">
        <f>IFERROR(IF(X269=0,"",ROUNDUP(X269/H269,0)*0.02175),"")</f>
        <v>0.26100000000000001</v>
      </c>
      <c r="Z269" s="56"/>
      <c r="AA269" s="57"/>
      <c r="AE269" s="64"/>
      <c r="BB269" s="222" t="s">
        <v>1</v>
      </c>
      <c r="BL269" s="64">
        <f>IFERROR(W269*I269/H269,"0")</f>
        <v>106.71428571428572</v>
      </c>
      <c r="BM269" s="64">
        <f>IFERROR(X269*I269/H269,"0")</f>
        <v>107.56800000000001</v>
      </c>
      <c r="BN269" s="64">
        <f>IFERROR(1/J269*(W269/H269),"0")</f>
        <v>0.21258503401360543</v>
      </c>
      <c r="BO269" s="64">
        <f>IFERROR(1/J269*(X269/H269),"0")</f>
        <v>0.21428571428571427</v>
      </c>
    </row>
    <row r="270" spans="1:67" ht="27" customHeight="1" x14ac:dyDescent="0.25">
      <c r="A270" s="54" t="s">
        <v>423</v>
      </c>
      <c r="B270" s="54" t="s">
        <v>424</v>
      </c>
      <c r="C270" s="31">
        <v>4301060308</v>
      </c>
      <c r="D270" s="397">
        <v>4607091384482</v>
      </c>
      <c r="E270" s="393"/>
      <c r="F270" s="384">
        <v>1.3</v>
      </c>
      <c r="G270" s="32">
        <v>6</v>
      </c>
      <c r="H270" s="384">
        <v>7.8</v>
      </c>
      <c r="I270" s="384">
        <v>8.3640000000000008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392"/>
      <c r="Q270" s="392"/>
      <c r="R270" s="392"/>
      <c r="S270" s="393"/>
      <c r="T270" s="34"/>
      <c r="U270" s="34"/>
      <c r="V270" s="35" t="s">
        <v>66</v>
      </c>
      <c r="W270" s="385">
        <v>100</v>
      </c>
      <c r="X270" s="386">
        <f>IFERROR(IF(W270="",0,CEILING((W270/$H270),1)*$H270),"")</f>
        <v>101.39999999999999</v>
      </c>
      <c r="Y270" s="36">
        <f>IFERROR(IF(X270=0,"",ROUNDUP(X270/H270,0)*0.02175),"")</f>
        <v>0.28275</v>
      </c>
      <c r="Z270" s="56"/>
      <c r="AA270" s="57"/>
      <c r="AE270" s="64"/>
      <c r="BB270" s="223" t="s">
        <v>1</v>
      </c>
      <c r="BL270" s="64">
        <f>IFERROR(W270*I270/H270,"0")</f>
        <v>107.23076923076924</v>
      </c>
      <c r="BM270" s="64">
        <f>IFERROR(X270*I270/H270,"0")</f>
        <v>108.732</v>
      </c>
      <c r="BN270" s="64">
        <f>IFERROR(1/J270*(W270/H270),"0")</f>
        <v>0.22893772893772893</v>
      </c>
      <c r="BO270" s="64">
        <f>IFERROR(1/J270*(X270/H270),"0")</f>
        <v>0.23214285714285712</v>
      </c>
    </row>
    <row r="271" spans="1:67" ht="16.5" hidden="1" customHeight="1" x14ac:dyDescent="0.25">
      <c r="A271" s="54" t="s">
        <v>425</v>
      </c>
      <c r="B271" s="54" t="s">
        <v>426</v>
      </c>
      <c r="C271" s="31">
        <v>4301060325</v>
      </c>
      <c r="D271" s="397">
        <v>4607091380897</v>
      </c>
      <c r="E271" s="393"/>
      <c r="F271" s="384">
        <v>1.4</v>
      </c>
      <c r="G271" s="32">
        <v>6</v>
      </c>
      <c r="H271" s="384">
        <v>8.4</v>
      </c>
      <c r="I271" s="384">
        <v>8.9640000000000004</v>
      </c>
      <c r="J271" s="32">
        <v>56</v>
      </c>
      <c r="K271" s="32" t="s">
        <v>108</v>
      </c>
      <c r="L271" s="33" t="s">
        <v>65</v>
      </c>
      <c r="M271" s="33"/>
      <c r="N271" s="32">
        <v>30</v>
      </c>
      <c r="O271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392"/>
      <c r="Q271" s="392"/>
      <c r="R271" s="392"/>
      <c r="S271" s="393"/>
      <c r="T271" s="34"/>
      <c r="U271" s="34"/>
      <c r="V271" s="35" t="s">
        <v>66</v>
      </c>
      <c r="W271" s="385">
        <v>0</v>
      </c>
      <c r="X271" s="386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4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x14ac:dyDescent="0.2">
      <c r="A272" s="394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6"/>
      <c r="O272" s="408" t="s">
        <v>70</v>
      </c>
      <c r="P272" s="409"/>
      <c r="Q272" s="409"/>
      <c r="R272" s="409"/>
      <c r="S272" s="409"/>
      <c r="T272" s="409"/>
      <c r="U272" s="410"/>
      <c r="V272" s="37" t="s">
        <v>71</v>
      </c>
      <c r="W272" s="387">
        <f>IFERROR(W269/H269,"0")+IFERROR(W270/H270,"0")+IFERROR(W271/H271,"0")</f>
        <v>24.725274725274726</v>
      </c>
      <c r="X272" s="387">
        <f>IFERROR(X269/H269,"0")+IFERROR(X270/H270,"0")+IFERROR(X271/H271,"0")</f>
        <v>25</v>
      </c>
      <c r="Y272" s="387">
        <f>IFERROR(IF(Y269="",0,Y269),"0")+IFERROR(IF(Y270="",0,Y270),"0")+IFERROR(IF(Y271="",0,Y271),"0")</f>
        <v>0.54374999999999996</v>
      </c>
      <c r="Z272" s="388"/>
      <c r="AA272" s="388"/>
    </row>
    <row r="273" spans="1:67" x14ac:dyDescent="0.2">
      <c r="A273" s="395"/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6"/>
      <c r="O273" s="408" t="s">
        <v>70</v>
      </c>
      <c r="P273" s="409"/>
      <c r="Q273" s="409"/>
      <c r="R273" s="409"/>
      <c r="S273" s="409"/>
      <c r="T273" s="409"/>
      <c r="U273" s="410"/>
      <c r="V273" s="37" t="s">
        <v>66</v>
      </c>
      <c r="W273" s="387">
        <f>IFERROR(SUM(W269:W271),"0")</f>
        <v>200</v>
      </c>
      <c r="X273" s="387">
        <f>IFERROR(SUM(X269:X271),"0")</f>
        <v>202.2</v>
      </c>
      <c r="Y273" s="37"/>
      <c r="Z273" s="388"/>
      <c r="AA273" s="388"/>
    </row>
    <row r="274" spans="1:67" ht="14.25" hidden="1" customHeight="1" x14ac:dyDescent="0.25">
      <c r="A274" s="400" t="s">
        <v>91</v>
      </c>
      <c r="B274" s="395"/>
      <c r="C274" s="395"/>
      <c r="D274" s="395"/>
      <c r="E274" s="395"/>
      <c r="F274" s="395"/>
      <c r="G274" s="395"/>
      <c r="H274" s="395"/>
      <c r="I274" s="395"/>
      <c r="J274" s="395"/>
      <c r="K274" s="395"/>
      <c r="L274" s="395"/>
      <c r="M274" s="395"/>
      <c r="N274" s="395"/>
      <c r="O274" s="395"/>
      <c r="P274" s="395"/>
      <c r="Q274" s="395"/>
      <c r="R274" s="395"/>
      <c r="S274" s="395"/>
      <c r="T274" s="395"/>
      <c r="U274" s="395"/>
      <c r="V274" s="395"/>
      <c r="W274" s="395"/>
      <c r="X274" s="395"/>
      <c r="Y274" s="395"/>
      <c r="Z274" s="378"/>
      <c r="AA274" s="378"/>
    </row>
    <row r="275" spans="1:67" ht="16.5" hidden="1" customHeight="1" x14ac:dyDescent="0.25">
      <c r="A275" s="54" t="s">
        <v>427</v>
      </c>
      <c r="B275" s="54" t="s">
        <v>428</v>
      </c>
      <c r="C275" s="31">
        <v>4301030232</v>
      </c>
      <c r="D275" s="397">
        <v>4607091388374</v>
      </c>
      <c r="E275" s="393"/>
      <c r="F275" s="384">
        <v>0.38</v>
      </c>
      <c r="G275" s="32">
        <v>8</v>
      </c>
      <c r="H275" s="384">
        <v>3.04</v>
      </c>
      <c r="I275" s="384">
        <v>3.28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75" t="s">
        <v>429</v>
      </c>
      <c r="P275" s="392"/>
      <c r="Q275" s="392"/>
      <c r="R275" s="392"/>
      <c r="S275" s="393"/>
      <c r="T275" s="34"/>
      <c r="U275" s="34"/>
      <c r="V275" s="35" t="s">
        <v>66</v>
      </c>
      <c r="W275" s="385">
        <v>0</v>
      </c>
      <c r="X275" s="386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hidden="1" customHeight="1" x14ac:dyDescent="0.25">
      <c r="A276" s="54" t="s">
        <v>430</v>
      </c>
      <c r="B276" s="54" t="s">
        <v>431</v>
      </c>
      <c r="C276" s="31">
        <v>4301030235</v>
      </c>
      <c r="D276" s="397">
        <v>4607091388381</v>
      </c>
      <c r="E276" s="393"/>
      <c r="F276" s="384">
        <v>0.38</v>
      </c>
      <c r="G276" s="32">
        <v>8</v>
      </c>
      <c r="H276" s="384">
        <v>3.04</v>
      </c>
      <c r="I276" s="384">
        <v>3.32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1" t="s">
        <v>432</v>
      </c>
      <c r="P276" s="392"/>
      <c r="Q276" s="392"/>
      <c r="R276" s="392"/>
      <c r="S276" s="393"/>
      <c r="T276" s="34"/>
      <c r="U276" s="34"/>
      <c r="V276" s="35" t="s">
        <v>66</v>
      </c>
      <c r="W276" s="385">
        <v>0</v>
      </c>
      <c r="X276" s="386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433</v>
      </c>
      <c r="B277" s="54" t="s">
        <v>434</v>
      </c>
      <c r="C277" s="31">
        <v>4301030233</v>
      </c>
      <c r="D277" s="397">
        <v>4607091388404</v>
      </c>
      <c r="E277" s="393"/>
      <c r="F277" s="384">
        <v>0.17</v>
      </c>
      <c r="G277" s="32">
        <v>15</v>
      </c>
      <c r="H277" s="384">
        <v>2.5499999999999998</v>
      </c>
      <c r="I277" s="384">
        <v>2.9</v>
      </c>
      <c r="J277" s="32">
        <v>156</v>
      </c>
      <c r="K277" s="32" t="s">
        <v>64</v>
      </c>
      <c r="L277" s="33" t="s">
        <v>94</v>
      </c>
      <c r="M277" s="33"/>
      <c r="N277" s="32">
        <v>180</v>
      </c>
      <c r="O277" s="7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392"/>
      <c r="Q277" s="392"/>
      <c r="R277" s="392"/>
      <c r="S277" s="393"/>
      <c r="T277" s="34"/>
      <c r="U277" s="34"/>
      <c r="V277" s="35" t="s">
        <v>66</v>
      </c>
      <c r="W277" s="385">
        <v>34</v>
      </c>
      <c r="X277" s="386">
        <f>IFERROR(IF(W277="",0,CEILING((W277/$H277),1)*$H277),"")</f>
        <v>35.699999999999996</v>
      </c>
      <c r="Y277" s="36">
        <f>IFERROR(IF(X277=0,"",ROUNDUP(X277/H277,0)*0.00753),"")</f>
        <v>0.10542</v>
      </c>
      <c r="Z277" s="56"/>
      <c r="AA277" s="57"/>
      <c r="AE277" s="64"/>
      <c r="BB277" s="227" t="s">
        <v>1</v>
      </c>
      <c r="BL277" s="64">
        <f>IFERROR(W277*I277/H277,"0")</f>
        <v>38.666666666666664</v>
      </c>
      <c r="BM277" s="64">
        <f>IFERROR(X277*I277/H277,"0")</f>
        <v>40.599999999999994</v>
      </c>
      <c r="BN277" s="64">
        <f>IFERROR(1/J277*(W277/H277),"0")</f>
        <v>8.5470085470085472E-2</v>
      </c>
      <c r="BO277" s="64">
        <f>IFERROR(1/J277*(X277/H277),"0")</f>
        <v>8.9743589743589744E-2</v>
      </c>
    </row>
    <row r="278" spans="1:67" x14ac:dyDescent="0.2">
      <c r="A278" s="394"/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6"/>
      <c r="O278" s="408" t="s">
        <v>70</v>
      </c>
      <c r="P278" s="409"/>
      <c r="Q278" s="409"/>
      <c r="R278" s="409"/>
      <c r="S278" s="409"/>
      <c r="T278" s="409"/>
      <c r="U278" s="410"/>
      <c r="V278" s="37" t="s">
        <v>71</v>
      </c>
      <c r="W278" s="387">
        <f>IFERROR(W275/H275,"0")+IFERROR(W276/H276,"0")+IFERROR(W277/H277,"0")</f>
        <v>13.333333333333334</v>
      </c>
      <c r="X278" s="387">
        <f>IFERROR(X275/H275,"0")+IFERROR(X276/H276,"0")+IFERROR(X277/H277,"0")</f>
        <v>14</v>
      </c>
      <c r="Y278" s="387">
        <f>IFERROR(IF(Y275="",0,Y275),"0")+IFERROR(IF(Y276="",0,Y276),"0")+IFERROR(IF(Y277="",0,Y277),"0")</f>
        <v>0.10542</v>
      </c>
      <c r="Z278" s="388"/>
      <c r="AA278" s="388"/>
    </row>
    <row r="279" spans="1:67" x14ac:dyDescent="0.2">
      <c r="A279" s="395"/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6"/>
      <c r="O279" s="408" t="s">
        <v>70</v>
      </c>
      <c r="P279" s="409"/>
      <c r="Q279" s="409"/>
      <c r="R279" s="409"/>
      <c r="S279" s="409"/>
      <c r="T279" s="409"/>
      <c r="U279" s="410"/>
      <c r="V279" s="37" t="s">
        <v>66</v>
      </c>
      <c r="W279" s="387">
        <f>IFERROR(SUM(W275:W277),"0")</f>
        <v>34</v>
      </c>
      <c r="X279" s="387">
        <f>IFERROR(SUM(X275:X277),"0")</f>
        <v>35.699999999999996</v>
      </c>
      <c r="Y279" s="37"/>
      <c r="Z279" s="388"/>
      <c r="AA279" s="388"/>
    </row>
    <row r="280" spans="1:67" ht="14.25" hidden="1" customHeight="1" x14ac:dyDescent="0.25">
      <c r="A280" s="400" t="s">
        <v>435</v>
      </c>
      <c r="B280" s="395"/>
      <c r="C280" s="395"/>
      <c r="D280" s="395"/>
      <c r="E280" s="395"/>
      <c r="F280" s="395"/>
      <c r="G280" s="395"/>
      <c r="H280" s="395"/>
      <c r="I280" s="395"/>
      <c r="J280" s="395"/>
      <c r="K280" s="395"/>
      <c r="L280" s="395"/>
      <c r="M280" s="395"/>
      <c r="N280" s="395"/>
      <c r="O280" s="395"/>
      <c r="P280" s="395"/>
      <c r="Q280" s="395"/>
      <c r="R280" s="395"/>
      <c r="S280" s="395"/>
      <c r="T280" s="395"/>
      <c r="U280" s="395"/>
      <c r="V280" s="395"/>
      <c r="W280" s="395"/>
      <c r="X280" s="395"/>
      <c r="Y280" s="395"/>
      <c r="Z280" s="378"/>
      <c r="AA280" s="378"/>
    </row>
    <row r="281" spans="1:67" ht="16.5" hidden="1" customHeight="1" x14ac:dyDescent="0.25">
      <c r="A281" s="54" t="s">
        <v>436</v>
      </c>
      <c r="B281" s="54" t="s">
        <v>437</v>
      </c>
      <c r="C281" s="31">
        <v>4301180007</v>
      </c>
      <c r="D281" s="397">
        <v>4680115881808</v>
      </c>
      <c r="E281" s="393"/>
      <c r="F281" s="384">
        <v>0.1</v>
      </c>
      <c r="G281" s="32">
        <v>20</v>
      </c>
      <c r="H281" s="384">
        <v>2</v>
      </c>
      <c r="I281" s="384">
        <v>2.2400000000000002</v>
      </c>
      <c r="J281" s="32">
        <v>238</v>
      </c>
      <c r="K281" s="32" t="s">
        <v>438</v>
      </c>
      <c r="L281" s="33" t="s">
        <v>439</v>
      </c>
      <c r="M281" s="33"/>
      <c r="N281" s="32">
        <v>730</v>
      </c>
      <c r="O281" s="6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392"/>
      <c r="Q281" s="392"/>
      <c r="R281" s="392"/>
      <c r="S281" s="393"/>
      <c r="T281" s="34"/>
      <c r="U281" s="34"/>
      <c r="V281" s="35" t="s">
        <v>66</v>
      </c>
      <c r="W281" s="385">
        <v>0</v>
      </c>
      <c r="X281" s="386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440</v>
      </c>
      <c r="B282" s="54" t="s">
        <v>441</v>
      </c>
      <c r="C282" s="31">
        <v>4301180006</v>
      </c>
      <c r="D282" s="397">
        <v>4680115881822</v>
      </c>
      <c r="E282" s="393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438</v>
      </c>
      <c r="L282" s="33" t="s">
        <v>439</v>
      </c>
      <c r="M282" s="33"/>
      <c r="N282" s="32">
        <v>730</v>
      </c>
      <c r="O282" s="6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392"/>
      <c r="Q282" s="392"/>
      <c r="R282" s="392"/>
      <c r="S282" s="393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442</v>
      </c>
      <c r="B283" s="54" t="s">
        <v>443</v>
      </c>
      <c r="C283" s="31">
        <v>4301180001</v>
      </c>
      <c r="D283" s="397">
        <v>4680115880016</v>
      </c>
      <c r="E283" s="393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438</v>
      </c>
      <c r="L283" s="33" t="s">
        <v>439</v>
      </c>
      <c r="M283" s="33"/>
      <c r="N283" s="32">
        <v>730</v>
      </c>
      <c r="O283" s="7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392"/>
      <c r="Q283" s="392"/>
      <c r="R283" s="392"/>
      <c r="S283" s="393"/>
      <c r="T283" s="34"/>
      <c r="U283" s="34"/>
      <c r="V283" s="35" t="s">
        <v>66</v>
      </c>
      <c r="W283" s="385">
        <v>0</v>
      </c>
      <c r="X283" s="386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0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idden="1" x14ac:dyDescent="0.2">
      <c r="A284" s="394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6"/>
      <c r="O284" s="408" t="s">
        <v>70</v>
      </c>
      <c r="P284" s="409"/>
      <c r="Q284" s="409"/>
      <c r="R284" s="409"/>
      <c r="S284" s="409"/>
      <c r="T284" s="409"/>
      <c r="U284" s="410"/>
      <c r="V284" s="37" t="s">
        <v>71</v>
      </c>
      <c r="W284" s="387">
        <f>IFERROR(W281/H281,"0")+IFERROR(W282/H282,"0")+IFERROR(W283/H283,"0")</f>
        <v>0</v>
      </c>
      <c r="X284" s="387">
        <f>IFERROR(X281/H281,"0")+IFERROR(X282/H282,"0")+IFERROR(X283/H283,"0")</f>
        <v>0</v>
      </c>
      <c r="Y284" s="387">
        <f>IFERROR(IF(Y281="",0,Y281),"0")+IFERROR(IF(Y282="",0,Y282),"0")+IFERROR(IF(Y283="",0,Y283),"0")</f>
        <v>0</v>
      </c>
      <c r="Z284" s="388"/>
      <c r="AA284" s="388"/>
    </row>
    <row r="285" spans="1:67" hidden="1" x14ac:dyDescent="0.2">
      <c r="A285" s="395"/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6"/>
      <c r="O285" s="408" t="s">
        <v>70</v>
      </c>
      <c r="P285" s="409"/>
      <c r="Q285" s="409"/>
      <c r="R285" s="409"/>
      <c r="S285" s="409"/>
      <c r="T285" s="409"/>
      <c r="U285" s="410"/>
      <c r="V285" s="37" t="s">
        <v>66</v>
      </c>
      <c r="W285" s="387">
        <f>IFERROR(SUM(W281:W283),"0")</f>
        <v>0</v>
      </c>
      <c r="X285" s="387">
        <f>IFERROR(SUM(X281:X283),"0")</f>
        <v>0</v>
      </c>
      <c r="Y285" s="37"/>
      <c r="Z285" s="388"/>
      <c r="AA285" s="388"/>
    </row>
    <row r="286" spans="1:67" ht="16.5" hidden="1" customHeight="1" x14ac:dyDescent="0.25">
      <c r="A286" s="466" t="s">
        <v>444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79"/>
      <c r="AA286" s="379"/>
    </row>
    <row r="287" spans="1:67" ht="14.25" hidden="1" customHeight="1" x14ac:dyDescent="0.25">
      <c r="A287" s="400" t="s">
        <v>113</v>
      </c>
      <c r="B287" s="395"/>
      <c r="C287" s="395"/>
      <c r="D287" s="395"/>
      <c r="E287" s="395"/>
      <c r="F287" s="395"/>
      <c r="G287" s="395"/>
      <c r="H287" s="395"/>
      <c r="I287" s="395"/>
      <c r="J287" s="395"/>
      <c r="K287" s="395"/>
      <c r="L287" s="395"/>
      <c r="M287" s="395"/>
      <c r="N287" s="395"/>
      <c r="O287" s="395"/>
      <c r="P287" s="395"/>
      <c r="Q287" s="395"/>
      <c r="R287" s="395"/>
      <c r="S287" s="395"/>
      <c r="T287" s="395"/>
      <c r="U287" s="395"/>
      <c r="V287" s="395"/>
      <c r="W287" s="395"/>
      <c r="X287" s="395"/>
      <c r="Y287" s="395"/>
      <c r="Z287" s="378"/>
      <c r="AA287" s="378"/>
    </row>
    <row r="288" spans="1:67" ht="27" customHeight="1" x14ac:dyDescent="0.25">
      <c r="A288" s="54" t="s">
        <v>445</v>
      </c>
      <c r="B288" s="54" t="s">
        <v>446</v>
      </c>
      <c r="C288" s="31">
        <v>4301011315</v>
      </c>
      <c r="D288" s="397">
        <v>4607091387421</v>
      </c>
      <c r="E288" s="393"/>
      <c r="F288" s="384">
        <v>1.35</v>
      </c>
      <c r="G288" s="32">
        <v>8</v>
      </c>
      <c r="H288" s="384">
        <v>10.8</v>
      </c>
      <c r="I288" s="384">
        <v>11.28</v>
      </c>
      <c r="J288" s="32">
        <v>56</v>
      </c>
      <c r="K288" s="32" t="s">
        <v>108</v>
      </c>
      <c r="L288" s="33" t="s">
        <v>109</v>
      </c>
      <c r="M288" s="33"/>
      <c r="N288" s="32">
        <v>55</v>
      </c>
      <c r="O288" s="71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2"/>
      <c r="Q288" s="392"/>
      <c r="R288" s="392"/>
      <c r="S288" s="393"/>
      <c r="T288" s="34"/>
      <c r="U288" s="34"/>
      <c r="V288" s="35" t="s">
        <v>66</v>
      </c>
      <c r="W288" s="385">
        <v>50</v>
      </c>
      <c r="X288" s="386">
        <f t="shared" ref="X288:X294" si="59">IFERROR(IF(W288="",0,CEILING((W288/$H288),1)*$H288),"")</f>
        <v>54</v>
      </c>
      <c r="Y288" s="36">
        <f>IFERROR(IF(X288=0,"",ROUNDUP(X288/H288,0)*0.02175),"")</f>
        <v>0.10874999999999999</v>
      </c>
      <c r="Z288" s="56"/>
      <c r="AA288" s="57"/>
      <c r="AE288" s="64"/>
      <c r="BB288" s="231" t="s">
        <v>1</v>
      </c>
      <c r="BL288" s="64">
        <f t="shared" ref="BL288:BL294" si="60">IFERROR(W288*I288/H288,"0")</f>
        <v>52.222222222222221</v>
      </c>
      <c r="BM288" s="64">
        <f t="shared" ref="BM288:BM294" si="61">IFERROR(X288*I288/H288,"0")</f>
        <v>56.4</v>
      </c>
      <c r="BN288" s="64">
        <f t="shared" ref="BN288:BN294" si="62">IFERROR(1/J288*(W288/H288),"0")</f>
        <v>8.2671957671957674E-2</v>
      </c>
      <c r="BO288" s="64">
        <f t="shared" ref="BO288:BO294" si="63">IFERROR(1/J288*(X288/H288),"0")</f>
        <v>8.9285714285714274E-2</v>
      </c>
    </row>
    <row r="289" spans="1:67" ht="27" hidden="1" customHeight="1" x14ac:dyDescent="0.25">
      <c r="A289" s="54" t="s">
        <v>445</v>
      </c>
      <c r="B289" s="54" t="s">
        <v>447</v>
      </c>
      <c r="C289" s="31">
        <v>4301011121</v>
      </c>
      <c r="D289" s="397">
        <v>4607091387421</v>
      </c>
      <c r="E289" s="393"/>
      <c r="F289" s="384">
        <v>1.35</v>
      </c>
      <c r="G289" s="32">
        <v>8</v>
      </c>
      <c r="H289" s="384">
        <v>10.8</v>
      </c>
      <c r="I289" s="384">
        <v>11.28</v>
      </c>
      <c r="J289" s="32">
        <v>48</v>
      </c>
      <c r="K289" s="32" t="s">
        <v>108</v>
      </c>
      <c r="L289" s="33" t="s">
        <v>117</v>
      </c>
      <c r="M289" s="33"/>
      <c r="N289" s="32">
        <v>55</v>
      </c>
      <c r="O289" s="5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92"/>
      <c r="Q289" s="392"/>
      <c r="R289" s="392"/>
      <c r="S289" s="393"/>
      <c r="T289" s="34"/>
      <c r="U289" s="34"/>
      <c r="V289" s="35" t="s">
        <v>66</v>
      </c>
      <c r="W289" s="385">
        <v>0</v>
      </c>
      <c r="X289" s="386">
        <f t="shared" si="59"/>
        <v>0</v>
      </c>
      <c r="Y289" s="36" t="str">
        <f>IFERROR(IF(X289=0,"",ROUNDUP(X289/H289,0)*0.02039),"")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hidden="1" customHeight="1" x14ac:dyDescent="0.25">
      <c r="A290" s="54" t="s">
        <v>448</v>
      </c>
      <c r="B290" s="54" t="s">
        <v>449</v>
      </c>
      <c r="C290" s="31">
        <v>4301011322</v>
      </c>
      <c r="D290" s="397">
        <v>4607091387452</v>
      </c>
      <c r="E290" s="393"/>
      <c r="F290" s="384">
        <v>1.35</v>
      </c>
      <c r="G290" s="32">
        <v>8</v>
      </c>
      <c r="H290" s="384">
        <v>10.8</v>
      </c>
      <c r="I290" s="384">
        <v>11.28</v>
      </c>
      <c r="J290" s="32">
        <v>56</v>
      </c>
      <c r="K290" s="32" t="s">
        <v>108</v>
      </c>
      <c r="L290" s="33" t="s">
        <v>128</v>
      </c>
      <c r="M290" s="33"/>
      <c r="N290" s="32">
        <v>55</v>
      </c>
      <c r="O290" s="55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2"/>
      <c r="Q290" s="392"/>
      <c r="R290" s="392"/>
      <c r="S290" s="393"/>
      <c r="T290" s="34"/>
      <c r="U290" s="34"/>
      <c r="V290" s="35" t="s">
        <v>66</v>
      </c>
      <c r="W290" s="385">
        <v>0</v>
      </c>
      <c r="X290" s="386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hidden="1" customHeight="1" x14ac:dyDescent="0.25">
      <c r="A291" s="54" t="s">
        <v>448</v>
      </c>
      <c r="B291" s="54" t="s">
        <v>450</v>
      </c>
      <c r="C291" s="31">
        <v>4301011619</v>
      </c>
      <c r="D291" s="397">
        <v>4607091387452</v>
      </c>
      <c r="E291" s="393"/>
      <c r="F291" s="384">
        <v>1.45</v>
      </c>
      <c r="G291" s="32">
        <v>8</v>
      </c>
      <c r="H291" s="384">
        <v>11.6</v>
      </c>
      <c r="I291" s="384">
        <v>12.08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5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92"/>
      <c r="Q291" s="392"/>
      <c r="R291" s="392"/>
      <c r="S291" s="393"/>
      <c r="T291" s="34"/>
      <c r="U291" s="34"/>
      <c r="V291" s="35" t="s">
        <v>66</v>
      </c>
      <c r="W291" s="385">
        <v>0</v>
      </c>
      <c r="X291" s="386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hidden="1" customHeight="1" x14ac:dyDescent="0.25">
      <c r="A292" s="54" t="s">
        <v>451</v>
      </c>
      <c r="B292" s="54" t="s">
        <v>452</v>
      </c>
      <c r="C292" s="31">
        <v>4301011313</v>
      </c>
      <c r="D292" s="397">
        <v>4607091385984</v>
      </c>
      <c r="E292" s="393"/>
      <c r="F292" s="384">
        <v>1.35</v>
      </c>
      <c r="G292" s="32">
        <v>8</v>
      </c>
      <c r="H292" s="384">
        <v>10.8</v>
      </c>
      <c r="I292" s="384">
        <v>11.28</v>
      </c>
      <c r="J292" s="32">
        <v>56</v>
      </c>
      <c r="K292" s="32" t="s">
        <v>108</v>
      </c>
      <c r="L292" s="33" t="s">
        <v>109</v>
      </c>
      <c r="M292" s="33"/>
      <c r="N292" s="32">
        <v>55</v>
      </c>
      <c r="O292" s="5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392"/>
      <c r="Q292" s="392"/>
      <c r="R292" s="392"/>
      <c r="S292" s="393"/>
      <c r="T292" s="34"/>
      <c r="U292" s="34"/>
      <c r="V292" s="35" t="s">
        <v>66</v>
      </c>
      <c r="W292" s="385">
        <v>0</v>
      </c>
      <c r="X292" s="386">
        <f t="shared" si="59"/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hidden="1" customHeight="1" x14ac:dyDescent="0.25">
      <c r="A293" s="54" t="s">
        <v>453</v>
      </c>
      <c r="B293" s="54" t="s">
        <v>454</v>
      </c>
      <c r="C293" s="31">
        <v>4301011316</v>
      </c>
      <c r="D293" s="397">
        <v>4607091387438</v>
      </c>
      <c r="E293" s="393"/>
      <c r="F293" s="384">
        <v>0.5</v>
      </c>
      <c r="G293" s="32">
        <v>10</v>
      </c>
      <c r="H293" s="384">
        <v>5</v>
      </c>
      <c r="I293" s="384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392"/>
      <c r="Q293" s="392"/>
      <c r="R293" s="392"/>
      <c r="S293" s="393"/>
      <c r="T293" s="34"/>
      <c r="U293" s="34"/>
      <c r="V293" s="35" t="s">
        <v>66</v>
      </c>
      <c r="W293" s="385">
        <v>0</v>
      </c>
      <c r="X293" s="386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t="27" hidden="1" customHeight="1" x14ac:dyDescent="0.25">
      <c r="A294" s="54" t="s">
        <v>455</v>
      </c>
      <c r="B294" s="54" t="s">
        <v>456</v>
      </c>
      <c r="C294" s="31">
        <v>4301011319</v>
      </c>
      <c r="D294" s="397">
        <v>4607091387469</v>
      </c>
      <c r="E294" s="393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109</v>
      </c>
      <c r="M294" s="33"/>
      <c r="N294" s="32">
        <v>55</v>
      </c>
      <c r="O294" s="7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392"/>
      <c r="Q294" s="392"/>
      <c r="R294" s="392"/>
      <c r="S294" s="393"/>
      <c r="T294" s="34"/>
      <c r="U294" s="34"/>
      <c r="V294" s="35" t="s">
        <v>66</v>
      </c>
      <c r="W294" s="385">
        <v>0</v>
      </c>
      <c r="X294" s="386">
        <f t="shared" si="59"/>
        <v>0</v>
      </c>
      <c r="Y294" s="36" t="str">
        <f>IFERROR(IF(X294=0,"",ROUNDUP(X294/H294,0)*0.00937),"")</f>
        <v/>
      </c>
      <c r="Z294" s="56"/>
      <c r="AA294" s="57"/>
      <c r="AE294" s="64"/>
      <c r="BB294" s="237" t="s">
        <v>1</v>
      </c>
      <c r="BL294" s="64">
        <f t="shared" si="60"/>
        <v>0</v>
      </c>
      <c r="BM294" s="64">
        <f t="shared" si="61"/>
        <v>0</v>
      </c>
      <c r="BN294" s="64">
        <f t="shared" si="62"/>
        <v>0</v>
      </c>
      <c r="BO294" s="64">
        <f t="shared" si="63"/>
        <v>0</v>
      </c>
    </row>
    <row r="295" spans="1:67" x14ac:dyDescent="0.2">
      <c r="A295" s="394"/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6"/>
      <c r="O295" s="408" t="s">
        <v>70</v>
      </c>
      <c r="P295" s="409"/>
      <c r="Q295" s="409"/>
      <c r="R295" s="409"/>
      <c r="S295" s="409"/>
      <c r="T295" s="409"/>
      <c r="U295" s="410"/>
      <c r="V295" s="37" t="s">
        <v>71</v>
      </c>
      <c r="W295" s="387">
        <f>IFERROR(W288/H288,"0")+IFERROR(W289/H289,"0")+IFERROR(W290/H290,"0")+IFERROR(W291/H291,"0")+IFERROR(W292/H292,"0")+IFERROR(W293/H293,"0")+IFERROR(W294/H294,"0")</f>
        <v>4.6296296296296298</v>
      </c>
      <c r="X295" s="387">
        <f>IFERROR(X288/H288,"0")+IFERROR(X289/H289,"0")+IFERROR(X290/H290,"0")+IFERROR(X291/H291,"0")+IFERROR(X292/H292,"0")+IFERROR(X293/H293,"0")+IFERROR(X294/H294,"0")</f>
        <v>5</v>
      </c>
      <c r="Y295" s="387">
        <f>IFERROR(IF(Y288="",0,Y288),"0")+IFERROR(IF(Y289="",0,Y289),"0")+IFERROR(IF(Y290="",0,Y290),"0")+IFERROR(IF(Y291="",0,Y291),"0")+IFERROR(IF(Y292="",0,Y292),"0")+IFERROR(IF(Y293="",0,Y293),"0")+IFERROR(IF(Y294="",0,Y294),"0")</f>
        <v>0.10874999999999999</v>
      </c>
      <c r="Z295" s="388"/>
      <c r="AA295" s="388"/>
    </row>
    <row r="296" spans="1:67" x14ac:dyDescent="0.2">
      <c r="A296" s="395"/>
      <c r="B296" s="395"/>
      <c r="C296" s="395"/>
      <c r="D296" s="395"/>
      <c r="E296" s="395"/>
      <c r="F296" s="395"/>
      <c r="G296" s="395"/>
      <c r="H296" s="395"/>
      <c r="I296" s="395"/>
      <c r="J296" s="395"/>
      <c r="K296" s="395"/>
      <c r="L296" s="395"/>
      <c r="M296" s="395"/>
      <c r="N296" s="396"/>
      <c r="O296" s="408" t="s">
        <v>70</v>
      </c>
      <c r="P296" s="409"/>
      <c r="Q296" s="409"/>
      <c r="R296" s="409"/>
      <c r="S296" s="409"/>
      <c r="T296" s="409"/>
      <c r="U296" s="410"/>
      <c r="V296" s="37" t="s">
        <v>66</v>
      </c>
      <c r="W296" s="387">
        <f>IFERROR(SUM(W288:W294),"0")</f>
        <v>50</v>
      </c>
      <c r="X296" s="387">
        <f>IFERROR(SUM(X288:X294),"0")</f>
        <v>54</v>
      </c>
      <c r="Y296" s="37"/>
      <c r="Z296" s="388"/>
      <c r="AA296" s="388"/>
    </row>
    <row r="297" spans="1:67" ht="14.25" hidden="1" customHeight="1" x14ac:dyDescent="0.25">
      <c r="A297" s="400" t="s">
        <v>61</v>
      </c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395"/>
      <c r="P297" s="395"/>
      <c r="Q297" s="395"/>
      <c r="R297" s="395"/>
      <c r="S297" s="395"/>
      <c r="T297" s="395"/>
      <c r="U297" s="395"/>
      <c r="V297" s="395"/>
      <c r="W297" s="395"/>
      <c r="X297" s="395"/>
      <c r="Y297" s="395"/>
      <c r="Z297" s="378"/>
      <c r="AA297" s="378"/>
    </row>
    <row r="298" spans="1:67" ht="27" hidden="1" customHeight="1" x14ac:dyDescent="0.25">
      <c r="A298" s="54" t="s">
        <v>457</v>
      </c>
      <c r="B298" s="54" t="s">
        <v>458</v>
      </c>
      <c r="C298" s="31">
        <v>4301031154</v>
      </c>
      <c r="D298" s="397">
        <v>4607091387292</v>
      </c>
      <c r="E298" s="393"/>
      <c r="F298" s="384">
        <v>0.73</v>
      </c>
      <c r="G298" s="32">
        <v>6</v>
      </c>
      <c r="H298" s="384">
        <v>4.38</v>
      </c>
      <c r="I298" s="384">
        <v>4.6399999999999997</v>
      </c>
      <c r="J298" s="32">
        <v>156</v>
      </c>
      <c r="K298" s="32" t="s">
        <v>64</v>
      </c>
      <c r="L298" s="33" t="s">
        <v>65</v>
      </c>
      <c r="M298" s="33"/>
      <c r="N298" s="32">
        <v>45</v>
      </c>
      <c r="O298" s="66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392"/>
      <c r="Q298" s="392"/>
      <c r="R298" s="392"/>
      <c r="S298" s="393"/>
      <c r="T298" s="34"/>
      <c r="U298" s="34"/>
      <c r="V298" s="35" t="s">
        <v>66</v>
      </c>
      <c r="W298" s="385">
        <v>0</v>
      </c>
      <c r="X298" s="386">
        <f>IFERROR(IF(W298="",0,CEILING((W298/$H298),1)*$H298),"")</f>
        <v>0</v>
      </c>
      <c r="Y298" s="36" t="str">
        <f>IFERROR(IF(X298=0,"",ROUNDUP(X298/H298,0)*0.00753),"")</f>
        <v/>
      </c>
      <c r="Z298" s="56"/>
      <c r="AA298" s="57"/>
      <c r="AE298" s="64"/>
      <c r="BB298" s="238" t="s">
        <v>1</v>
      </c>
      <c r="BL298" s="64">
        <f>IFERROR(W298*I298/H298,"0")</f>
        <v>0</v>
      </c>
      <c r="BM298" s="64">
        <f>IFERROR(X298*I298/H298,"0")</f>
        <v>0</v>
      </c>
      <c r="BN298" s="64">
        <f>IFERROR(1/J298*(W298/H298),"0")</f>
        <v>0</v>
      </c>
      <c r="BO298" s="64">
        <f>IFERROR(1/J298*(X298/H298),"0")</f>
        <v>0</v>
      </c>
    </row>
    <row r="299" spans="1:67" hidden="1" x14ac:dyDescent="0.2">
      <c r="A299" s="394"/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6"/>
      <c r="O299" s="408" t="s">
        <v>70</v>
      </c>
      <c r="P299" s="409"/>
      <c r="Q299" s="409"/>
      <c r="R299" s="409"/>
      <c r="S299" s="409"/>
      <c r="T299" s="409"/>
      <c r="U299" s="410"/>
      <c r="V299" s="37" t="s">
        <v>71</v>
      </c>
      <c r="W299" s="387">
        <f>IFERROR(W298/H298,"0")</f>
        <v>0</v>
      </c>
      <c r="X299" s="387">
        <f>IFERROR(X298/H298,"0")</f>
        <v>0</v>
      </c>
      <c r="Y299" s="387">
        <f>IFERROR(IF(Y298="",0,Y298),"0")</f>
        <v>0</v>
      </c>
      <c r="Z299" s="388"/>
      <c r="AA299" s="388"/>
    </row>
    <row r="300" spans="1:67" hidden="1" x14ac:dyDescent="0.2">
      <c r="A300" s="395"/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6"/>
      <c r="O300" s="408" t="s">
        <v>70</v>
      </c>
      <c r="P300" s="409"/>
      <c r="Q300" s="409"/>
      <c r="R300" s="409"/>
      <c r="S300" s="409"/>
      <c r="T300" s="409"/>
      <c r="U300" s="410"/>
      <c r="V300" s="37" t="s">
        <v>66</v>
      </c>
      <c r="W300" s="387">
        <f>IFERROR(SUM(W298:W298),"0")</f>
        <v>0</v>
      </c>
      <c r="X300" s="387">
        <f>IFERROR(SUM(X298:X298),"0")</f>
        <v>0</v>
      </c>
      <c r="Y300" s="37"/>
      <c r="Z300" s="388"/>
      <c r="AA300" s="388"/>
    </row>
    <row r="301" spans="1:67" ht="16.5" hidden="1" customHeight="1" x14ac:dyDescent="0.25">
      <c r="A301" s="466" t="s">
        <v>459</v>
      </c>
      <c r="B301" s="395"/>
      <c r="C301" s="395"/>
      <c r="D301" s="395"/>
      <c r="E301" s="395"/>
      <c r="F301" s="395"/>
      <c r="G301" s="395"/>
      <c r="H301" s="395"/>
      <c r="I301" s="395"/>
      <c r="J301" s="395"/>
      <c r="K301" s="395"/>
      <c r="L301" s="395"/>
      <c r="M301" s="395"/>
      <c r="N301" s="395"/>
      <c r="O301" s="395"/>
      <c r="P301" s="395"/>
      <c r="Q301" s="395"/>
      <c r="R301" s="395"/>
      <c r="S301" s="395"/>
      <c r="T301" s="395"/>
      <c r="U301" s="395"/>
      <c r="V301" s="395"/>
      <c r="W301" s="395"/>
      <c r="X301" s="395"/>
      <c r="Y301" s="395"/>
      <c r="Z301" s="379"/>
      <c r="AA301" s="379"/>
    </row>
    <row r="302" spans="1:67" ht="14.25" hidden="1" customHeight="1" x14ac:dyDescent="0.25">
      <c r="A302" s="400" t="s">
        <v>61</v>
      </c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395"/>
      <c r="P302" s="395"/>
      <c r="Q302" s="395"/>
      <c r="R302" s="395"/>
      <c r="S302" s="395"/>
      <c r="T302" s="395"/>
      <c r="U302" s="395"/>
      <c r="V302" s="395"/>
      <c r="W302" s="395"/>
      <c r="X302" s="395"/>
      <c r="Y302" s="395"/>
      <c r="Z302" s="378"/>
      <c r="AA302" s="378"/>
    </row>
    <row r="303" spans="1:67" ht="27" hidden="1" customHeight="1" x14ac:dyDescent="0.25">
      <c r="A303" s="54" t="s">
        <v>460</v>
      </c>
      <c r="B303" s="54" t="s">
        <v>461</v>
      </c>
      <c r="C303" s="31">
        <v>4301031066</v>
      </c>
      <c r="D303" s="397">
        <v>4607091383836</v>
      </c>
      <c r="E303" s="393"/>
      <c r="F303" s="384">
        <v>0.3</v>
      </c>
      <c r="G303" s="32">
        <v>6</v>
      </c>
      <c r="H303" s="384">
        <v>1.8</v>
      </c>
      <c r="I303" s="384">
        <v>2.048</v>
      </c>
      <c r="J303" s="32">
        <v>156</v>
      </c>
      <c r="K303" s="32" t="s">
        <v>64</v>
      </c>
      <c r="L303" s="33" t="s">
        <v>65</v>
      </c>
      <c r="M303" s="33"/>
      <c r="N303" s="32">
        <v>40</v>
      </c>
      <c r="O303" s="59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392"/>
      <c r="Q303" s="392"/>
      <c r="R303" s="392"/>
      <c r="S303" s="393"/>
      <c r="T303" s="34"/>
      <c r="U303" s="34"/>
      <c r="V303" s="35" t="s">
        <v>66</v>
      </c>
      <c r="W303" s="385">
        <v>0</v>
      </c>
      <c r="X303" s="386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394"/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6"/>
      <c r="O304" s="408" t="s">
        <v>70</v>
      </c>
      <c r="P304" s="409"/>
      <c r="Q304" s="409"/>
      <c r="R304" s="409"/>
      <c r="S304" s="409"/>
      <c r="T304" s="409"/>
      <c r="U304" s="410"/>
      <c r="V304" s="37" t="s">
        <v>71</v>
      </c>
      <c r="W304" s="387">
        <f>IFERROR(W303/H303,"0")</f>
        <v>0</v>
      </c>
      <c r="X304" s="387">
        <f>IFERROR(X303/H303,"0")</f>
        <v>0</v>
      </c>
      <c r="Y304" s="387">
        <f>IFERROR(IF(Y303="",0,Y303),"0")</f>
        <v>0</v>
      </c>
      <c r="Z304" s="388"/>
      <c r="AA304" s="388"/>
    </row>
    <row r="305" spans="1:67" hidden="1" x14ac:dyDescent="0.2">
      <c r="A305" s="395"/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6"/>
      <c r="O305" s="408" t="s">
        <v>70</v>
      </c>
      <c r="P305" s="409"/>
      <c r="Q305" s="409"/>
      <c r="R305" s="409"/>
      <c r="S305" s="409"/>
      <c r="T305" s="409"/>
      <c r="U305" s="410"/>
      <c r="V305" s="37" t="s">
        <v>66</v>
      </c>
      <c r="W305" s="387">
        <f>IFERROR(SUM(W303:W303),"0")</f>
        <v>0</v>
      </c>
      <c r="X305" s="387">
        <f>IFERROR(SUM(X303:X303),"0")</f>
        <v>0</v>
      </c>
      <c r="Y305" s="37"/>
      <c r="Z305" s="388"/>
      <c r="AA305" s="388"/>
    </row>
    <row r="306" spans="1:67" ht="14.25" hidden="1" customHeight="1" x14ac:dyDescent="0.25">
      <c r="A306" s="400" t="s">
        <v>72</v>
      </c>
      <c r="B306" s="395"/>
      <c r="C306" s="395"/>
      <c r="D306" s="395"/>
      <c r="E306" s="395"/>
      <c r="F306" s="395"/>
      <c r="G306" s="395"/>
      <c r="H306" s="395"/>
      <c r="I306" s="395"/>
      <c r="J306" s="395"/>
      <c r="K306" s="395"/>
      <c r="L306" s="395"/>
      <c r="M306" s="395"/>
      <c r="N306" s="395"/>
      <c r="O306" s="395"/>
      <c r="P306" s="395"/>
      <c r="Q306" s="395"/>
      <c r="R306" s="395"/>
      <c r="S306" s="395"/>
      <c r="T306" s="395"/>
      <c r="U306" s="395"/>
      <c r="V306" s="395"/>
      <c r="W306" s="395"/>
      <c r="X306" s="395"/>
      <c r="Y306" s="395"/>
      <c r="Z306" s="378"/>
      <c r="AA306" s="378"/>
    </row>
    <row r="307" spans="1:67" ht="27" hidden="1" customHeight="1" x14ac:dyDescent="0.25">
      <c r="A307" s="54" t="s">
        <v>462</v>
      </c>
      <c r="B307" s="54" t="s">
        <v>463</v>
      </c>
      <c r="C307" s="31">
        <v>4301051142</v>
      </c>
      <c r="D307" s="397">
        <v>4607091387919</v>
      </c>
      <c r="E307" s="393"/>
      <c r="F307" s="384">
        <v>1.35</v>
      </c>
      <c r="G307" s="32">
        <v>6</v>
      </c>
      <c r="H307" s="384">
        <v>8.1</v>
      </c>
      <c r="I307" s="384">
        <v>8.6639999999999997</v>
      </c>
      <c r="J307" s="32">
        <v>56</v>
      </c>
      <c r="K307" s="32" t="s">
        <v>108</v>
      </c>
      <c r="L307" s="33" t="s">
        <v>65</v>
      </c>
      <c r="M307" s="33"/>
      <c r="N307" s="32">
        <v>45</v>
      </c>
      <c r="O307" s="4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392"/>
      <c r="Q307" s="392"/>
      <c r="R307" s="392"/>
      <c r="S307" s="393"/>
      <c r="T307" s="34"/>
      <c r="U307" s="34"/>
      <c r="V307" s="35" t="s">
        <v>66</v>
      </c>
      <c r="W307" s="385">
        <v>0</v>
      </c>
      <c r="X307" s="386">
        <f>IFERROR(IF(W307="",0,CEILING((W307/$H307),1)*$H307),"")</f>
        <v>0</v>
      </c>
      <c r="Y307" s="36" t="str">
        <f>IFERROR(IF(X307=0,"",ROUNDUP(X307/H307,0)*0.02175),"")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customHeight="1" x14ac:dyDescent="0.25">
      <c r="A308" s="54" t="s">
        <v>464</v>
      </c>
      <c r="B308" s="54" t="s">
        <v>465</v>
      </c>
      <c r="C308" s="31">
        <v>4301051461</v>
      </c>
      <c r="D308" s="397">
        <v>4680115883604</v>
      </c>
      <c r="E308" s="393"/>
      <c r="F308" s="384">
        <v>0.35</v>
      </c>
      <c r="G308" s="32">
        <v>6</v>
      </c>
      <c r="H308" s="384">
        <v>2.1</v>
      </c>
      <c r="I308" s="384">
        <v>2.3719999999999999</v>
      </c>
      <c r="J308" s="32">
        <v>156</v>
      </c>
      <c r="K308" s="32" t="s">
        <v>64</v>
      </c>
      <c r="L308" s="33" t="s">
        <v>128</v>
      </c>
      <c r="M308" s="33"/>
      <c r="N308" s="32">
        <v>45</v>
      </c>
      <c r="O308" s="58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392"/>
      <c r="Q308" s="392"/>
      <c r="R308" s="392"/>
      <c r="S308" s="393"/>
      <c r="T308" s="34"/>
      <c r="U308" s="34"/>
      <c r="V308" s="35" t="s">
        <v>66</v>
      </c>
      <c r="W308" s="385">
        <v>420</v>
      </c>
      <c r="X308" s="386">
        <f>IFERROR(IF(W308="",0,CEILING((W308/$H308),1)*$H308),"")</f>
        <v>420</v>
      </c>
      <c r="Y308" s="36">
        <f>IFERROR(IF(X308=0,"",ROUNDUP(X308/H308,0)*0.00753),"")</f>
        <v>1.506</v>
      </c>
      <c r="Z308" s="56"/>
      <c r="AA308" s="57"/>
      <c r="AE308" s="64"/>
      <c r="BB308" s="241" t="s">
        <v>1</v>
      </c>
      <c r="BL308" s="64">
        <f>IFERROR(W308*I308/H308,"0")</f>
        <v>474.4</v>
      </c>
      <c r="BM308" s="64">
        <f>IFERROR(X308*I308/H308,"0")</f>
        <v>474.4</v>
      </c>
      <c r="BN308" s="64">
        <f>IFERROR(1/J308*(W308/H308),"0")</f>
        <v>1.2820512820512819</v>
      </c>
      <c r="BO308" s="64">
        <f>IFERROR(1/J308*(X308/H308),"0")</f>
        <v>1.2820512820512819</v>
      </c>
    </row>
    <row r="309" spans="1:67" ht="27" customHeight="1" x14ac:dyDescent="0.25">
      <c r="A309" s="54" t="s">
        <v>466</v>
      </c>
      <c r="B309" s="54" t="s">
        <v>467</v>
      </c>
      <c r="C309" s="31">
        <v>4301051485</v>
      </c>
      <c r="D309" s="397">
        <v>4680115883567</v>
      </c>
      <c r="E309" s="393"/>
      <c r="F309" s="384">
        <v>0.35</v>
      </c>
      <c r="G309" s="32">
        <v>6</v>
      </c>
      <c r="H309" s="384">
        <v>2.1</v>
      </c>
      <c r="I309" s="384">
        <v>2.36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392"/>
      <c r="Q309" s="392"/>
      <c r="R309" s="392"/>
      <c r="S309" s="393"/>
      <c r="T309" s="34"/>
      <c r="U309" s="34"/>
      <c r="V309" s="35" t="s">
        <v>66</v>
      </c>
      <c r="W309" s="385">
        <v>210</v>
      </c>
      <c r="X309" s="386">
        <f>IFERROR(IF(W309="",0,CEILING((W309/$H309),1)*$H309),"")</f>
        <v>210</v>
      </c>
      <c r="Y309" s="36">
        <f>IFERROR(IF(X309=0,"",ROUNDUP(X309/H309,0)*0.00753),"")</f>
        <v>0.753</v>
      </c>
      <c r="Z309" s="56"/>
      <c r="AA309" s="57"/>
      <c r="AE309" s="64"/>
      <c r="BB309" s="242" t="s">
        <v>1</v>
      </c>
      <c r="BL309" s="64">
        <f>IFERROR(W309*I309/H309,"0")</f>
        <v>235.99999999999997</v>
      </c>
      <c r="BM309" s="64">
        <f>IFERROR(X309*I309/H309,"0")</f>
        <v>235.99999999999997</v>
      </c>
      <c r="BN309" s="64">
        <f>IFERROR(1/J309*(W309/H309),"0")</f>
        <v>0.64102564102564097</v>
      </c>
      <c r="BO309" s="64">
        <f>IFERROR(1/J309*(X309/H309),"0")</f>
        <v>0.64102564102564097</v>
      </c>
    </row>
    <row r="310" spans="1:67" x14ac:dyDescent="0.2">
      <c r="A310" s="394"/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6"/>
      <c r="O310" s="408" t="s">
        <v>70</v>
      </c>
      <c r="P310" s="409"/>
      <c r="Q310" s="409"/>
      <c r="R310" s="409"/>
      <c r="S310" s="409"/>
      <c r="T310" s="409"/>
      <c r="U310" s="410"/>
      <c r="V310" s="37" t="s">
        <v>71</v>
      </c>
      <c r="W310" s="387">
        <f>IFERROR(W307/H307,"0")+IFERROR(W308/H308,"0")+IFERROR(W309/H309,"0")</f>
        <v>300</v>
      </c>
      <c r="X310" s="387">
        <f>IFERROR(X307/H307,"0")+IFERROR(X308/H308,"0")+IFERROR(X309/H309,"0")</f>
        <v>300</v>
      </c>
      <c r="Y310" s="387">
        <f>IFERROR(IF(Y307="",0,Y307),"0")+IFERROR(IF(Y308="",0,Y308),"0")+IFERROR(IF(Y309="",0,Y309),"0")</f>
        <v>2.2589999999999999</v>
      </c>
      <c r="Z310" s="388"/>
      <c r="AA310" s="388"/>
    </row>
    <row r="311" spans="1:67" x14ac:dyDescent="0.2">
      <c r="A311" s="395"/>
      <c r="B311" s="395"/>
      <c r="C311" s="395"/>
      <c r="D311" s="395"/>
      <c r="E311" s="395"/>
      <c r="F311" s="395"/>
      <c r="G311" s="395"/>
      <c r="H311" s="395"/>
      <c r="I311" s="395"/>
      <c r="J311" s="395"/>
      <c r="K311" s="395"/>
      <c r="L311" s="395"/>
      <c r="M311" s="395"/>
      <c r="N311" s="396"/>
      <c r="O311" s="408" t="s">
        <v>70</v>
      </c>
      <c r="P311" s="409"/>
      <c r="Q311" s="409"/>
      <c r="R311" s="409"/>
      <c r="S311" s="409"/>
      <c r="T311" s="409"/>
      <c r="U311" s="410"/>
      <c r="V311" s="37" t="s">
        <v>66</v>
      </c>
      <c r="W311" s="387">
        <f>IFERROR(SUM(W307:W309),"0")</f>
        <v>630</v>
      </c>
      <c r="X311" s="387">
        <f>IFERROR(SUM(X307:X309),"0")</f>
        <v>630</v>
      </c>
      <c r="Y311" s="37"/>
      <c r="Z311" s="388"/>
      <c r="AA311" s="388"/>
    </row>
    <row r="312" spans="1:67" ht="14.25" hidden="1" customHeight="1" x14ac:dyDescent="0.25">
      <c r="A312" s="400" t="s">
        <v>91</v>
      </c>
      <c r="B312" s="395"/>
      <c r="C312" s="395"/>
      <c r="D312" s="395"/>
      <c r="E312" s="395"/>
      <c r="F312" s="395"/>
      <c r="G312" s="395"/>
      <c r="H312" s="395"/>
      <c r="I312" s="395"/>
      <c r="J312" s="395"/>
      <c r="K312" s="395"/>
      <c r="L312" s="395"/>
      <c r="M312" s="395"/>
      <c r="N312" s="395"/>
      <c r="O312" s="395"/>
      <c r="P312" s="395"/>
      <c r="Q312" s="395"/>
      <c r="R312" s="395"/>
      <c r="S312" s="395"/>
      <c r="T312" s="395"/>
      <c r="U312" s="395"/>
      <c r="V312" s="395"/>
      <c r="W312" s="395"/>
      <c r="X312" s="395"/>
      <c r="Y312" s="395"/>
      <c r="Z312" s="378"/>
      <c r="AA312" s="378"/>
    </row>
    <row r="313" spans="1:67" ht="27" hidden="1" customHeight="1" x14ac:dyDescent="0.25">
      <c r="A313" s="54" t="s">
        <v>468</v>
      </c>
      <c r="B313" s="54" t="s">
        <v>469</v>
      </c>
      <c r="C313" s="31">
        <v>4301032015</v>
      </c>
      <c r="D313" s="397">
        <v>4607091383102</v>
      </c>
      <c r="E313" s="393"/>
      <c r="F313" s="384">
        <v>0.17</v>
      </c>
      <c r="G313" s="32">
        <v>15</v>
      </c>
      <c r="H313" s="384">
        <v>2.5499999999999998</v>
      </c>
      <c r="I313" s="384">
        <v>2.9750000000000001</v>
      </c>
      <c r="J313" s="32">
        <v>156</v>
      </c>
      <c r="K313" s="32" t="s">
        <v>64</v>
      </c>
      <c r="L313" s="33" t="s">
        <v>94</v>
      </c>
      <c r="M313" s="33"/>
      <c r="N313" s="32">
        <v>180</v>
      </c>
      <c r="O313" s="78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392"/>
      <c r="Q313" s="392"/>
      <c r="R313" s="392"/>
      <c r="S313" s="393"/>
      <c r="T313" s="34"/>
      <c r="U313" s="34"/>
      <c r="V313" s="35" t="s">
        <v>66</v>
      </c>
      <c r="W313" s="385">
        <v>0</v>
      </c>
      <c r="X313" s="38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idden="1" x14ac:dyDescent="0.2">
      <c r="A314" s="394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6"/>
      <c r="O314" s="408" t="s">
        <v>70</v>
      </c>
      <c r="P314" s="409"/>
      <c r="Q314" s="409"/>
      <c r="R314" s="409"/>
      <c r="S314" s="409"/>
      <c r="T314" s="409"/>
      <c r="U314" s="410"/>
      <c r="V314" s="37" t="s">
        <v>71</v>
      </c>
      <c r="W314" s="387">
        <f>IFERROR(W313/H313,"0")</f>
        <v>0</v>
      </c>
      <c r="X314" s="387">
        <f>IFERROR(X313/H313,"0")</f>
        <v>0</v>
      </c>
      <c r="Y314" s="387">
        <f>IFERROR(IF(Y313="",0,Y313),"0")</f>
        <v>0</v>
      </c>
      <c r="Z314" s="388"/>
      <c r="AA314" s="388"/>
    </row>
    <row r="315" spans="1:67" hidden="1" x14ac:dyDescent="0.2">
      <c r="A315" s="395"/>
      <c r="B315" s="395"/>
      <c r="C315" s="395"/>
      <c r="D315" s="395"/>
      <c r="E315" s="395"/>
      <c r="F315" s="395"/>
      <c r="G315" s="395"/>
      <c r="H315" s="395"/>
      <c r="I315" s="395"/>
      <c r="J315" s="395"/>
      <c r="K315" s="395"/>
      <c r="L315" s="395"/>
      <c r="M315" s="395"/>
      <c r="N315" s="396"/>
      <c r="O315" s="408" t="s">
        <v>70</v>
      </c>
      <c r="P315" s="409"/>
      <c r="Q315" s="409"/>
      <c r="R315" s="409"/>
      <c r="S315" s="409"/>
      <c r="T315" s="409"/>
      <c r="U315" s="410"/>
      <c r="V315" s="37" t="s">
        <v>66</v>
      </c>
      <c r="W315" s="387">
        <f>IFERROR(SUM(W313:W313),"0")</f>
        <v>0</v>
      </c>
      <c r="X315" s="387">
        <f>IFERROR(SUM(X313:X313),"0")</f>
        <v>0</v>
      </c>
      <c r="Y315" s="37"/>
      <c r="Z315" s="388"/>
      <c r="AA315" s="388"/>
    </row>
    <row r="316" spans="1:67" ht="27.75" hidden="1" customHeight="1" x14ac:dyDescent="0.2">
      <c r="A316" s="401" t="s">
        <v>470</v>
      </c>
      <c r="B316" s="402"/>
      <c r="C316" s="402"/>
      <c r="D316" s="402"/>
      <c r="E316" s="402"/>
      <c r="F316" s="402"/>
      <c r="G316" s="402"/>
      <c r="H316" s="402"/>
      <c r="I316" s="402"/>
      <c r="J316" s="402"/>
      <c r="K316" s="402"/>
      <c r="L316" s="402"/>
      <c r="M316" s="402"/>
      <c r="N316" s="402"/>
      <c r="O316" s="402"/>
      <c r="P316" s="402"/>
      <c r="Q316" s="402"/>
      <c r="R316" s="402"/>
      <c r="S316" s="402"/>
      <c r="T316" s="402"/>
      <c r="U316" s="402"/>
      <c r="V316" s="402"/>
      <c r="W316" s="402"/>
      <c r="X316" s="402"/>
      <c r="Y316" s="402"/>
      <c r="Z316" s="48"/>
      <c r="AA316" s="48"/>
    </row>
    <row r="317" spans="1:67" ht="16.5" hidden="1" customHeight="1" x14ac:dyDescent="0.25">
      <c r="A317" s="466" t="s">
        <v>471</v>
      </c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5"/>
      <c r="P317" s="395"/>
      <c r="Q317" s="395"/>
      <c r="R317" s="395"/>
      <c r="S317" s="395"/>
      <c r="T317" s="395"/>
      <c r="U317" s="395"/>
      <c r="V317" s="395"/>
      <c r="W317" s="395"/>
      <c r="X317" s="395"/>
      <c r="Y317" s="395"/>
      <c r="Z317" s="379"/>
      <c r="AA317" s="379"/>
    </row>
    <row r="318" spans="1:67" ht="14.25" hidden="1" customHeight="1" x14ac:dyDescent="0.25">
      <c r="A318" s="400" t="s">
        <v>113</v>
      </c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395"/>
      <c r="P318" s="395"/>
      <c r="Q318" s="395"/>
      <c r="R318" s="395"/>
      <c r="S318" s="395"/>
      <c r="T318" s="395"/>
      <c r="U318" s="395"/>
      <c r="V318" s="395"/>
      <c r="W318" s="395"/>
      <c r="X318" s="395"/>
      <c r="Y318" s="395"/>
      <c r="Z318" s="378"/>
      <c r="AA318" s="378"/>
    </row>
    <row r="319" spans="1:67" ht="37.5" hidden="1" customHeight="1" x14ac:dyDescent="0.25">
      <c r="A319" s="54" t="s">
        <v>472</v>
      </c>
      <c r="B319" s="54" t="s">
        <v>473</v>
      </c>
      <c r="C319" s="31">
        <v>4301011875</v>
      </c>
      <c r="D319" s="397">
        <v>4680115884885</v>
      </c>
      <c r="E319" s="393"/>
      <c r="F319" s="384">
        <v>0.8</v>
      </c>
      <c r="G319" s="32">
        <v>15</v>
      </c>
      <c r="H319" s="384">
        <v>12</v>
      </c>
      <c r="I319" s="384">
        <v>12.48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5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392"/>
      <c r="Q319" s="392"/>
      <c r="R319" s="392"/>
      <c r="S319" s="393"/>
      <c r="T319" s="34"/>
      <c r="U319" s="34"/>
      <c r="V319" s="35" t="s">
        <v>66</v>
      </c>
      <c r="W319" s="385">
        <v>0</v>
      </c>
      <c r="X319" s="386">
        <f t="shared" ref="X319:X330" si="64">IFERROR(IF(W319="",0,CEILING((W319/$H319),1)*$H319),"")</f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ref="BL319:BL330" si="65">IFERROR(W319*I319/H319,"0")</f>
        <v>0</v>
      </c>
      <c r="BM319" s="64">
        <f t="shared" ref="BM319:BM330" si="66">IFERROR(X319*I319/H319,"0")</f>
        <v>0</v>
      </c>
      <c r="BN319" s="64">
        <f t="shared" ref="BN319:BN330" si="67">IFERROR(1/J319*(W319/H319),"0")</f>
        <v>0</v>
      </c>
      <c r="BO319" s="64">
        <f t="shared" ref="BO319:BO330" si="68">IFERROR(1/J319*(X319/H319),"0")</f>
        <v>0</v>
      </c>
    </row>
    <row r="320" spans="1:67" ht="37.5" hidden="1" customHeight="1" x14ac:dyDescent="0.25">
      <c r="A320" s="54" t="s">
        <v>474</v>
      </c>
      <c r="B320" s="54" t="s">
        <v>475</v>
      </c>
      <c r="C320" s="31">
        <v>4301011874</v>
      </c>
      <c r="D320" s="397">
        <v>4680115884892</v>
      </c>
      <c r="E320" s="393"/>
      <c r="F320" s="384">
        <v>1.8</v>
      </c>
      <c r="G320" s="32">
        <v>6</v>
      </c>
      <c r="H320" s="384">
        <v>10.8</v>
      </c>
      <c r="I320" s="384">
        <v>11.28</v>
      </c>
      <c r="J320" s="32">
        <v>56</v>
      </c>
      <c r="K320" s="32" t="s">
        <v>108</v>
      </c>
      <c r="L320" s="33" t="s">
        <v>65</v>
      </c>
      <c r="M320" s="33"/>
      <c r="N320" s="32">
        <v>60</v>
      </c>
      <c r="O320" s="62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392"/>
      <c r="Q320" s="392"/>
      <c r="R320" s="392"/>
      <c r="S320" s="393"/>
      <c r="T320" s="34"/>
      <c r="U320" s="34"/>
      <c r="V320" s="35" t="s">
        <v>66</v>
      </c>
      <c r="W320" s="385">
        <v>0</v>
      </c>
      <c r="X320" s="386">
        <f t="shared" si="64"/>
        <v>0</v>
      </c>
      <c r="Y320" s="36" t="str">
        <f>IFERROR(IF(X320=0,"",ROUNDUP(X320/H320,0)*0.02175),"")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hidden="1" customHeight="1" x14ac:dyDescent="0.25">
      <c r="A321" s="54" t="s">
        <v>476</v>
      </c>
      <c r="B321" s="54" t="s">
        <v>477</v>
      </c>
      <c r="C321" s="31">
        <v>4301011943</v>
      </c>
      <c r="D321" s="397">
        <v>4680115884830</v>
      </c>
      <c r="E321" s="393"/>
      <c r="F321" s="384">
        <v>2.5</v>
      </c>
      <c r="G321" s="32">
        <v>6</v>
      </c>
      <c r="H321" s="384">
        <v>15</v>
      </c>
      <c r="I321" s="384">
        <v>15.48</v>
      </c>
      <c r="J321" s="32">
        <v>48</v>
      </c>
      <c r="K321" s="32" t="s">
        <v>108</v>
      </c>
      <c r="L321" s="33" t="s">
        <v>117</v>
      </c>
      <c r="M321" s="33"/>
      <c r="N321" s="32">
        <v>60</v>
      </c>
      <c r="O321" s="7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2"/>
      <c r="Q321" s="392"/>
      <c r="R321" s="392"/>
      <c r="S321" s="393"/>
      <c r="T321" s="34"/>
      <c r="U321" s="34"/>
      <c r="V321" s="35" t="s">
        <v>66</v>
      </c>
      <c r="W321" s="385">
        <v>0</v>
      </c>
      <c r="X321" s="386">
        <f t="shared" si="64"/>
        <v>0</v>
      </c>
      <c r="Y321" s="36" t="str">
        <f>IFERROR(IF(X321=0,"",ROUNDUP(X321/H321,0)*0.02039),"")</f>
        <v/>
      </c>
      <c r="Z321" s="56"/>
      <c r="AA321" s="57"/>
      <c r="AE321" s="64"/>
      <c r="BB321" s="246" t="s">
        <v>1</v>
      </c>
      <c r="BL321" s="64">
        <f t="shared" si="65"/>
        <v>0</v>
      </c>
      <c r="BM321" s="64">
        <f t="shared" si="66"/>
        <v>0</v>
      </c>
      <c r="BN321" s="64">
        <f t="shared" si="67"/>
        <v>0</v>
      </c>
      <c r="BO321" s="64">
        <f t="shared" si="68"/>
        <v>0</v>
      </c>
    </row>
    <row r="322" spans="1:67" ht="27" hidden="1" customHeight="1" x14ac:dyDescent="0.25">
      <c r="A322" s="54" t="s">
        <v>476</v>
      </c>
      <c r="B322" s="54" t="s">
        <v>478</v>
      </c>
      <c r="C322" s="31">
        <v>4301011867</v>
      </c>
      <c r="D322" s="397">
        <v>4680115884830</v>
      </c>
      <c r="E322" s="393"/>
      <c r="F322" s="384">
        <v>2.5</v>
      </c>
      <c r="G322" s="32">
        <v>6</v>
      </c>
      <c r="H322" s="384">
        <v>15</v>
      </c>
      <c r="I322" s="384">
        <v>15.48</v>
      </c>
      <c r="J322" s="32">
        <v>48</v>
      </c>
      <c r="K322" s="32" t="s">
        <v>108</v>
      </c>
      <c r="L322" s="33" t="s">
        <v>65</v>
      </c>
      <c r="M322" s="33"/>
      <c r="N322" s="32">
        <v>60</v>
      </c>
      <c r="O322" s="5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392"/>
      <c r="Q322" s="392"/>
      <c r="R322" s="392"/>
      <c r="S322" s="393"/>
      <c r="T322" s="34"/>
      <c r="U322" s="34"/>
      <c r="V322" s="35" t="s">
        <v>66</v>
      </c>
      <c r="W322" s="385">
        <v>0</v>
      </c>
      <c r="X322" s="386">
        <f t="shared" si="64"/>
        <v>0</v>
      </c>
      <c r="Y322" s="36" t="str">
        <f>IFERROR(IF(X322=0,"",ROUNDUP(X322/H322,0)*0.02175),"")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hidden="1" customHeight="1" x14ac:dyDescent="0.25">
      <c r="A323" s="54" t="s">
        <v>479</v>
      </c>
      <c r="B323" s="54" t="s">
        <v>480</v>
      </c>
      <c r="C323" s="31">
        <v>4301011946</v>
      </c>
      <c r="D323" s="397">
        <v>4680115884847</v>
      </c>
      <c r="E323" s="393"/>
      <c r="F323" s="384">
        <v>2.5</v>
      </c>
      <c r="G323" s="32">
        <v>6</v>
      </c>
      <c r="H323" s="384">
        <v>15</v>
      </c>
      <c r="I323" s="384">
        <v>15.48</v>
      </c>
      <c r="J323" s="32">
        <v>48</v>
      </c>
      <c r="K323" s="32" t="s">
        <v>108</v>
      </c>
      <c r="L323" s="33" t="s">
        <v>117</v>
      </c>
      <c r="M323" s="33"/>
      <c r="N323" s="32">
        <v>60</v>
      </c>
      <c r="O323" s="48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2"/>
      <c r="Q323" s="392"/>
      <c r="R323" s="392"/>
      <c r="S323" s="393"/>
      <c r="T323" s="34"/>
      <c r="U323" s="34"/>
      <c r="V323" s="35" t="s">
        <v>66</v>
      </c>
      <c r="W323" s="385">
        <v>0</v>
      </c>
      <c r="X323" s="386">
        <f t="shared" si="64"/>
        <v>0</v>
      </c>
      <c r="Y323" s="36" t="str">
        <f>IFERROR(IF(X323=0,"",ROUNDUP(X323/H323,0)*0.02039),"")</f>
        <v/>
      </c>
      <c r="Z323" s="56"/>
      <c r="AA323" s="57"/>
      <c r="AE323" s="64"/>
      <c r="BB323" s="248" t="s">
        <v>1</v>
      </c>
      <c r="BL323" s="64">
        <f t="shared" si="65"/>
        <v>0</v>
      </c>
      <c r="BM323" s="64">
        <f t="shared" si="66"/>
        <v>0</v>
      </c>
      <c r="BN323" s="64">
        <f t="shared" si="67"/>
        <v>0</v>
      </c>
      <c r="BO323" s="64">
        <f t="shared" si="68"/>
        <v>0</v>
      </c>
    </row>
    <row r="324" spans="1:67" ht="27" customHeight="1" x14ac:dyDescent="0.25">
      <c r="A324" s="54" t="s">
        <v>479</v>
      </c>
      <c r="B324" s="54" t="s">
        <v>481</v>
      </c>
      <c r="C324" s="31">
        <v>4301011869</v>
      </c>
      <c r="D324" s="397">
        <v>4680115884847</v>
      </c>
      <c r="E324" s="393"/>
      <c r="F324" s="384">
        <v>2.5</v>
      </c>
      <c r="G324" s="32">
        <v>6</v>
      </c>
      <c r="H324" s="384">
        <v>15</v>
      </c>
      <c r="I324" s="384">
        <v>15.48</v>
      </c>
      <c r="J324" s="32">
        <v>48</v>
      </c>
      <c r="K324" s="32" t="s">
        <v>108</v>
      </c>
      <c r="L324" s="33" t="s">
        <v>65</v>
      </c>
      <c r="M324" s="33"/>
      <c r="N324" s="32">
        <v>60</v>
      </c>
      <c r="O324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392"/>
      <c r="Q324" s="392"/>
      <c r="R324" s="392"/>
      <c r="S324" s="393"/>
      <c r="T324" s="34"/>
      <c r="U324" s="34"/>
      <c r="V324" s="35" t="s">
        <v>66</v>
      </c>
      <c r="W324" s="385">
        <v>3000</v>
      </c>
      <c r="X324" s="386">
        <f t="shared" si="64"/>
        <v>3000</v>
      </c>
      <c r="Y324" s="36">
        <f>IFERROR(IF(X324=0,"",ROUNDUP(X324/H324,0)*0.02175),"")</f>
        <v>4.3499999999999996</v>
      </c>
      <c r="Z324" s="56"/>
      <c r="AA324" s="57"/>
      <c r="AE324" s="64"/>
      <c r="BB324" s="249" t="s">
        <v>1</v>
      </c>
      <c r="BL324" s="64">
        <f t="shared" si="65"/>
        <v>3096</v>
      </c>
      <c r="BM324" s="64">
        <f t="shared" si="66"/>
        <v>3096</v>
      </c>
      <c r="BN324" s="64">
        <f t="shared" si="67"/>
        <v>4.1666666666666661</v>
      </c>
      <c r="BO324" s="64">
        <f t="shared" si="68"/>
        <v>4.1666666666666661</v>
      </c>
    </row>
    <row r="325" spans="1:67" ht="27" hidden="1" customHeight="1" x14ac:dyDescent="0.25">
      <c r="A325" s="54" t="s">
        <v>482</v>
      </c>
      <c r="B325" s="54" t="s">
        <v>483</v>
      </c>
      <c r="C325" s="31">
        <v>4301011947</v>
      </c>
      <c r="D325" s="397">
        <v>4680115884854</v>
      </c>
      <c r="E325" s="393"/>
      <c r="F325" s="384">
        <v>2.5</v>
      </c>
      <c r="G325" s="32">
        <v>6</v>
      </c>
      <c r="H325" s="384">
        <v>15</v>
      </c>
      <c r="I325" s="384">
        <v>15.48</v>
      </c>
      <c r="J325" s="32">
        <v>48</v>
      </c>
      <c r="K325" s="32" t="s">
        <v>108</v>
      </c>
      <c r="L325" s="33" t="s">
        <v>117</v>
      </c>
      <c r="M325" s="33"/>
      <c r="N325" s="32">
        <v>60</v>
      </c>
      <c r="O325" s="7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2"/>
      <c r="Q325" s="392"/>
      <c r="R325" s="392"/>
      <c r="S325" s="393"/>
      <c r="T325" s="34"/>
      <c r="U325" s="34"/>
      <c r="V325" s="35" t="s">
        <v>66</v>
      </c>
      <c r="W325" s="385">
        <v>0</v>
      </c>
      <c r="X325" s="386">
        <f t="shared" si="64"/>
        <v>0</v>
      </c>
      <c r="Y325" s="36" t="str">
        <f>IFERROR(IF(X325=0,"",ROUNDUP(X325/H325,0)*0.02039),"")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27" hidden="1" customHeight="1" x14ac:dyDescent="0.25">
      <c r="A326" s="54" t="s">
        <v>482</v>
      </c>
      <c r="B326" s="54" t="s">
        <v>484</v>
      </c>
      <c r="C326" s="31">
        <v>4301011870</v>
      </c>
      <c r="D326" s="397">
        <v>4680115884854</v>
      </c>
      <c r="E326" s="393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3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392"/>
      <c r="Q326" s="392"/>
      <c r="R326" s="392"/>
      <c r="S326" s="393"/>
      <c r="T326" s="34"/>
      <c r="U326" s="34"/>
      <c r="V326" s="35" t="s">
        <v>66</v>
      </c>
      <c r="W326" s="385">
        <v>0</v>
      </c>
      <c r="X326" s="386">
        <f t="shared" si="64"/>
        <v>0</v>
      </c>
      <c r="Y326" s="36" t="str">
        <f>IFERROR(IF(X326=0,"",ROUNDUP(X326/H326,0)*0.02175),"")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37.5" hidden="1" customHeight="1" x14ac:dyDescent="0.25">
      <c r="A327" s="54" t="s">
        <v>485</v>
      </c>
      <c r="B327" s="54" t="s">
        <v>486</v>
      </c>
      <c r="C327" s="31">
        <v>4301011871</v>
      </c>
      <c r="D327" s="397">
        <v>4680115884908</v>
      </c>
      <c r="E327" s="393"/>
      <c r="F327" s="384">
        <v>0.4</v>
      </c>
      <c r="G327" s="32">
        <v>10</v>
      </c>
      <c r="H327" s="384">
        <v>4</v>
      </c>
      <c r="I327" s="384">
        <v>4.21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392"/>
      <c r="Q327" s="392"/>
      <c r="R327" s="392"/>
      <c r="S327" s="393"/>
      <c r="T327" s="34"/>
      <c r="U327" s="34"/>
      <c r="V327" s="35" t="s">
        <v>66</v>
      </c>
      <c r="W327" s="385">
        <v>0</v>
      </c>
      <c r="X327" s="386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hidden="1" customHeight="1" x14ac:dyDescent="0.25">
      <c r="A328" s="54" t="s">
        <v>487</v>
      </c>
      <c r="B328" s="54" t="s">
        <v>488</v>
      </c>
      <c r="C328" s="31">
        <v>4301011868</v>
      </c>
      <c r="D328" s="397">
        <v>4680115884861</v>
      </c>
      <c r="E328" s="393"/>
      <c r="F328" s="384">
        <v>0.5</v>
      </c>
      <c r="G328" s="32">
        <v>10</v>
      </c>
      <c r="H328" s="384">
        <v>5</v>
      </c>
      <c r="I328" s="384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392"/>
      <c r="Q328" s="392"/>
      <c r="R328" s="392"/>
      <c r="S328" s="393"/>
      <c r="T328" s="34"/>
      <c r="U328" s="34"/>
      <c r="V328" s="35" t="s">
        <v>66</v>
      </c>
      <c r="W328" s="385">
        <v>0</v>
      </c>
      <c r="X328" s="386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hidden="1" customHeight="1" x14ac:dyDescent="0.25">
      <c r="A329" s="54" t="s">
        <v>489</v>
      </c>
      <c r="B329" s="54" t="s">
        <v>490</v>
      </c>
      <c r="C329" s="31">
        <v>4301011952</v>
      </c>
      <c r="D329" s="397">
        <v>4680115884922</v>
      </c>
      <c r="E329" s="393"/>
      <c r="F329" s="384">
        <v>0.5</v>
      </c>
      <c r="G329" s="32">
        <v>10</v>
      </c>
      <c r="H329" s="384">
        <v>5</v>
      </c>
      <c r="I329" s="384">
        <v>5.21</v>
      </c>
      <c r="J329" s="32">
        <v>120</v>
      </c>
      <c r="K329" s="32" t="s">
        <v>64</v>
      </c>
      <c r="L329" s="33" t="s">
        <v>65</v>
      </c>
      <c r="M329" s="33"/>
      <c r="N329" s="32">
        <v>60</v>
      </c>
      <c r="O329" s="5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392"/>
      <c r="Q329" s="392"/>
      <c r="R329" s="392"/>
      <c r="S329" s="393"/>
      <c r="T329" s="34"/>
      <c r="U329" s="34"/>
      <c r="V329" s="35" t="s">
        <v>66</v>
      </c>
      <c r="W329" s="385">
        <v>0</v>
      </c>
      <c r="X329" s="386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ht="27" hidden="1" customHeight="1" x14ac:dyDescent="0.25">
      <c r="A330" s="54" t="s">
        <v>491</v>
      </c>
      <c r="B330" s="54" t="s">
        <v>492</v>
      </c>
      <c r="C330" s="31">
        <v>4301011433</v>
      </c>
      <c r="D330" s="397">
        <v>4680115882638</v>
      </c>
      <c r="E330" s="393"/>
      <c r="F330" s="384">
        <v>0.4</v>
      </c>
      <c r="G330" s="32">
        <v>10</v>
      </c>
      <c r="H330" s="384">
        <v>4</v>
      </c>
      <c r="I330" s="384">
        <v>4.24</v>
      </c>
      <c r="J330" s="32">
        <v>120</v>
      </c>
      <c r="K330" s="32" t="s">
        <v>64</v>
      </c>
      <c r="L330" s="33" t="s">
        <v>109</v>
      </c>
      <c r="M330" s="33"/>
      <c r="N330" s="32">
        <v>90</v>
      </c>
      <c r="O330" s="61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392"/>
      <c r="Q330" s="392"/>
      <c r="R330" s="392"/>
      <c r="S330" s="393"/>
      <c r="T330" s="34"/>
      <c r="U330" s="34"/>
      <c r="V330" s="35" t="s">
        <v>66</v>
      </c>
      <c r="W330" s="385">
        <v>0</v>
      </c>
      <c r="X330" s="386">
        <f t="shared" si="64"/>
        <v>0</v>
      </c>
      <c r="Y330" s="36" t="str">
        <f>IFERROR(IF(X330=0,"",ROUNDUP(X330/H330,0)*0.00937),"")</f>
        <v/>
      </c>
      <c r="Z330" s="56"/>
      <c r="AA330" s="57"/>
      <c r="AE330" s="64"/>
      <c r="BB330" s="255" t="s">
        <v>1</v>
      </c>
      <c r="BL330" s="64">
        <f t="shared" si="65"/>
        <v>0</v>
      </c>
      <c r="BM330" s="64">
        <f t="shared" si="66"/>
        <v>0</v>
      </c>
      <c r="BN330" s="64">
        <f t="shared" si="67"/>
        <v>0</v>
      </c>
      <c r="BO330" s="64">
        <f t="shared" si="68"/>
        <v>0</v>
      </c>
    </row>
    <row r="331" spans="1:67" x14ac:dyDescent="0.2">
      <c r="A331" s="394"/>
      <c r="B331" s="395"/>
      <c r="C331" s="395"/>
      <c r="D331" s="395"/>
      <c r="E331" s="395"/>
      <c r="F331" s="395"/>
      <c r="G331" s="395"/>
      <c r="H331" s="395"/>
      <c r="I331" s="395"/>
      <c r="J331" s="395"/>
      <c r="K331" s="395"/>
      <c r="L331" s="395"/>
      <c r="M331" s="395"/>
      <c r="N331" s="396"/>
      <c r="O331" s="408" t="s">
        <v>70</v>
      </c>
      <c r="P331" s="409"/>
      <c r="Q331" s="409"/>
      <c r="R331" s="409"/>
      <c r="S331" s="409"/>
      <c r="T331" s="409"/>
      <c r="U331" s="410"/>
      <c r="V331" s="37" t="s">
        <v>71</v>
      </c>
      <c r="W331" s="387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200</v>
      </c>
      <c r="X331" s="387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200</v>
      </c>
      <c r="Y331" s="387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4.3499999999999996</v>
      </c>
      <c r="Z331" s="388"/>
      <c r="AA331" s="388"/>
    </row>
    <row r="332" spans="1:67" x14ac:dyDescent="0.2">
      <c r="A332" s="395"/>
      <c r="B332" s="395"/>
      <c r="C332" s="395"/>
      <c r="D332" s="395"/>
      <c r="E332" s="395"/>
      <c r="F332" s="395"/>
      <c r="G332" s="395"/>
      <c r="H332" s="395"/>
      <c r="I332" s="395"/>
      <c r="J332" s="395"/>
      <c r="K332" s="395"/>
      <c r="L332" s="395"/>
      <c r="M332" s="395"/>
      <c r="N332" s="396"/>
      <c r="O332" s="408" t="s">
        <v>70</v>
      </c>
      <c r="P332" s="409"/>
      <c r="Q332" s="409"/>
      <c r="R332" s="409"/>
      <c r="S332" s="409"/>
      <c r="T332" s="409"/>
      <c r="U332" s="410"/>
      <c r="V332" s="37" t="s">
        <v>66</v>
      </c>
      <c r="W332" s="387">
        <f>IFERROR(SUM(W319:W330),"0")</f>
        <v>3000</v>
      </c>
      <c r="X332" s="387">
        <f>IFERROR(SUM(X319:X330),"0")</f>
        <v>3000</v>
      </c>
      <c r="Y332" s="37"/>
      <c r="Z332" s="388"/>
      <c r="AA332" s="388"/>
    </row>
    <row r="333" spans="1:67" ht="14.25" hidden="1" customHeight="1" x14ac:dyDescent="0.25">
      <c r="A333" s="400" t="s">
        <v>105</v>
      </c>
      <c r="B333" s="395"/>
      <c r="C333" s="395"/>
      <c r="D333" s="395"/>
      <c r="E333" s="395"/>
      <c r="F333" s="395"/>
      <c r="G333" s="395"/>
      <c r="H333" s="395"/>
      <c r="I333" s="395"/>
      <c r="J333" s="395"/>
      <c r="K333" s="395"/>
      <c r="L333" s="395"/>
      <c r="M333" s="395"/>
      <c r="N333" s="395"/>
      <c r="O333" s="395"/>
      <c r="P333" s="395"/>
      <c r="Q333" s="395"/>
      <c r="R333" s="395"/>
      <c r="S333" s="395"/>
      <c r="T333" s="395"/>
      <c r="U333" s="395"/>
      <c r="V333" s="395"/>
      <c r="W333" s="395"/>
      <c r="X333" s="395"/>
      <c r="Y333" s="395"/>
      <c r="Z333" s="378"/>
      <c r="AA333" s="378"/>
    </row>
    <row r="334" spans="1:67" ht="27" hidden="1" customHeight="1" x14ac:dyDescent="0.25">
      <c r="A334" s="54" t="s">
        <v>493</v>
      </c>
      <c r="B334" s="54" t="s">
        <v>494</v>
      </c>
      <c r="C334" s="31">
        <v>4301020178</v>
      </c>
      <c r="D334" s="397">
        <v>4607091383980</v>
      </c>
      <c r="E334" s="393"/>
      <c r="F334" s="384">
        <v>2.5</v>
      </c>
      <c r="G334" s="32">
        <v>6</v>
      </c>
      <c r="H334" s="384">
        <v>15</v>
      </c>
      <c r="I334" s="384">
        <v>15.48</v>
      </c>
      <c r="J334" s="32">
        <v>48</v>
      </c>
      <c r="K334" s="32" t="s">
        <v>108</v>
      </c>
      <c r="L334" s="33" t="s">
        <v>109</v>
      </c>
      <c r="M334" s="33"/>
      <c r="N334" s="32">
        <v>50</v>
      </c>
      <c r="O334" s="4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392"/>
      <c r="Q334" s="392"/>
      <c r="R334" s="392"/>
      <c r="S334" s="393"/>
      <c r="T334" s="34"/>
      <c r="U334" s="34"/>
      <c r="V334" s="35" t="s">
        <v>66</v>
      </c>
      <c r="W334" s="385">
        <v>0</v>
      </c>
      <c r="X334" s="386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16.5" hidden="1" customHeight="1" x14ac:dyDescent="0.25">
      <c r="A335" s="54" t="s">
        <v>495</v>
      </c>
      <c r="B335" s="54" t="s">
        <v>496</v>
      </c>
      <c r="C335" s="31">
        <v>4301020270</v>
      </c>
      <c r="D335" s="397">
        <v>4680115883314</v>
      </c>
      <c r="E335" s="393"/>
      <c r="F335" s="384">
        <v>1.35</v>
      </c>
      <c r="G335" s="32">
        <v>8</v>
      </c>
      <c r="H335" s="384">
        <v>10.8</v>
      </c>
      <c r="I335" s="384">
        <v>11.28</v>
      </c>
      <c r="J335" s="32">
        <v>56</v>
      </c>
      <c r="K335" s="32" t="s">
        <v>108</v>
      </c>
      <c r="L335" s="33" t="s">
        <v>128</v>
      </c>
      <c r="M335" s="33"/>
      <c r="N335" s="32">
        <v>50</v>
      </c>
      <c r="O335" s="72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392"/>
      <c r="Q335" s="392"/>
      <c r="R335" s="392"/>
      <c r="S335" s="393"/>
      <c r="T335" s="34"/>
      <c r="U335" s="34"/>
      <c r="V335" s="35" t="s">
        <v>66</v>
      </c>
      <c r="W335" s="385">
        <v>0</v>
      </c>
      <c r="X335" s="386">
        <f>IFERROR(IF(W335="",0,CEILING((W335/$H335),1)*$H335),"")</f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ht="27" hidden="1" customHeight="1" x14ac:dyDescent="0.25">
      <c r="A336" s="54" t="s">
        <v>497</v>
      </c>
      <c r="B336" s="54" t="s">
        <v>498</v>
      </c>
      <c r="C336" s="31">
        <v>4301020179</v>
      </c>
      <c r="D336" s="397">
        <v>4607091384178</v>
      </c>
      <c r="E336" s="393"/>
      <c r="F336" s="384">
        <v>0.4</v>
      </c>
      <c r="G336" s="32">
        <v>10</v>
      </c>
      <c r="H336" s="384">
        <v>4</v>
      </c>
      <c r="I336" s="384">
        <v>4.24</v>
      </c>
      <c r="J336" s="32">
        <v>120</v>
      </c>
      <c r="K336" s="32" t="s">
        <v>64</v>
      </c>
      <c r="L336" s="33" t="s">
        <v>109</v>
      </c>
      <c r="M336" s="33"/>
      <c r="N336" s="32">
        <v>50</v>
      </c>
      <c r="O336" s="5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392"/>
      <c r="Q336" s="392"/>
      <c r="R336" s="392"/>
      <c r="S336" s="393"/>
      <c r="T336" s="34"/>
      <c r="U336" s="34"/>
      <c r="V336" s="35" t="s">
        <v>66</v>
      </c>
      <c r="W336" s="385">
        <v>0</v>
      </c>
      <c r="X336" s="386">
        <f>IFERROR(IF(W336="",0,CEILING((W336/$H336),1)*$H336),"")</f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>IFERROR(W336*I336/H336,"0")</f>
        <v>0</v>
      </c>
      <c r="BM336" s="64">
        <f>IFERROR(X336*I336/H336,"0")</f>
        <v>0</v>
      </c>
      <c r="BN336" s="64">
        <f>IFERROR(1/J336*(W336/H336),"0")</f>
        <v>0</v>
      </c>
      <c r="BO336" s="64">
        <f>IFERROR(1/J336*(X336/H336),"0")</f>
        <v>0</v>
      </c>
    </row>
    <row r="337" spans="1:67" hidden="1" x14ac:dyDescent="0.2">
      <c r="A337" s="394"/>
      <c r="B337" s="395"/>
      <c r="C337" s="395"/>
      <c r="D337" s="395"/>
      <c r="E337" s="395"/>
      <c r="F337" s="395"/>
      <c r="G337" s="395"/>
      <c r="H337" s="395"/>
      <c r="I337" s="395"/>
      <c r="J337" s="395"/>
      <c r="K337" s="395"/>
      <c r="L337" s="395"/>
      <c r="M337" s="395"/>
      <c r="N337" s="396"/>
      <c r="O337" s="408" t="s">
        <v>70</v>
      </c>
      <c r="P337" s="409"/>
      <c r="Q337" s="409"/>
      <c r="R337" s="409"/>
      <c r="S337" s="409"/>
      <c r="T337" s="409"/>
      <c r="U337" s="410"/>
      <c r="V337" s="37" t="s">
        <v>71</v>
      </c>
      <c r="W337" s="387">
        <f>IFERROR(W334/H334,"0")+IFERROR(W335/H335,"0")+IFERROR(W336/H336,"0")</f>
        <v>0</v>
      </c>
      <c r="X337" s="387">
        <f>IFERROR(X334/H334,"0")+IFERROR(X335/H335,"0")+IFERROR(X336/H336,"0")</f>
        <v>0</v>
      </c>
      <c r="Y337" s="387">
        <f>IFERROR(IF(Y334="",0,Y334),"0")+IFERROR(IF(Y335="",0,Y335),"0")+IFERROR(IF(Y336="",0,Y336),"0")</f>
        <v>0</v>
      </c>
      <c r="Z337" s="388"/>
      <c r="AA337" s="388"/>
    </row>
    <row r="338" spans="1:67" hidden="1" x14ac:dyDescent="0.2">
      <c r="A338" s="395"/>
      <c r="B338" s="395"/>
      <c r="C338" s="395"/>
      <c r="D338" s="395"/>
      <c r="E338" s="395"/>
      <c r="F338" s="395"/>
      <c r="G338" s="395"/>
      <c r="H338" s="395"/>
      <c r="I338" s="395"/>
      <c r="J338" s="395"/>
      <c r="K338" s="395"/>
      <c r="L338" s="395"/>
      <c r="M338" s="395"/>
      <c r="N338" s="396"/>
      <c r="O338" s="408" t="s">
        <v>70</v>
      </c>
      <c r="P338" s="409"/>
      <c r="Q338" s="409"/>
      <c r="R338" s="409"/>
      <c r="S338" s="409"/>
      <c r="T338" s="409"/>
      <c r="U338" s="410"/>
      <c r="V338" s="37" t="s">
        <v>66</v>
      </c>
      <c r="W338" s="387">
        <f>IFERROR(SUM(W334:W336),"0")</f>
        <v>0</v>
      </c>
      <c r="X338" s="387">
        <f>IFERROR(SUM(X334:X336),"0")</f>
        <v>0</v>
      </c>
      <c r="Y338" s="37"/>
      <c r="Z338" s="388"/>
      <c r="AA338" s="388"/>
    </row>
    <row r="339" spans="1:67" ht="14.25" hidden="1" customHeight="1" x14ac:dyDescent="0.25">
      <c r="A339" s="400" t="s">
        <v>72</v>
      </c>
      <c r="B339" s="395"/>
      <c r="C339" s="395"/>
      <c r="D339" s="395"/>
      <c r="E339" s="395"/>
      <c r="F339" s="395"/>
      <c r="G339" s="395"/>
      <c r="H339" s="395"/>
      <c r="I339" s="395"/>
      <c r="J339" s="395"/>
      <c r="K339" s="395"/>
      <c r="L339" s="395"/>
      <c r="M339" s="395"/>
      <c r="N339" s="395"/>
      <c r="O339" s="395"/>
      <c r="P339" s="395"/>
      <c r="Q339" s="395"/>
      <c r="R339" s="395"/>
      <c r="S339" s="395"/>
      <c r="T339" s="395"/>
      <c r="U339" s="395"/>
      <c r="V339" s="395"/>
      <c r="W339" s="395"/>
      <c r="X339" s="395"/>
      <c r="Y339" s="395"/>
      <c r="Z339" s="378"/>
      <c r="AA339" s="378"/>
    </row>
    <row r="340" spans="1:67" ht="27" hidden="1" customHeight="1" x14ac:dyDescent="0.25">
      <c r="A340" s="54" t="s">
        <v>499</v>
      </c>
      <c r="B340" s="54" t="s">
        <v>500</v>
      </c>
      <c r="C340" s="31">
        <v>4301051560</v>
      </c>
      <c r="D340" s="397">
        <v>4607091383928</v>
      </c>
      <c r="E340" s="393"/>
      <c r="F340" s="384">
        <v>1.3</v>
      </c>
      <c r="G340" s="32">
        <v>6</v>
      </c>
      <c r="H340" s="384">
        <v>7.8</v>
      </c>
      <c r="I340" s="384">
        <v>8.3699999999999992</v>
      </c>
      <c r="J340" s="32">
        <v>56</v>
      </c>
      <c r="K340" s="32" t="s">
        <v>108</v>
      </c>
      <c r="L340" s="33" t="s">
        <v>128</v>
      </c>
      <c r="M340" s="33"/>
      <c r="N340" s="32">
        <v>40</v>
      </c>
      <c r="O340" s="77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392"/>
      <c r="Q340" s="392"/>
      <c r="R340" s="392"/>
      <c r="S340" s="393"/>
      <c r="T340" s="34"/>
      <c r="U340" s="34"/>
      <c r="V340" s="35" t="s">
        <v>66</v>
      </c>
      <c r="W340" s="385">
        <v>0</v>
      </c>
      <c r="X340" s="386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499</v>
      </c>
      <c r="B341" s="54" t="s">
        <v>501</v>
      </c>
      <c r="C341" s="31">
        <v>4301051639</v>
      </c>
      <c r="D341" s="397">
        <v>4607091383928</v>
      </c>
      <c r="E341" s="393"/>
      <c r="F341" s="384">
        <v>1.3</v>
      </c>
      <c r="G341" s="32">
        <v>6</v>
      </c>
      <c r="H341" s="384">
        <v>7.8</v>
      </c>
      <c r="I341" s="384">
        <v>8.3699999999999992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7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392"/>
      <c r="Q341" s="392"/>
      <c r="R341" s="392"/>
      <c r="S341" s="393"/>
      <c r="T341" s="34"/>
      <c r="U341" s="34"/>
      <c r="V341" s="35" t="s">
        <v>66</v>
      </c>
      <c r="W341" s="385">
        <v>0</v>
      </c>
      <c r="X341" s="386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hidden="1" customHeight="1" x14ac:dyDescent="0.25">
      <c r="A342" s="54" t="s">
        <v>502</v>
      </c>
      <c r="B342" s="54" t="s">
        <v>503</v>
      </c>
      <c r="C342" s="31">
        <v>4301051636</v>
      </c>
      <c r="D342" s="397">
        <v>4607091384260</v>
      </c>
      <c r="E342" s="393"/>
      <c r="F342" s="384">
        <v>1.3</v>
      </c>
      <c r="G342" s="32">
        <v>6</v>
      </c>
      <c r="H342" s="384">
        <v>7.8</v>
      </c>
      <c r="I342" s="384">
        <v>8.3640000000000008</v>
      </c>
      <c r="J342" s="32">
        <v>56</v>
      </c>
      <c r="K342" s="32" t="s">
        <v>108</v>
      </c>
      <c r="L342" s="33" t="s">
        <v>65</v>
      </c>
      <c r="M342" s="33"/>
      <c r="N342" s="32">
        <v>40</v>
      </c>
      <c r="O342" s="69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392"/>
      <c r="Q342" s="392"/>
      <c r="R342" s="392"/>
      <c r="S342" s="393"/>
      <c r="T342" s="34"/>
      <c r="U342" s="34"/>
      <c r="V342" s="35" t="s">
        <v>66</v>
      </c>
      <c r="W342" s="385">
        <v>0</v>
      </c>
      <c r="X342" s="386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idden="1" x14ac:dyDescent="0.2">
      <c r="A343" s="394"/>
      <c r="B343" s="395"/>
      <c r="C343" s="395"/>
      <c r="D343" s="395"/>
      <c r="E343" s="395"/>
      <c r="F343" s="395"/>
      <c r="G343" s="395"/>
      <c r="H343" s="395"/>
      <c r="I343" s="395"/>
      <c r="J343" s="395"/>
      <c r="K343" s="395"/>
      <c r="L343" s="395"/>
      <c r="M343" s="395"/>
      <c r="N343" s="396"/>
      <c r="O343" s="408" t="s">
        <v>70</v>
      </c>
      <c r="P343" s="409"/>
      <c r="Q343" s="409"/>
      <c r="R343" s="409"/>
      <c r="S343" s="409"/>
      <c r="T343" s="409"/>
      <c r="U343" s="410"/>
      <c r="V343" s="37" t="s">
        <v>71</v>
      </c>
      <c r="W343" s="387">
        <f>IFERROR(W340/H340,"0")+IFERROR(W341/H341,"0")+IFERROR(W342/H342,"0")</f>
        <v>0</v>
      </c>
      <c r="X343" s="387">
        <f>IFERROR(X340/H340,"0")+IFERROR(X341/H341,"0")+IFERROR(X342/H342,"0")</f>
        <v>0</v>
      </c>
      <c r="Y343" s="387">
        <f>IFERROR(IF(Y340="",0,Y340),"0")+IFERROR(IF(Y341="",0,Y341),"0")+IFERROR(IF(Y342="",0,Y342),"0")</f>
        <v>0</v>
      </c>
      <c r="Z343" s="388"/>
      <c r="AA343" s="388"/>
    </row>
    <row r="344" spans="1:67" hidden="1" x14ac:dyDescent="0.2">
      <c r="A344" s="395"/>
      <c r="B344" s="395"/>
      <c r="C344" s="395"/>
      <c r="D344" s="395"/>
      <c r="E344" s="395"/>
      <c r="F344" s="395"/>
      <c r="G344" s="395"/>
      <c r="H344" s="395"/>
      <c r="I344" s="395"/>
      <c r="J344" s="395"/>
      <c r="K344" s="395"/>
      <c r="L344" s="395"/>
      <c r="M344" s="395"/>
      <c r="N344" s="396"/>
      <c r="O344" s="408" t="s">
        <v>70</v>
      </c>
      <c r="P344" s="409"/>
      <c r="Q344" s="409"/>
      <c r="R344" s="409"/>
      <c r="S344" s="409"/>
      <c r="T344" s="409"/>
      <c r="U344" s="410"/>
      <c r="V344" s="37" t="s">
        <v>66</v>
      </c>
      <c r="W344" s="387">
        <f>IFERROR(SUM(W340:W342),"0")</f>
        <v>0</v>
      </c>
      <c r="X344" s="387">
        <f>IFERROR(SUM(X340:X342),"0")</f>
        <v>0</v>
      </c>
      <c r="Y344" s="37"/>
      <c r="Z344" s="388"/>
      <c r="AA344" s="388"/>
    </row>
    <row r="345" spans="1:67" ht="14.25" hidden="1" customHeight="1" x14ac:dyDescent="0.25">
      <c r="A345" s="400" t="s">
        <v>215</v>
      </c>
      <c r="B345" s="395"/>
      <c r="C345" s="395"/>
      <c r="D345" s="395"/>
      <c r="E345" s="395"/>
      <c r="F345" s="395"/>
      <c r="G345" s="395"/>
      <c r="H345" s="395"/>
      <c r="I345" s="395"/>
      <c r="J345" s="395"/>
      <c r="K345" s="395"/>
      <c r="L345" s="395"/>
      <c r="M345" s="395"/>
      <c r="N345" s="395"/>
      <c r="O345" s="395"/>
      <c r="P345" s="395"/>
      <c r="Q345" s="395"/>
      <c r="R345" s="395"/>
      <c r="S345" s="395"/>
      <c r="T345" s="395"/>
      <c r="U345" s="395"/>
      <c r="V345" s="395"/>
      <c r="W345" s="395"/>
      <c r="X345" s="395"/>
      <c r="Y345" s="395"/>
      <c r="Z345" s="378"/>
      <c r="AA345" s="378"/>
    </row>
    <row r="346" spans="1:67" ht="16.5" customHeight="1" x14ac:dyDescent="0.25">
      <c r="A346" s="54" t="s">
        <v>504</v>
      </c>
      <c r="B346" s="54" t="s">
        <v>505</v>
      </c>
      <c r="C346" s="31">
        <v>4301060314</v>
      </c>
      <c r="D346" s="397">
        <v>4607091384673</v>
      </c>
      <c r="E346" s="393"/>
      <c r="F346" s="384">
        <v>1.3</v>
      </c>
      <c r="G346" s="32">
        <v>6</v>
      </c>
      <c r="H346" s="384">
        <v>7.8</v>
      </c>
      <c r="I346" s="384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392"/>
      <c r="Q346" s="392"/>
      <c r="R346" s="392"/>
      <c r="S346" s="393"/>
      <c r="T346" s="34"/>
      <c r="U346" s="34"/>
      <c r="V346" s="35" t="s">
        <v>66</v>
      </c>
      <c r="W346" s="385">
        <v>100</v>
      </c>
      <c r="X346" s="386">
        <f>IFERROR(IF(W346="",0,CEILING((W346/$H346),1)*$H346),"")</f>
        <v>101.39999999999999</v>
      </c>
      <c r="Y346" s="36">
        <f>IFERROR(IF(X346=0,"",ROUNDUP(X346/H346,0)*0.02175),"")</f>
        <v>0.28275</v>
      </c>
      <c r="Z346" s="56"/>
      <c r="AA346" s="57"/>
      <c r="AE346" s="64"/>
      <c r="BB346" s="262" t="s">
        <v>1</v>
      </c>
      <c r="BL346" s="64">
        <f>IFERROR(W346*I346/H346,"0")</f>
        <v>107.23076923076924</v>
      </c>
      <c r="BM346" s="64">
        <f>IFERROR(X346*I346/H346,"0")</f>
        <v>108.732</v>
      </c>
      <c r="BN346" s="64">
        <f>IFERROR(1/J346*(W346/H346),"0")</f>
        <v>0.22893772893772893</v>
      </c>
      <c r="BO346" s="64">
        <f>IFERROR(1/J346*(X346/H346),"0")</f>
        <v>0.23214285714285712</v>
      </c>
    </row>
    <row r="347" spans="1:67" ht="16.5" hidden="1" customHeight="1" x14ac:dyDescent="0.25">
      <c r="A347" s="54" t="s">
        <v>504</v>
      </c>
      <c r="B347" s="54" t="s">
        <v>506</v>
      </c>
      <c r="C347" s="31">
        <v>4301060345</v>
      </c>
      <c r="D347" s="397">
        <v>4607091384673</v>
      </c>
      <c r="E347" s="393"/>
      <c r="F347" s="384">
        <v>1.3</v>
      </c>
      <c r="G347" s="32">
        <v>6</v>
      </c>
      <c r="H347" s="384">
        <v>7.8</v>
      </c>
      <c r="I347" s="384">
        <v>8.3640000000000008</v>
      </c>
      <c r="J347" s="32">
        <v>56</v>
      </c>
      <c r="K347" s="32" t="s">
        <v>108</v>
      </c>
      <c r="L347" s="33" t="s">
        <v>65</v>
      </c>
      <c r="M347" s="33"/>
      <c r="N347" s="32">
        <v>30</v>
      </c>
      <c r="O347" s="40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392"/>
      <c r="Q347" s="392"/>
      <c r="R347" s="392"/>
      <c r="S347" s="393"/>
      <c r="T347" s="34"/>
      <c r="U347" s="34"/>
      <c r="V347" s="35" t="s">
        <v>66</v>
      </c>
      <c r="W347" s="385">
        <v>0</v>
      </c>
      <c r="X347" s="386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4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6"/>
      <c r="O348" s="408" t="s">
        <v>70</v>
      </c>
      <c r="P348" s="409"/>
      <c r="Q348" s="409"/>
      <c r="R348" s="409"/>
      <c r="S348" s="409"/>
      <c r="T348" s="409"/>
      <c r="U348" s="410"/>
      <c r="V348" s="37" t="s">
        <v>71</v>
      </c>
      <c r="W348" s="387">
        <f>IFERROR(W346/H346,"0")+IFERROR(W347/H347,"0")</f>
        <v>12.820512820512821</v>
      </c>
      <c r="X348" s="387">
        <f>IFERROR(X346/H346,"0")+IFERROR(X347/H347,"0")</f>
        <v>13</v>
      </c>
      <c r="Y348" s="387">
        <f>IFERROR(IF(Y346="",0,Y346),"0")+IFERROR(IF(Y347="",0,Y347),"0")</f>
        <v>0.28275</v>
      </c>
      <c r="Z348" s="388"/>
      <c r="AA348" s="388"/>
    </row>
    <row r="349" spans="1:67" x14ac:dyDescent="0.2">
      <c r="A349" s="395"/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6"/>
      <c r="O349" s="408" t="s">
        <v>70</v>
      </c>
      <c r="P349" s="409"/>
      <c r="Q349" s="409"/>
      <c r="R349" s="409"/>
      <c r="S349" s="409"/>
      <c r="T349" s="409"/>
      <c r="U349" s="410"/>
      <c r="V349" s="37" t="s">
        <v>66</v>
      </c>
      <c r="W349" s="387">
        <f>IFERROR(SUM(W346:W347),"0")</f>
        <v>100</v>
      </c>
      <c r="X349" s="387">
        <f>IFERROR(SUM(X346:X347),"0")</f>
        <v>101.39999999999999</v>
      </c>
      <c r="Y349" s="37"/>
      <c r="Z349" s="388"/>
      <c r="AA349" s="388"/>
    </row>
    <row r="350" spans="1:67" ht="16.5" hidden="1" customHeight="1" x14ac:dyDescent="0.25">
      <c r="A350" s="466" t="s">
        <v>507</v>
      </c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5"/>
      <c r="P350" s="395"/>
      <c r="Q350" s="395"/>
      <c r="R350" s="395"/>
      <c r="S350" s="395"/>
      <c r="T350" s="395"/>
      <c r="U350" s="395"/>
      <c r="V350" s="395"/>
      <c r="W350" s="395"/>
      <c r="X350" s="395"/>
      <c r="Y350" s="395"/>
      <c r="Z350" s="379"/>
      <c r="AA350" s="379"/>
    </row>
    <row r="351" spans="1:67" ht="14.25" hidden="1" customHeight="1" x14ac:dyDescent="0.25">
      <c r="A351" s="400" t="s">
        <v>113</v>
      </c>
      <c r="B351" s="395"/>
      <c r="C351" s="395"/>
      <c r="D351" s="395"/>
      <c r="E351" s="395"/>
      <c r="F351" s="395"/>
      <c r="G351" s="395"/>
      <c r="H351" s="395"/>
      <c r="I351" s="395"/>
      <c r="J351" s="395"/>
      <c r="K351" s="395"/>
      <c r="L351" s="395"/>
      <c r="M351" s="395"/>
      <c r="N351" s="395"/>
      <c r="O351" s="395"/>
      <c r="P351" s="395"/>
      <c r="Q351" s="395"/>
      <c r="R351" s="395"/>
      <c r="S351" s="395"/>
      <c r="T351" s="395"/>
      <c r="U351" s="395"/>
      <c r="V351" s="395"/>
      <c r="W351" s="395"/>
      <c r="X351" s="395"/>
      <c r="Y351" s="395"/>
      <c r="Z351" s="378"/>
      <c r="AA351" s="378"/>
    </row>
    <row r="352" spans="1:67" ht="37.5" hidden="1" customHeight="1" x14ac:dyDescent="0.25">
      <c r="A352" s="54" t="s">
        <v>508</v>
      </c>
      <c r="B352" s="54" t="s">
        <v>509</v>
      </c>
      <c r="C352" s="31">
        <v>4301011324</v>
      </c>
      <c r="D352" s="397">
        <v>4607091384185</v>
      </c>
      <c r="E352" s="393"/>
      <c r="F352" s="384">
        <v>0.8</v>
      </c>
      <c r="G352" s="32">
        <v>15</v>
      </c>
      <c r="H352" s="384">
        <v>12</v>
      </c>
      <c r="I352" s="384">
        <v>12.48</v>
      </c>
      <c r="J352" s="32">
        <v>56</v>
      </c>
      <c r="K352" s="32" t="s">
        <v>108</v>
      </c>
      <c r="L352" s="33" t="s">
        <v>65</v>
      </c>
      <c r="M352" s="33"/>
      <c r="N352" s="32">
        <v>60</v>
      </c>
      <c r="O352" s="6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92"/>
      <c r="Q352" s="392"/>
      <c r="R352" s="392"/>
      <c r="S352" s="393"/>
      <c r="T352" s="34"/>
      <c r="U352" s="34"/>
      <c r="V352" s="35" t="s">
        <v>66</v>
      </c>
      <c r="W352" s="385">
        <v>0</v>
      </c>
      <c r="X352" s="386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37.5" hidden="1" customHeight="1" x14ac:dyDescent="0.25">
      <c r="A353" s="54" t="s">
        <v>510</v>
      </c>
      <c r="B353" s="54" t="s">
        <v>511</v>
      </c>
      <c r="C353" s="31">
        <v>4301011312</v>
      </c>
      <c r="D353" s="397">
        <v>4607091384192</v>
      </c>
      <c r="E353" s="393"/>
      <c r="F353" s="384">
        <v>1.8</v>
      </c>
      <c r="G353" s="32">
        <v>6</v>
      </c>
      <c r="H353" s="384">
        <v>10.8</v>
      </c>
      <c r="I353" s="384">
        <v>11.28</v>
      </c>
      <c r="J353" s="32">
        <v>56</v>
      </c>
      <c r="K353" s="32" t="s">
        <v>108</v>
      </c>
      <c r="L353" s="33" t="s">
        <v>109</v>
      </c>
      <c r="M353" s="33"/>
      <c r="N353" s="32">
        <v>60</v>
      </c>
      <c r="O353" s="5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92"/>
      <c r="Q353" s="392"/>
      <c r="R353" s="392"/>
      <c r="S353" s="393"/>
      <c r="T353" s="34"/>
      <c r="U353" s="34"/>
      <c r="V353" s="35" t="s">
        <v>66</v>
      </c>
      <c r="W353" s="385">
        <v>0</v>
      </c>
      <c r="X353" s="386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512</v>
      </c>
      <c r="B354" s="54" t="s">
        <v>513</v>
      </c>
      <c r="C354" s="31">
        <v>4301011483</v>
      </c>
      <c r="D354" s="397">
        <v>4680115881907</v>
      </c>
      <c r="E354" s="393"/>
      <c r="F354" s="384">
        <v>1.8</v>
      </c>
      <c r="G354" s="32">
        <v>6</v>
      </c>
      <c r="H354" s="384">
        <v>10.8</v>
      </c>
      <c r="I354" s="384">
        <v>11.28</v>
      </c>
      <c r="J354" s="32">
        <v>56</v>
      </c>
      <c r="K354" s="32" t="s">
        <v>108</v>
      </c>
      <c r="L354" s="33" t="s">
        <v>65</v>
      </c>
      <c r="M354" s="33"/>
      <c r="N354" s="32">
        <v>60</v>
      </c>
      <c r="O354" s="7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92"/>
      <c r="Q354" s="392"/>
      <c r="R354" s="392"/>
      <c r="S354" s="393"/>
      <c r="T354" s="34"/>
      <c r="U354" s="34"/>
      <c r="V354" s="35" t="s">
        <v>66</v>
      </c>
      <c r="W354" s="385">
        <v>0</v>
      </c>
      <c r="X354" s="386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hidden="1" customHeight="1" x14ac:dyDescent="0.25">
      <c r="A355" s="54" t="s">
        <v>514</v>
      </c>
      <c r="B355" s="54" t="s">
        <v>515</v>
      </c>
      <c r="C355" s="31">
        <v>4301011655</v>
      </c>
      <c r="D355" s="397">
        <v>4680115883925</v>
      </c>
      <c r="E355" s="393"/>
      <c r="F355" s="384">
        <v>2.5</v>
      </c>
      <c r="G355" s="32">
        <v>6</v>
      </c>
      <c r="H355" s="384">
        <v>15</v>
      </c>
      <c r="I355" s="384">
        <v>15.48</v>
      </c>
      <c r="J355" s="32">
        <v>48</v>
      </c>
      <c r="K355" s="32" t="s">
        <v>108</v>
      </c>
      <c r="L355" s="33" t="s">
        <v>65</v>
      </c>
      <c r="M355" s="33"/>
      <c r="N355" s="32">
        <v>60</v>
      </c>
      <c r="O355" s="4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92"/>
      <c r="Q355" s="392"/>
      <c r="R355" s="392"/>
      <c r="S355" s="393"/>
      <c r="T355" s="34"/>
      <c r="U355" s="34"/>
      <c r="V355" s="35" t="s">
        <v>66</v>
      </c>
      <c r="W355" s="385">
        <v>0</v>
      </c>
      <c r="X355" s="38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7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idden="1" x14ac:dyDescent="0.2">
      <c r="A356" s="394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6"/>
      <c r="O356" s="408" t="s">
        <v>70</v>
      </c>
      <c r="P356" s="409"/>
      <c r="Q356" s="409"/>
      <c r="R356" s="409"/>
      <c r="S356" s="409"/>
      <c r="T356" s="409"/>
      <c r="U356" s="410"/>
      <c r="V356" s="37" t="s">
        <v>71</v>
      </c>
      <c r="W356" s="387">
        <f>IFERROR(W352/H352,"0")+IFERROR(W353/H353,"0")+IFERROR(W354/H354,"0")+IFERROR(W355/H355,"0")</f>
        <v>0</v>
      </c>
      <c r="X356" s="387">
        <f>IFERROR(X352/H352,"0")+IFERROR(X353/H353,"0")+IFERROR(X354/H354,"0")+IFERROR(X355/H355,"0")</f>
        <v>0</v>
      </c>
      <c r="Y356" s="387">
        <f>IFERROR(IF(Y352="",0,Y352),"0")+IFERROR(IF(Y353="",0,Y353),"0")+IFERROR(IF(Y354="",0,Y354),"0")+IFERROR(IF(Y355="",0,Y355),"0")</f>
        <v>0</v>
      </c>
      <c r="Z356" s="388"/>
      <c r="AA356" s="388"/>
    </row>
    <row r="357" spans="1:67" hidden="1" x14ac:dyDescent="0.2">
      <c r="A357" s="395"/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6"/>
      <c r="O357" s="408" t="s">
        <v>70</v>
      </c>
      <c r="P357" s="409"/>
      <c r="Q357" s="409"/>
      <c r="R357" s="409"/>
      <c r="S357" s="409"/>
      <c r="T357" s="409"/>
      <c r="U357" s="410"/>
      <c r="V357" s="37" t="s">
        <v>66</v>
      </c>
      <c r="W357" s="387">
        <f>IFERROR(SUM(W352:W355),"0")</f>
        <v>0</v>
      </c>
      <c r="X357" s="387">
        <f>IFERROR(SUM(X352:X355),"0")</f>
        <v>0</v>
      </c>
      <c r="Y357" s="37"/>
      <c r="Z357" s="388"/>
      <c r="AA357" s="388"/>
    </row>
    <row r="358" spans="1:67" ht="14.25" hidden="1" customHeight="1" x14ac:dyDescent="0.25">
      <c r="A358" s="400" t="s">
        <v>61</v>
      </c>
      <c r="B358" s="395"/>
      <c r="C358" s="395"/>
      <c r="D358" s="395"/>
      <c r="E358" s="395"/>
      <c r="F358" s="395"/>
      <c r="G358" s="395"/>
      <c r="H358" s="395"/>
      <c r="I358" s="395"/>
      <c r="J358" s="395"/>
      <c r="K358" s="395"/>
      <c r="L358" s="395"/>
      <c r="M358" s="395"/>
      <c r="N358" s="395"/>
      <c r="O358" s="395"/>
      <c r="P358" s="395"/>
      <c r="Q358" s="395"/>
      <c r="R358" s="395"/>
      <c r="S358" s="395"/>
      <c r="T358" s="395"/>
      <c r="U358" s="395"/>
      <c r="V358" s="395"/>
      <c r="W358" s="395"/>
      <c r="X358" s="395"/>
      <c r="Y358" s="395"/>
      <c r="Z358" s="378"/>
      <c r="AA358" s="378"/>
    </row>
    <row r="359" spans="1:67" ht="27" hidden="1" customHeight="1" x14ac:dyDescent="0.25">
      <c r="A359" s="54" t="s">
        <v>516</v>
      </c>
      <c r="B359" s="54" t="s">
        <v>517</v>
      </c>
      <c r="C359" s="31">
        <v>4301031303</v>
      </c>
      <c r="D359" s="397">
        <v>4607091384802</v>
      </c>
      <c r="E359" s="393"/>
      <c r="F359" s="384">
        <v>0.73</v>
      </c>
      <c r="G359" s="32">
        <v>6</v>
      </c>
      <c r="H359" s="384">
        <v>4.38</v>
      </c>
      <c r="I359" s="384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2"/>
      <c r="Q359" s="392"/>
      <c r="R359" s="392"/>
      <c r="S359" s="393"/>
      <c r="T359" s="34"/>
      <c r="U359" s="34"/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516</v>
      </c>
      <c r="B360" s="54" t="s">
        <v>518</v>
      </c>
      <c r="C360" s="31">
        <v>4301031139</v>
      </c>
      <c r="D360" s="397">
        <v>4607091384802</v>
      </c>
      <c r="E360" s="393"/>
      <c r="F360" s="384">
        <v>0.73</v>
      </c>
      <c r="G360" s="32">
        <v>6</v>
      </c>
      <c r="H360" s="384">
        <v>4.38</v>
      </c>
      <c r="I360" s="384">
        <v>4.58</v>
      </c>
      <c r="J360" s="32">
        <v>156</v>
      </c>
      <c r="K360" s="32" t="s">
        <v>64</v>
      </c>
      <c r="L360" s="33" t="s">
        <v>65</v>
      </c>
      <c r="M360" s="33"/>
      <c r="N360" s="32">
        <v>35</v>
      </c>
      <c r="O360" s="61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92"/>
      <c r="Q360" s="392"/>
      <c r="R360" s="392"/>
      <c r="S360" s="393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519</v>
      </c>
      <c r="B361" s="54" t="s">
        <v>520</v>
      </c>
      <c r="C361" s="31">
        <v>4301031304</v>
      </c>
      <c r="D361" s="397">
        <v>4607091384826</v>
      </c>
      <c r="E361" s="393"/>
      <c r="F361" s="384">
        <v>0.35</v>
      </c>
      <c r="G361" s="32">
        <v>8</v>
      </c>
      <c r="H361" s="384">
        <v>2.8</v>
      </c>
      <c r="I361" s="384">
        <v>2.98</v>
      </c>
      <c r="J361" s="32">
        <v>234</v>
      </c>
      <c r="K361" s="32" t="s">
        <v>69</v>
      </c>
      <c r="L361" s="33" t="s">
        <v>65</v>
      </c>
      <c r="M361" s="33"/>
      <c r="N361" s="32">
        <v>35</v>
      </c>
      <c r="O361" s="64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92"/>
      <c r="Q361" s="392"/>
      <c r="R361" s="392"/>
      <c r="S361" s="393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idden="1" x14ac:dyDescent="0.2">
      <c r="A362" s="394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6"/>
      <c r="O362" s="408" t="s">
        <v>70</v>
      </c>
      <c r="P362" s="409"/>
      <c r="Q362" s="409"/>
      <c r="R362" s="409"/>
      <c r="S362" s="409"/>
      <c r="T362" s="409"/>
      <c r="U362" s="410"/>
      <c r="V362" s="37" t="s">
        <v>71</v>
      </c>
      <c r="W362" s="387">
        <f>IFERROR(W359/H359,"0")+IFERROR(W360/H360,"0")+IFERROR(W361/H361,"0")</f>
        <v>0</v>
      </c>
      <c r="X362" s="387">
        <f>IFERROR(X359/H359,"0")+IFERROR(X360/H360,"0")+IFERROR(X361/H361,"0")</f>
        <v>0</v>
      </c>
      <c r="Y362" s="387">
        <f>IFERROR(IF(Y359="",0,Y359),"0")+IFERROR(IF(Y360="",0,Y360),"0")+IFERROR(IF(Y361="",0,Y361),"0")</f>
        <v>0</v>
      </c>
      <c r="Z362" s="388"/>
      <c r="AA362" s="388"/>
    </row>
    <row r="363" spans="1:67" hidden="1" x14ac:dyDescent="0.2">
      <c r="A363" s="395"/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6"/>
      <c r="O363" s="408" t="s">
        <v>70</v>
      </c>
      <c r="P363" s="409"/>
      <c r="Q363" s="409"/>
      <c r="R363" s="409"/>
      <c r="S363" s="409"/>
      <c r="T363" s="409"/>
      <c r="U363" s="410"/>
      <c r="V363" s="37" t="s">
        <v>66</v>
      </c>
      <c r="W363" s="387">
        <f>IFERROR(SUM(W359:W361),"0")</f>
        <v>0</v>
      </c>
      <c r="X363" s="387">
        <f>IFERROR(SUM(X359:X361),"0")</f>
        <v>0</v>
      </c>
      <c r="Y363" s="37"/>
      <c r="Z363" s="388"/>
      <c r="AA363" s="388"/>
    </row>
    <row r="364" spans="1:67" ht="14.25" hidden="1" customHeight="1" x14ac:dyDescent="0.25">
      <c r="A364" s="400" t="s">
        <v>72</v>
      </c>
      <c r="B364" s="395"/>
      <c r="C364" s="395"/>
      <c r="D364" s="395"/>
      <c r="E364" s="395"/>
      <c r="F364" s="395"/>
      <c r="G364" s="395"/>
      <c r="H364" s="395"/>
      <c r="I364" s="395"/>
      <c r="J364" s="395"/>
      <c r="K364" s="395"/>
      <c r="L364" s="395"/>
      <c r="M364" s="395"/>
      <c r="N364" s="395"/>
      <c r="O364" s="395"/>
      <c r="P364" s="395"/>
      <c r="Q364" s="395"/>
      <c r="R364" s="395"/>
      <c r="S364" s="395"/>
      <c r="T364" s="395"/>
      <c r="U364" s="395"/>
      <c r="V364" s="395"/>
      <c r="W364" s="395"/>
      <c r="X364" s="395"/>
      <c r="Y364" s="395"/>
      <c r="Z364" s="378"/>
      <c r="AA364" s="378"/>
    </row>
    <row r="365" spans="1:67" ht="27" customHeight="1" x14ac:dyDescent="0.25">
      <c r="A365" s="54" t="s">
        <v>521</v>
      </c>
      <c r="B365" s="54" t="s">
        <v>522</v>
      </c>
      <c r="C365" s="31">
        <v>4301051635</v>
      </c>
      <c r="D365" s="397">
        <v>4607091384246</v>
      </c>
      <c r="E365" s="393"/>
      <c r="F365" s="384">
        <v>1.3</v>
      </c>
      <c r="G365" s="32">
        <v>6</v>
      </c>
      <c r="H365" s="384">
        <v>7.8</v>
      </c>
      <c r="I365" s="384">
        <v>8.3640000000000008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64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392"/>
      <c r="Q365" s="392"/>
      <c r="R365" s="392"/>
      <c r="S365" s="393"/>
      <c r="T365" s="34"/>
      <c r="U365" s="34"/>
      <c r="V365" s="35" t="s">
        <v>66</v>
      </c>
      <c r="W365" s="385">
        <v>5500</v>
      </c>
      <c r="X365" s="386">
        <f>IFERROR(IF(W365="",0,CEILING((W365/$H365),1)*$H365),"")</f>
        <v>5506.8</v>
      </c>
      <c r="Y365" s="36">
        <f>IFERROR(IF(X365=0,"",ROUNDUP(X365/H365,0)*0.02175),"")</f>
        <v>15.355499999999999</v>
      </c>
      <c r="Z365" s="56"/>
      <c r="AA365" s="57"/>
      <c r="AE365" s="64"/>
      <c r="BB365" s="271" t="s">
        <v>1</v>
      </c>
      <c r="BL365" s="64">
        <f>IFERROR(W365*I365/H365,"0")</f>
        <v>5897.6923076923085</v>
      </c>
      <c r="BM365" s="64">
        <f>IFERROR(X365*I365/H365,"0")</f>
        <v>5904.9840000000004</v>
      </c>
      <c r="BN365" s="64">
        <f>IFERROR(1/J365*(W365/H365),"0")</f>
        <v>12.591575091575091</v>
      </c>
      <c r="BO365" s="64">
        <f>IFERROR(1/J365*(X365/H365),"0")</f>
        <v>12.607142857142856</v>
      </c>
    </row>
    <row r="366" spans="1:67" ht="27" hidden="1" customHeight="1" x14ac:dyDescent="0.25">
      <c r="A366" s="54" t="s">
        <v>523</v>
      </c>
      <c r="B366" s="54" t="s">
        <v>524</v>
      </c>
      <c r="C366" s="31">
        <v>4301051445</v>
      </c>
      <c r="D366" s="397">
        <v>4680115881976</v>
      </c>
      <c r="E366" s="393"/>
      <c r="F366" s="384">
        <v>1.3</v>
      </c>
      <c r="G366" s="32">
        <v>6</v>
      </c>
      <c r="H366" s="384">
        <v>7.8</v>
      </c>
      <c r="I366" s="384">
        <v>8.2799999999999994</v>
      </c>
      <c r="J366" s="32">
        <v>56</v>
      </c>
      <c r="K366" s="32" t="s">
        <v>108</v>
      </c>
      <c r="L366" s="33" t="s">
        <v>65</v>
      </c>
      <c r="M366" s="33"/>
      <c r="N366" s="32">
        <v>40</v>
      </c>
      <c r="O366" s="47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92"/>
      <c r="Q366" s="392"/>
      <c r="R366" s="392"/>
      <c r="S366" s="393"/>
      <c r="T366" s="34"/>
      <c r="U366" s="34"/>
      <c r="V366" s="35" t="s">
        <v>66</v>
      </c>
      <c r="W366" s="385">
        <v>0</v>
      </c>
      <c r="X366" s="386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525</v>
      </c>
      <c r="B367" s="54" t="s">
        <v>526</v>
      </c>
      <c r="C367" s="31">
        <v>4301051297</v>
      </c>
      <c r="D367" s="397">
        <v>4607091384253</v>
      </c>
      <c r="E367" s="393"/>
      <c r="F367" s="384">
        <v>0.4</v>
      </c>
      <c r="G367" s="32">
        <v>6</v>
      </c>
      <c r="H367" s="384">
        <v>2.4</v>
      </c>
      <c r="I367" s="384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92"/>
      <c r="Q367" s="392"/>
      <c r="R367" s="392"/>
      <c r="S367" s="393"/>
      <c r="T367" s="34"/>
      <c r="U367" s="34"/>
      <c r="V367" s="35" t="s">
        <v>66</v>
      </c>
      <c r="W367" s="385">
        <v>120</v>
      </c>
      <c r="X367" s="386">
        <f>IFERROR(IF(W367="",0,CEILING((W367/$H367),1)*$H367),"")</f>
        <v>120</v>
      </c>
      <c r="Y367" s="36">
        <f>IFERROR(IF(X367=0,"",ROUNDUP(X367/H367,0)*0.00753),"")</f>
        <v>0.3765</v>
      </c>
      <c r="Z367" s="56"/>
      <c r="AA367" s="57"/>
      <c r="AE367" s="64"/>
      <c r="BB367" s="273" t="s">
        <v>1</v>
      </c>
      <c r="BL367" s="64">
        <f>IFERROR(W367*I367/H367,"0")</f>
        <v>134.20000000000002</v>
      </c>
      <c r="BM367" s="64">
        <f>IFERROR(X367*I367/H367,"0")</f>
        <v>134.20000000000002</v>
      </c>
      <c r="BN367" s="64">
        <f>IFERROR(1/J367*(W367/H367),"0")</f>
        <v>0.32051282051282048</v>
      </c>
      <c r="BO367" s="64">
        <f>IFERROR(1/J367*(X367/H367),"0")</f>
        <v>0.32051282051282048</v>
      </c>
    </row>
    <row r="368" spans="1:67" ht="27" hidden="1" customHeight="1" x14ac:dyDescent="0.25">
      <c r="A368" s="54" t="s">
        <v>525</v>
      </c>
      <c r="B368" s="54" t="s">
        <v>527</v>
      </c>
      <c r="C368" s="31">
        <v>4301051634</v>
      </c>
      <c r="D368" s="397">
        <v>4607091384253</v>
      </c>
      <c r="E368" s="393"/>
      <c r="F368" s="384">
        <v>0.4</v>
      </c>
      <c r="G368" s="32">
        <v>6</v>
      </c>
      <c r="H368" s="384">
        <v>2.4</v>
      </c>
      <c r="I368" s="384">
        <v>2.6840000000000002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392"/>
      <c r="Q368" s="392"/>
      <c r="R368" s="392"/>
      <c r="S368" s="393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528</v>
      </c>
      <c r="B369" s="54" t="s">
        <v>529</v>
      </c>
      <c r="C369" s="31">
        <v>4301051444</v>
      </c>
      <c r="D369" s="397">
        <v>4680115881969</v>
      </c>
      <c r="E369" s="393"/>
      <c r="F369" s="384">
        <v>0.4</v>
      </c>
      <c r="G369" s="32">
        <v>6</v>
      </c>
      <c r="H369" s="384">
        <v>2.4</v>
      </c>
      <c r="I369" s="384">
        <v>2.6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392"/>
      <c r="Q369" s="392"/>
      <c r="R369" s="392"/>
      <c r="S369" s="393"/>
      <c r="T369" s="34"/>
      <c r="U369" s="34"/>
      <c r="V369" s="35" t="s">
        <v>66</v>
      </c>
      <c r="W369" s="385">
        <v>0</v>
      </c>
      <c r="X369" s="386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5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394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6"/>
      <c r="O370" s="408" t="s">
        <v>70</v>
      </c>
      <c r="P370" s="409"/>
      <c r="Q370" s="409"/>
      <c r="R370" s="409"/>
      <c r="S370" s="409"/>
      <c r="T370" s="409"/>
      <c r="U370" s="410"/>
      <c r="V370" s="37" t="s">
        <v>71</v>
      </c>
      <c r="W370" s="387">
        <f>IFERROR(W365/H365,"0")+IFERROR(W366/H366,"0")+IFERROR(W367/H367,"0")+IFERROR(W368/H368,"0")+IFERROR(W369/H369,"0")</f>
        <v>755.1282051282052</v>
      </c>
      <c r="X370" s="387">
        <f>IFERROR(X365/H365,"0")+IFERROR(X366/H366,"0")+IFERROR(X367/H367,"0")+IFERROR(X368/H368,"0")+IFERROR(X369/H369,"0")</f>
        <v>756</v>
      </c>
      <c r="Y370" s="387">
        <f>IFERROR(IF(Y365="",0,Y365),"0")+IFERROR(IF(Y366="",0,Y366),"0")+IFERROR(IF(Y367="",0,Y367),"0")+IFERROR(IF(Y368="",0,Y368),"0")+IFERROR(IF(Y369="",0,Y369),"0")</f>
        <v>15.731999999999999</v>
      </c>
      <c r="Z370" s="388"/>
      <c r="AA370" s="388"/>
    </row>
    <row r="371" spans="1:67" x14ac:dyDescent="0.2">
      <c r="A371" s="395"/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6"/>
      <c r="O371" s="408" t="s">
        <v>70</v>
      </c>
      <c r="P371" s="409"/>
      <c r="Q371" s="409"/>
      <c r="R371" s="409"/>
      <c r="S371" s="409"/>
      <c r="T371" s="409"/>
      <c r="U371" s="410"/>
      <c r="V371" s="37" t="s">
        <v>66</v>
      </c>
      <c r="W371" s="387">
        <f>IFERROR(SUM(W365:W369),"0")</f>
        <v>5620</v>
      </c>
      <c r="X371" s="387">
        <f>IFERROR(SUM(X365:X369),"0")</f>
        <v>5626.8</v>
      </c>
      <c r="Y371" s="37"/>
      <c r="Z371" s="388"/>
      <c r="AA371" s="388"/>
    </row>
    <row r="372" spans="1:67" ht="14.25" hidden="1" customHeight="1" x14ac:dyDescent="0.25">
      <c r="A372" s="400" t="s">
        <v>215</v>
      </c>
      <c r="B372" s="395"/>
      <c r="C372" s="395"/>
      <c r="D372" s="395"/>
      <c r="E372" s="395"/>
      <c r="F372" s="395"/>
      <c r="G372" s="395"/>
      <c r="H372" s="395"/>
      <c r="I372" s="395"/>
      <c r="J372" s="395"/>
      <c r="K372" s="395"/>
      <c r="L372" s="395"/>
      <c r="M372" s="395"/>
      <c r="N372" s="395"/>
      <c r="O372" s="395"/>
      <c r="P372" s="395"/>
      <c r="Q372" s="395"/>
      <c r="R372" s="395"/>
      <c r="S372" s="395"/>
      <c r="T372" s="395"/>
      <c r="U372" s="395"/>
      <c r="V372" s="395"/>
      <c r="W372" s="395"/>
      <c r="X372" s="395"/>
      <c r="Y372" s="395"/>
      <c r="Z372" s="378"/>
      <c r="AA372" s="378"/>
    </row>
    <row r="373" spans="1:67" ht="27" hidden="1" customHeight="1" x14ac:dyDescent="0.25">
      <c r="A373" s="54" t="s">
        <v>530</v>
      </c>
      <c r="B373" s="54" t="s">
        <v>531</v>
      </c>
      <c r="C373" s="31">
        <v>4301060322</v>
      </c>
      <c r="D373" s="397">
        <v>4607091389357</v>
      </c>
      <c r="E373" s="393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59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392"/>
      <c r="Q373" s="392"/>
      <c r="R373" s="392"/>
      <c r="S373" s="393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530</v>
      </c>
      <c r="B374" s="54" t="s">
        <v>532</v>
      </c>
      <c r="C374" s="31">
        <v>4301060377</v>
      </c>
      <c r="D374" s="397">
        <v>4607091389357</v>
      </c>
      <c r="E374" s="393"/>
      <c r="F374" s="384">
        <v>1.3</v>
      </c>
      <c r="G374" s="32">
        <v>6</v>
      </c>
      <c r="H374" s="384">
        <v>7.8</v>
      </c>
      <c r="I374" s="384">
        <v>8.2799999999999994</v>
      </c>
      <c r="J374" s="32">
        <v>56</v>
      </c>
      <c r="K374" s="32" t="s">
        <v>108</v>
      </c>
      <c r="L374" s="33" t="s">
        <v>65</v>
      </c>
      <c r="M374" s="33"/>
      <c r="N374" s="32">
        <v>40</v>
      </c>
      <c r="O374" s="64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392"/>
      <c r="Q374" s="392"/>
      <c r="R374" s="392"/>
      <c r="S374" s="393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idden="1" x14ac:dyDescent="0.2">
      <c r="A375" s="394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6"/>
      <c r="O375" s="408" t="s">
        <v>70</v>
      </c>
      <c r="P375" s="409"/>
      <c r="Q375" s="409"/>
      <c r="R375" s="409"/>
      <c r="S375" s="409"/>
      <c r="T375" s="409"/>
      <c r="U375" s="410"/>
      <c r="V375" s="37" t="s">
        <v>71</v>
      </c>
      <c r="W375" s="387">
        <f>IFERROR(W373/H373,"0")+IFERROR(W374/H374,"0")</f>
        <v>0</v>
      </c>
      <c r="X375" s="387">
        <f>IFERROR(X373/H373,"0")+IFERROR(X374/H374,"0")</f>
        <v>0</v>
      </c>
      <c r="Y375" s="387">
        <f>IFERROR(IF(Y373="",0,Y373),"0")+IFERROR(IF(Y374="",0,Y374),"0")</f>
        <v>0</v>
      </c>
      <c r="Z375" s="388"/>
      <c r="AA375" s="388"/>
    </row>
    <row r="376" spans="1:67" hidden="1" x14ac:dyDescent="0.2">
      <c r="A376" s="395"/>
      <c r="B376" s="395"/>
      <c r="C376" s="395"/>
      <c r="D376" s="395"/>
      <c r="E376" s="395"/>
      <c r="F376" s="395"/>
      <c r="G376" s="395"/>
      <c r="H376" s="395"/>
      <c r="I376" s="395"/>
      <c r="J376" s="395"/>
      <c r="K376" s="395"/>
      <c r="L376" s="395"/>
      <c r="M376" s="395"/>
      <c r="N376" s="396"/>
      <c r="O376" s="408" t="s">
        <v>70</v>
      </c>
      <c r="P376" s="409"/>
      <c r="Q376" s="409"/>
      <c r="R376" s="409"/>
      <c r="S376" s="409"/>
      <c r="T376" s="409"/>
      <c r="U376" s="410"/>
      <c r="V376" s="37" t="s">
        <v>66</v>
      </c>
      <c r="W376" s="387">
        <f>IFERROR(SUM(W373:W374),"0")</f>
        <v>0</v>
      </c>
      <c r="X376" s="387">
        <f>IFERROR(SUM(X373:X374),"0")</f>
        <v>0</v>
      </c>
      <c r="Y376" s="37"/>
      <c r="Z376" s="388"/>
      <c r="AA376" s="388"/>
    </row>
    <row r="377" spans="1:67" ht="27.75" hidden="1" customHeight="1" x14ac:dyDescent="0.2">
      <c r="A377" s="401" t="s">
        <v>533</v>
      </c>
      <c r="B377" s="402"/>
      <c r="C377" s="402"/>
      <c r="D377" s="402"/>
      <c r="E377" s="402"/>
      <c r="F377" s="402"/>
      <c r="G377" s="402"/>
      <c r="H377" s="402"/>
      <c r="I377" s="402"/>
      <c r="J377" s="402"/>
      <c r="K377" s="402"/>
      <c r="L377" s="402"/>
      <c r="M377" s="402"/>
      <c r="N377" s="402"/>
      <c r="O377" s="402"/>
      <c r="P377" s="402"/>
      <c r="Q377" s="402"/>
      <c r="R377" s="402"/>
      <c r="S377" s="402"/>
      <c r="T377" s="402"/>
      <c r="U377" s="402"/>
      <c r="V377" s="402"/>
      <c r="W377" s="402"/>
      <c r="X377" s="402"/>
      <c r="Y377" s="402"/>
      <c r="Z377" s="48"/>
      <c r="AA377" s="48"/>
    </row>
    <row r="378" spans="1:67" ht="16.5" hidden="1" customHeight="1" x14ac:dyDescent="0.25">
      <c r="A378" s="466" t="s">
        <v>534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79"/>
      <c r="AA378" s="379"/>
    </row>
    <row r="379" spans="1:67" ht="14.25" hidden="1" customHeight="1" x14ac:dyDescent="0.25">
      <c r="A379" s="400" t="s">
        <v>113</v>
      </c>
      <c r="B379" s="395"/>
      <c r="C379" s="395"/>
      <c r="D379" s="395"/>
      <c r="E379" s="395"/>
      <c r="F379" s="395"/>
      <c r="G379" s="395"/>
      <c r="H379" s="395"/>
      <c r="I379" s="395"/>
      <c r="J379" s="395"/>
      <c r="K379" s="395"/>
      <c r="L379" s="395"/>
      <c r="M379" s="395"/>
      <c r="N379" s="395"/>
      <c r="O379" s="395"/>
      <c r="P379" s="395"/>
      <c r="Q379" s="395"/>
      <c r="R379" s="395"/>
      <c r="S379" s="395"/>
      <c r="T379" s="395"/>
      <c r="U379" s="395"/>
      <c r="V379" s="395"/>
      <c r="W379" s="395"/>
      <c r="X379" s="395"/>
      <c r="Y379" s="395"/>
      <c r="Z379" s="378"/>
      <c r="AA379" s="378"/>
    </row>
    <row r="380" spans="1:67" ht="27" hidden="1" customHeight="1" x14ac:dyDescent="0.25">
      <c r="A380" s="54" t="s">
        <v>535</v>
      </c>
      <c r="B380" s="54" t="s">
        <v>536</v>
      </c>
      <c r="C380" s="31">
        <v>4301011428</v>
      </c>
      <c r="D380" s="397">
        <v>4607091389708</v>
      </c>
      <c r="E380" s="393"/>
      <c r="F380" s="384">
        <v>0.45</v>
      </c>
      <c r="G380" s="32">
        <v>6</v>
      </c>
      <c r="H380" s="384">
        <v>2.7</v>
      </c>
      <c r="I380" s="384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5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392"/>
      <c r="Q380" s="392"/>
      <c r="R380" s="392"/>
      <c r="S380" s="393"/>
      <c r="T380" s="34"/>
      <c r="U380" s="34"/>
      <c r="V380" s="35" t="s">
        <v>66</v>
      </c>
      <c r="W380" s="385">
        <v>0</v>
      </c>
      <c r="X380" s="386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hidden="1" customHeight="1" x14ac:dyDescent="0.25">
      <c r="A381" s="54" t="s">
        <v>537</v>
      </c>
      <c r="B381" s="54" t="s">
        <v>538</v>
      </c>
      <c r="C381" s="31">
        <v>4301011427</v>
      </c>
      <c r="D381" s="397">
        <v>4607091389692</v>
      </c>
      <c r="E381" s="393"/>
      <c r="F381" s="384">
        <v>0.45</v>
      </c>
      <c r="G381" s="32">
        <v>6</v>
      </c>
      <c r="H381" s="384">
        <v>2.7</v>
      </c>
      <c r="I381" s="384">
        <v>2.9</v>
      </c>
      <c r="J381" s="32">
        <v>156</v>
      </c>
      <c r="K381" s="32" t="s">
        <v>64</v>
      </c>
      <c r="L381" s="33" t="s">
        <v>109</v>
      </c>
      <c r="M381" s="33"/>
      <c r="N381" s="32">
        <v>50</v>
      </c>
      <c r="O381" s="50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392"/>
      <c r="Q381" s="392"/>
      <c r="R381" s="392"/>
      <c r="S381" s="393"/>
      <c r="T381" s="34"/>
      <c r="U381" s="34"/>
      <c r="V381" s="35" t="s">
        <v>66</v>
      </c>
      <c r="W381" s="385">
        <v>0</v>
      </c>
      <c r="X381" s="386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9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idden="1" x14ac:dyDescent="0.2">
      <c r="A382" s="394"/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6"/>
      <c r="O382" s="408" t="s">
        <v>70</v>
      </c>
      <c r="P382" s="409"/>
      <c r="Q382" s="409"/>
      <c r="R382" s="409"/>
      <c r="S382" s="409"/>
      <c r="T382" s="409"/>
      <c r="U382" s="410"/>
      <c r="V382" s="37" t="s">
        <v>71</v>
      </c>
      <c r="W382" s="387">
        <f>IFERROR(W380/H380,"0")+IFERROR(W381/H381,"0")</f>
        <v>0</v>
      </c>
      <c r="X382" s="387">
        <f>IFERROR(X380/H380,"0")+IFERROR(X381/H381,"0")</f>
        <v>0</v>
      </c>
      <c r="Y382" s="387">
        <f>IFERROR(IF(Y380="",0,Y380),"0")+IFERROR(IF(Y381="",0,Y381),"0")</f>
        <v>0</v>
      </c>
      <c r="Z382" s="388"/>
      <c r="AA382" s="388"/>
    </row>
    <row r="383" spans="1:67" hidden="1" x14ac:dyDescent="0.2">
      <c r="A383" s="395"/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6"/>
      <c r="O383" s="408" t="s">
        <v>70</v>
      </c>
      <c r="P383" s="409"/>
      <c r="Q383" s="409"/>
      <c r="R383" s="409"/>
      <c r="S383" s="409"/>
      <c r="T383" s="409"/>
      <c r="U383" s="410"/>
      <c r="V383" s="37" t="s">
        <v>66</v>
      </c>
      <c r="W383" s="387">
        <f>IFERROR(SUM(W380:W381),"0")</f>
        <v>0</v>
      </c>
      <c r="X383" s="387">
        <f>IFERROR(SUM(X380:X381),"0")</f>
        <v>0</v>
      </c>
      <c r="Y383" s="37"/>
      <c r="Z383" s="388"/>
      <c r="AA383" s="388"/>
    </row>
    <row r="384" spans="1:67" ht="14.25" hidden="1" customHeight="1" x14ac:dyDescent="0.25">
      <c r="A384" s="400" t="s">
        <v>61</v>
      </c>
      <c r="B384" s="395"/>
      <c r="C384" s="395"/>
      <c r="D384" s="395"/>
      <c r="E384" s="395"/>
      <c r="F384" s="395"/>
      <c r="G384" s="395"/>
      <c r="H384" s="395"/>
      <c r="I384" s="395"/>
      <c r="J384" s="395"/>
      <c r="K384" s="395"/>
      <c r="L384" s="395"/>
      <c r="M384" s="395"/>
      <c r="N384" s="395"/>
      <c r="O384" s="395"/>
      <c r="P384" s="395"/>
      <c r="Q384" s="395"/>
      <c r="R384" s="395"/>
      <c r="S384" s="395"/>
      <c r="T384" s="395"/>
      <c r="U384" s="395"/>
      <c r="V384" s="395"/>
      <c r="W384" s="395"/>
      <c r="X384" s="395"/>
      <c r="Y384" s="395"/>
      <c r="Z384" s="378"/>
      <c r="AA384" s="378"/>
    </row>
    <row r="385" spans="1:67" ht="27" hidden="1" customHeight="1" x14ac:dyDescent="0.25">
      <c r="A385" s="54" t="s">
        <v>539</v>
      </c>
      <c r="B385" s="54" t="s">
        <v>540</v>
      </c>
      <c r="C385" s="31">
        <v>4301031322</v>
      </c>
      <c r="D385" s="397">
        <v>4607091389753</v>
      </c>
      <c r="E385" s="393"/>
      <c r="F385" s="384">
        <v>0.7</v>
      </c>
      <c r="G385" s="32">
        <v>6</v>
      </c>
      <c r="H385" s="384">
        <v>4.2</v>
      </c>
      <c r="I385" s="384">
        <v>4.43</v>
      </c>
      <c r="J385" s="32">
        <v>156</v>
      </c>
      <c r="K385" s="32" t="s">
        <v>64</v>
      </c>
      <c r="L385" s="33" t="s">
        <v>65</v>
      </c>
      <c r="M385" s="33"/>
      <c r="N385" s="32">
        <v>50</v>
      </c>
      <c r="O385" s="483" t="s">
        <v>541</v>
      </c>
      <c r="P385" s="392"/>
      <c r="Q385" s="392"/>
      <c r="R385" s="392"/>
      <c r="S385" s="393"/>
      <c r="T385" s="34"/>
      <c r="U385" s="34"/>
      <c r="V385" s="35" t="s">
        <v>66</v>
      </c>
      <c r="W385" s="385">
        <v>0</v>
      </c>
      <c r="X385" s="386">
        <f t="shared" ref="X385:X407" si="69">IFERROR(IF(W385="",0,CEILING((W385/$H385),1)*$H385),"")</f>
        <v>0</v>
      </c>
      <c r="Y385" s="36" t="str">
        <f t="shared" ref="Y385:Y391" si="70">IFERROR(IF(X385=0,"",ROUNDUP(X385/H385,0)*0.00753),"")</f>
        <v/>
      </c>
      <c r="Z385" s="56"/>
      <c r="AA385" s="57"/>
      <c r="AE385" s="64"/>
      <c r="BB385" s="280" t="s">
        <v>1</v>
      </c>
      <c r="BL385" s="64">
        <f t="shared" ref="BL385:BL407" si="71">IFERROR(W385*I385/H385,"0")</f>
        <v>0</v>
      </c>
      <c r="BM385" s="64">
        <f t="shared" ref="BM385:BM407" si="72">IFERROR(X385*I385/H385,"0")</f>
        <v>0</v>
      </c>
      <c r="BN385" s="64">
        <f t="shared" ref="BN385:BN407" si="73">IFERROR(1/J385*(W385/H385),"0")</f>
        <v>0</v>
      </c>
      <c r="BO385" s="64">
        <f t="shared" ref="BO385:BO407" si="74">IFERROR(1/J385*(X385/H385),"0")</f>
        <v>0</v>
      </c>
    </row>
    <row r="386" spans="1:67" ht="27" hidden="1" customHeight="1" x14ac:dyDescent="0.25">
      <c r="A386" s="54" t="s">
        <v>539</v>
      </c>
      <c r="B386" s="54" t="s">
        <v>542</v>
      </c>
      <c r="C386" s="31">
        <v>4301031177</v>
      </c>
      <c r="D386" s="397">
        <v>4607091389753</v>
      </c>
      <c r="E386" s="393"/>
      <c r="F386" s="384">
        <v>0.7</v>
      </c>
      <c r="G386" s="32">
        <v>6</v>
      </c>
      <c r="H386" s="384">
        <v>4.2</v>
      </c>
      <c r="I386" s="384">
        <v>4.43</v>
      </c>
      <c r="J386" s="32">
        <v>156</v>
      </c>
      <c r="K386" s="32" t="s">
        <v>64</v>
      </c>
      <c r="L386" s="33" t="s">
        <v>65</v>
      </c>
      <c r="M386" s="33"/>
      <c r="N386" s="32">
        <v>45</v>
      </c>
      <c r="O386" s="6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92"/>
      <c r="Q386" s="392"/>
      <c r="R386" s="392"/>
      <c r="S386" s="393"/>
      <c r="T386" s="34"/>
      <c r="U386" s="34"/>
      <c r="V386" s="35" t="s">
        <v>66</v>
      </c>
      <c r="W386" s="385">
        <v>0</v>
      </c>
      <c r="X386" s="386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hidden="1" customHeight="1" x14ac:dyDescent="0.25">
      <c r="A387" s="54" t="s">
        <v>543</v>
      </c>
      <c r="B387" s="54" t="s">
        <v>544</v>
      </c>
      <c r="C387" s="31">
        <v>4301031323</v>
      </c>
      <c r="D387" s="397">
        <v>4607091389760</v>
      </c>
      <c r="E387" s="393"/>
      <c r="F387" s="384">
        <v>0.7</v>
      </c>
      <c r="G387" s="32">
        <v>6</v>
      </c>
      <c r="H387" s="384">
        <v>4.2</v>
      </c>
      <c r="I387" s="384">
        <v>4.43</v>
      </c>
      <c r="J387" s="32">
        <v>156</v>
      </c>
      <c r="K387" s="32" t="s">
        <v>64</v>
      </c>
      <c r="L387" s="33" t="s">
        <v>65</v>
      </c>
      <c r="M387" s="33"/>
      <c r="N387" s="32">
        <v>50</v>
      </c>
      <c r="O387" s="503" t="s">
        <v>545</v>
      </c>
      <c r="P387" s="392"/>
      <c r="Q387" s="392"/>
      <c r="R387" s="392"/>
      <c r="S387" s="393"/>
      <c r="T387" s="34"/>
      <c r="U387" s="34"/>
      <c r="V387" s="35" t="s">
        <v>66</v>
      </c>
      <c r="W387" s="385">
        <v>0</v>
      </c>
      <c r="X387" s="386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543</v>
      </c>
      <c r="B388" s="54" t="s">
        <v>546</v>
      </c>
      <c r="C388" s="31">
        <v>4301031174</v>
      </c>
      <c r="D388" s="397">
        <v>4607091389760</v>
      </c>
      <c r="E388" s="393"/>
      <c r="F388" s="384">
        <v>0.7</v>
      </c>
      <c r="G388" s="32">
        <v>6</v>
      </c>
      <c r="H388" s="384">
        <v>4.2</v>
      </c>
      <c r="I388" s="384">
        <v>4.43</v>
      </c>
      <c r="J388" s="32">
        <v>156</v>
      </c>
      <c r="K388" s="32" t="s">
        <v>64</v>
      </c>
      <c r="L388" s="33" t="s">
        <v>65</v>
      </c>
      <c r="M388" s="33"/>
      <c r="N388" s="32">
        <v>45</v>
      </c>
      <c r="O388" s="75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8" s="392"/>
      <c r="Q388" s="392"/>
      <c r="R388" s="392"/>
      <c r="S388" s="393"/>
      <c r="T388" s="34"/>
      <c r="U388" s="34"/>
      <c r="V388" s="35" t="s">
        <v>66</v>
      </c>
      <c r="W388" s="385">
        <v>100</v>
      </c>
      <c r="X388" s="386">
        <f t="shared" si="69"/>
        <v>100.80000000000001</v>
      </c>
      <c r="Y388" s="36">
        <f t="shared" si="70"/>
        <v>0.18071999999999999</v>
      </c>
      <c r="Z388" s="56"/>
      <c r="AA388" s="57"/>
      <c r="AE388" s="64"/>
      <c r="BB388" s="283" t="s">
        <v>1</v>
      </c>
      <c r="BL388" s="64">
        <f t="shared" si="71"/>
        <v>105.47619047619047</v>
      </c>
      <c r="BM388" s="64">
        <f t="shared" si="72"/>
        <v>106.32000000000001</v>
      </c>
      <c r="BN388" s="64">
        <f t="shared" si="73"/>
        <v>0.15262515262515264</v>
      </c>
      <c r="BO388" s="64">
        <f t="shared" si="74"/>
        <v>0.15384615384615385</v>
      </c>
    </row>
    <row r="389" spans="1:67" ht="27" customHeight="1" x14ac:dyDescent="0.25">
      <c r="A389" s="54" t="s">
        <v>547</v>
      </c>
      <c r="B389" s="54" t="s">
        <v>548</v>
      </c>
      <c r="C389" s="31">
        <v>4301031325</v>
      </c>
      <c r="D389" s="397">
        <v>4607091389746</v>
      </c>
      <c r="E389" s="393"/>
      <c r="F389" s="384">
        <v>0.7</v>
      </c>
      <c r="G389" s="32">
        <v>6</v>
      </c>
      <c r="H389" s="384">
        <v>4.2</v>
      </c>
      <c r="I389" s="384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57" t="s">
        <v>549</v>
      </c>
      <c r="P389" s="392"/>
      <c r="Q389" s="392"/>
      <c r="R389" s="392"/>
      <c r="S389" s="393"/>
      <c r="T389" s="34"/>
      <c r="U389" s="34"/>
      <c r="V389" s="35" t="s">
        <v>66</v>
      </c>
      <c r="W389" s="385">
        <v>200</v>
      </c>
      <c r="X389" s="386">
        <f t="shared" si="69"/>
        <v>201.60000000000002</v>
      </c>
      <c r="Y389" s="36">
        <f t="shared" si="70"/>
        <v>0.36143999999999998</v>
      </c>
      <c r="Z389" s="56"/>
      <c r="AA389" s="57"/>
      <c r="AE389" s="64"/>
      <c r="BB389" s="284" t="s">
        <v>1</v>
      </c>
      <c r="BL389" s="64">
        <f t="shared" si="71"/>
        <v>210.95238095238093</v>
      </c>
      <c r="BM389" s="64">
        <f t="shared" si="72"/>
        <v>212.64000000000001</v>
      </c>
      <c r="BN389" s="64">
        <f t="shared" si="73"/>
        <v>0.30525030525030528</v>
      </c>
      <c r="BO389" s="64">
        <f t="shared" si="74"/>
        <v>0.30769230769230771</v>
      </c>
    </row>
    <row r="390" spans="1:67" ht="27" hidden="1" customHeight="1" x14ac:dyDescent="0.25">
      <c r="A390" s="54" t="s">
        <v>547</v>
      </c>
      <c r="B390" s="54" t="s">
        <v>550</v>
      </c>
      <c r="C390" s="31">
        <v>4301031356</v>
      </c>
      <c r="D390" s="397">
        <v>4607091389746</v>
      </c>
      <c r="E390" s="393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71" t="s">
        <v>549</v>
      </c>
      <c r="P390" s="392"/>
      <c r="Q390" s="392"/>
      <c r="R390" s="392"/>
      <c r="S390" s="393"/>
      <c r="T390" s="34"/>
      <c r="U390" s="34"/>
      <c r="V390" s="35" t="s">
        <v>66</v>
      </c>
      <c r="W390" s="385">
        <v>0</v>
      </c>
      <c r="X390" s="386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37.5" hidden="1" customHeight="1" x14ac:dyDescent="0.25">
      <c r="A391" s="54" t="s">
        <v>551</v>
      </c>
      <c r="B391" s="54" t="s">
        <v>552</v>
      </c>
      <c r="C391" s="31">
        <v>4301031236</v>
      </c>
      <c r="D391" s="397">
        <v>4680115882928</v>
      </c>
      <c r="E391" s="393"/>
      <c r="F391" s="384">
        <v>0.28000000000000003</v>
      </c>
      <c r="G391" s="32">
        <v>6</v>
      </c>
      <c r="H391" s="384">
        <v>1.68</v>
      </c>
      <c r="I391" s="384">
        <v>2.6</v>
      </c>
      <c r="J391" s="32">
        <v>156</v>
      </c>
      <c r="K391" s="32" t="s">
        <v>64</v>
      </c>
      <c r="L391" s="33" t="s">
        <v>65</v>
      </c>
      <c r="M391" s="33"/>
      <c r="N391" s="32">
        <v>35</v>
      </c>
      <c r="O391" s="4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92"/>
      <c r="Q391" s="392"/>
      <c r="R391" s="392"/>
      <c r="S391" s="393"/>
      <c r="T391" s="34"/>
      <c r="U391" s="34"/>
      <c r="V391" s="35" t="s">
        <v>66</v>
      </c>
      <c r="W391" s="385">
        <v>0</v>
      </c>
      <c r="X391" s="386">
        <f t="shared" si="69"/>
        <v>0</v>
      </c>
      <c r="Y391" s="36" t="str">
        <f t="shared" si="70"/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hidden="1" customHeight="1" x14ac:dyDescent="0.25">
      <c r="A392" s="54" t="s">
        <v>553</v>
      </c>
      <c r="B392" s="54" t="s">
        <v>554</v>
      </c>
      <c r="C392" s="31">
        <v>4301031335</v>
      </c>
      <c r="D392" s="397">
        <v>4680115883147</v>
      </c>
      <c r="E392" s="393"/>
      <c r="F392" s="384">
        <v>0.28000000000000003</v>
      </c>
      <c r="G392" s="32">
        <v>6</v>
      </c>
      <c r="H392" s="384">
        <v>1.68</v>
      </c>
      <c r="I392" s="384">
        <v>1.81</v>
      </c>
      <c r="J392" s="32">
        <v>234</v>
      </c>
      <c r="K392" s="32" t="s">
        <v>69</v>
      </c>
      <c r="L392" s="33" t="s">
        <v>65</v>
      </c>
      <c r="M392" s="33"/>
      <c r="N392" s="32">
        <v>50</v>
      </c>
      <c r="O392" s="732" t="s">
        <v>555</v>
      </c>
      <c r="P392" s="392"/>
      <c r="Q392" s="392"/>
      <c r="R392" s="392"/>
      <c r="S392" s="393"/>
      <c r="T392" s="34"/>
      <c r="U392" s="34"/>
      <c r="V392" s="35" t="s">
        <v>66</v>
      </c>
      <c r="W392" s="385">
        <v>0</v>
      </c>
      <c r="X392" s="386">
        <f t="shared" si="69"/>
        <v>0</v>
      </c>
      <c r="Y392" s="36" t="str">
        <f t="shared" ref="Y392:Y407" si="75">IFERROR(IF(X392=0,"",ROUNDUP(X392/H392,0)*0.00502),"")</f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553</v>
      </c>
      <c r="B393" s="54" t="s">
        <v>556</v>
      </c>
      <c r="C393" s="31">
        <v>4301031257</v>
      </c>
      <c r="D393" s="397">
        <v>4680115883147</v>
      </c>
      <c r="E393" s="393"/>
      <c r="F393" s="384">
        <v>0.28000000000000003</v>
      </c>
      <c r="G393" s="32">
        <v>6</v>
      </c>
      <c r="H393" s="384">
        <v>1.68</v>
      </c>
      <c r="I393" s="384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5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92"/>
      <c r="Q393" s="392"/>
      <c r="R393" s="392"/>
      <c r="S393" s="393"/>
      <c r="T393" s="34"/>
      <c r="U393" s="34"/>
      <c r="V393" s="35" t="s">
        <v>66</v>
      </c>
      <c r="W393" s="385">
        <v>0</v>
      </c>
      <c r="X393" s="386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557</v>
      </c>
      <c r="B394" s="54" t="s">
        <v>558</v>
      </c>
      <c r="C394" s="31">
        <v>4301031330</v>
      </c>
      <c r="D394" s="397">
        <v>4607091384338</v>
      </c>
      <c r="E394" s="393"/>
      <c r="F394" s="384">
        <v>0.35</v>
      </c>
      <c r="G394" s="32">
        <v>6</v>
      </c>
      <c r="H394" s="384">
        <v>2.1</v>
      </c>
      <c r="I394" s="384">
        <v>2.23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36" t="s">
        <v>559</v>
      </c>
      <c r="P394" s="392"/>
      <c r="Q394" s="392"/>
      <c r="R394" s="392"/>
      <c r="S394" s="393"/>
      <c r="T394" s="34"/>
      <c r="U394" s="34"/>
      <c r="V394" s="35" t="s">
        <v>66</v>
      </c>
      <c r="W394" s="385">
        <v>0</v>
      </c>
      <c r="X394" s="386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557</v>
      </c>
      <c r="B395" s="54" t="s">
        <v>560</v>
      </c>
      <c r="C395" s="31">
        <v>4301031178</v>
      </c>
      <c r="D395" s="397">
        <v>4607091384338</v>
      </c>
      <c r="E395" s="393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2"/>
      <c r="Q395" s="392"/>
      <c r="R395" s="392"/>
      <c r="S395" s="393"/>
      <c r="T395" s="34"/>
      <c r="U395" s="34"/>
      <c r="V395" s="35" t="s">
        <v>66</v>
      </c>
      <c r="W395" s="385">
        <v>0</v>
      </c>
      <c r="X395" s="386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561</v>
      </c>
      <c r="B396" s="54" t="s">
        <v>562</v>
      </c>
      <c r="C396" s="31">
        <v>4301031336</v>
      </c>
      <c r="D396" s="397">
        <v>4680115883154</v>
      </c>
      <c r="E396" s="393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670" t="s">
        <v>563</v>
      </c>
      <c r="P396" s="392"/>
      <c r="Q396" s="392"/>
      <c r="R396" s="392"/>
      <c r="S396" s="393"/>
      <c r="T396" s="34"/>
      <c r="U396" s="34"/>
      <c r="V396" s="35" t="s">
        <v>66</v>
      </c>
      <c r="W396" s="385">
        <v>0</v>
      </c>
      <c r="X396" s="386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hidden="1" customHeight="1" x14ac:dyDescent="0.25">
      <c r="A397" s="54" t="s">
        <v>561</v>
      </c>
      <c r="B397" s="54" t="s">
        <v>564</v>
      </c>
      <c r="C397" s="31">
        <v>4301031254</v>
      </c>
      <c r="D397" s="397">
        <v>4680115883154</v>
      </c>
      <c r="E397" s="393"/>
      <c r="F397" s="384">
        <v>0.28000000000000003</v>
      </c>
      <c r="G397" s="32">
        <v>6</v>
      </c>
      <c r="H397" s="384">
        <v>1.68</v>
      </c>
      <c r="I397" s="384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2"/>
      <c r="Q397" s="392"/>
      <c r="R397" s="392"/>
      <c r="S397" s="393"/>
      <c r="T397" s="34"/>
      <c r="U397" s="34"/>
      <c r="V397" s="35" t="s">
        <v>66</v>
      </c>
      <c r="W397" s="385">
        <v>0</v>
      </c>
      <c r="X397" s="386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hidden="1" customHeight="1" x14ac:dyDescent="0.25">
      <c r="A398" s="54" t="s">
        <v>565</v>
      </c>
      <c r="B398" s="54" t="s">
        <v>566</v>
      </c>
      <c r="C398" s="31">
        <v>4301031331</v>
      </c>
      <c r="D398" s="397">
        <v>4607091389524</v>
      </c>
      <c r="E398" s="393"/>
      <c r="F398" s="384">
        <v>0.35</v>
      </c>
      <c r="G398" s="32">
        <v>6</v>
      </c>
      <c r="H398" s="384">
        <v>2.1</v>
      </c>
      <c r="I398" s="384">
        <v>2.23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75" t="s">
        <v>567</v>
      </c>
      <c r="P398" s="392"/>
      <c r="Q398" s="392"/>
      <c r="R398" s="392"/>
      <c r="S398" s="393"/>
      <c r="T398" s="34"/>
      <c r="U398" s="34"/>
      <c r="V398" s="35" t="s">
        <v>66</v>
      </c>
      <c r="W398" s="385">
        <v>0</v>
      </c>
      <c r="X398" s="386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37.5" hidden="1" customHeight="1" x14ac:dyDescent="0.25">
      <c r="A399" s="54" t="s">
        <v>565</v>
      </c>
      <c r="B399" s="54" t="s">
        <v>568</v>
      </c>
      <c r="C399" s="31">
        <v>4301031171</v>
      </c>
      <c r="D399" s="397">
        <v>4607091389524</v>
      </c>
      <c r="E399" s="393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9" s="392"/>
      <c r="Q399" s="392"/>
      <c r="R399" s="392"/>
      <c r="S399" s="393"/>
      <c r="T399" s="34"/>
      <c r="U399" s="34"/>
      <c r="V399" s="35" t="s">
        <v>66</v>
      </c>
      <c r="W399" s="385">
        <v>0</v>
      </c>
      <c r="X399" s="386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569</v>
      </c>
      <c r="B400" s="54" t="s">
        <v>570</v>
      </c>
      <c r="C400" s="31">
        <v>4301031258</v>
      </c>
      <c r="D400" s="397">
        <v>4680115883161</v>
      </c>
      <c r="E400" s="393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2"/>
      <c r="Q400" s="392"/>
      <c r="R400" s="392"/>
      <c r="S400" s="393"/>
      <c r="T400" s="34"/>
      <c r="U400" s="34"/>
      <c r="V400" s="35" t="s">
        <v>66</v>
      </c>
      <c r="W400" s="385">
        <v>0</v>
      </c>
      <c r="X400" s="386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569</v>
      </c>
      <c r="B401" s="54" t="s">
        <v>571</v>
      </c>
      <c r="C401" s="31">
        <v>4301031337</v>
      </c>
      <c r="D401" s="397">
        <v>4680115883161</v>
      </c>
      <c r="E401" s="393"/>
      <c r="F401" s="384">
        <v>0.28000000000000003</v>
      </c>
      <c r="G401" s="32">
        <v>6</v>
      </c>
      <c r="H401" s="384">
        <v>1.68</v>
      </c>
      <c r="I401" s="384">
        <v>1.81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572</v>
      </c>
      <c r="P401" s="392"/>
      <c r="Q401" s="392"/>
      <c r="R401" s="392"/>
      <c r="S401" s="393"/>
      <c r="T401" s="34"/>
      <c r="U401" s="34"/>
      <c r="V401" s="35" t="s">
        <v>66</v>
      </c>
      <c r="W401" s="385">
        <v>0</v>
      </c>
      <c r="X401" s="386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hidden="1" customHeight="1" x14ac:dyDescent="0.25">
      <c r="A402" s="54" t="s">
        <v>573</v>
      </c>
      <c r="B402" s="54" t="s">
        <v>574</v>
      </c>
      <c r="C402" s="31">
        <v>4301031332</v>
      </c>
      <c r="D402" s="397">
        <v>4607091384345</v>
      </c>
      <c r="E402" s="393"/>
      <c r="F402" s="384">
        <v>0.35</v>
      </c>
      <c r="G402" s="32">
        <v>6</v>
      </c>
      <c r="H402" s="384">
        <v>2.1</v>
      </c>
      <c r="I402" s="384">
        <v>2.23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5" t="s">
        <v>575</v>
      </c>
      <c r="P402" s="392"/>
      <c r="Q402" s="392"/>
      <c r="R402" s="392"/>
      <c r="S402" s="393"/>
      <c r="T402" s="34"/>
      <c r="U402" s="34"/>
      <c r="V402" s="35" t="s">
        <v>66</v>
      </c>
      <c r="W402" s="385">
        <v>0</v>
      </c>
      <c r="X402" s="386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hidden="1" customHeight="1" x14ac:dyDescent="0.25">
      <c r="A403" s="54" t="s">
        <v>576</v>
      </c>
      <c r="B403" s="54" t="s">
        <v>577</v>
      </c>
      <c r="C403" s="31">
        <v>4301031256</v>
      </c>
      <c r="D403" s="397">
        <v>4680115883178</v>
      </c>
      <c r="E403" s="393"/>
      <c r="F403" s="384">
        <v>0.28000000000000003</v>
      </c>
      <c r="G403" s="32">
        <v>6</v>
      </c>
      <c r="H403" s="384">
        <v>1.68</v>
      </c>
      <c r="I403" s="384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2"/>
      <c r="Q403" s="392"/>
      <c r="R403" s="392"/>
      <c r="S403" s="393"/>
      <c r="T403" s="34"/>
      <c r="U403" s="34"/>
      <c r="V403" s="35" t="s">
        <v>66</v>
      </c>
      <c r="W403" s="385">
        <v>0</v>
      </c>
      <c r="X403" s="386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hidden="1" customHeight="1" x14ac:dyDescent="0.25">
      <c r="A404" s="54" t="s">
        <v>578</v>
      </c>
      <c r="B404" s="54" t="s">
        <v>579</v>
      </c>
      <c r="C404" s="31">
        <v>4301031333</v>
      </c>
      <c r="D404" s="397">
        <v>4607091389531</v>
      </c>
      <c r="E404" s="393"/>
      <c r="F404" s="384">
        <v>0.35</v>
      </c>
      <c r="G404" s="32">
        <v>6</v>
      </c>
      <c r="H404" s="384">
        <v>2.1</v>
      </c>
      <c r="I404" s="384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8" t="s">
        <v>580</v>
      </c>
      <c r="P404" s="392"/>
      <c r="Q404" s="392"/>
      <c r="R404" s="392"/>
      <c r="S404" s="393"/>
      <c r="T404" s="34"/>
      <c r="U404" s="34"/>
      <c r="V404" s="35" t="s">
        <v>66</v>
      </c>
      <c r="W404" s="385">
        <v>0</v>
      </c>
      <c r="X404" s="386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hidden="1" customHeight="1" x14ac:dyDescent="0.25">
      <c r="A405" s="54" t="s">
        <v>578</v>
      </c>
      <c r="B405" s="54" t="s">
        <v>581</v>
      </c>
      <c r="C405" s="31">
        <v>4301031172</v>
      </c>
      <c r="D405" s="397">
        <v>4607091389531</v>
      </c>
      <c r="E405" s="393"/>
      <c r="F405" s="384">
        <v>0.35</v>
      </c>
      <c r="G405" s="32">
        <v>6</v>
      </c>
      <c r="H405" s="384">
        <v>2.1</v>
      </c>
      <c r="I405" s="384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9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2"/>
      <c r="Q405" s="392"/>
      <c r="R405" s="392"/>
      <c r="S405" s="393"/>
      <c r="T405" s="34"/>
      <c r="U405" s="34"/>
      <c r="V405" s="35" t="s">
        <v>66</v>
      </c>
      <c r="W405" s="385">
        <v>0</v>
      </c>
      <c r="X405" s="386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hidden="1" customHeight="1" x14ac:dyDescent="0.25">
      <c r="A406" s="54" t="s">
        <v>582</v>
      </c>
      <c r="B406" s="54" t="s">
        <v>583</v>
      </c>
      <c r="C406" s="31">
        <v>4301031255</v>
      </c>
      <c r="D406" s="397">
        <v>4680115883185</v>
      </c>
      <c r="E406" s="393"/>
      <c r="F406" s="384">
        <v>0.28000000000000003</v>
      </c>
      <c r="G406" s="32">
        <v>6</v>
      </c>
      <c r="H406" s="384">
        <v>1.68</v>
      </c>
      <c r="I406" s="384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9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2"/>
      <c r="Q406" s="392"/>
      <c r="R406" s="392"/>
      <c r="S406" s="393"/>
      <c r="T406" s="34"/>
      <c r="U406" s="34"/>
      <c r="V406" s="35" t="s">
        <v>66</v>
      </c>
      <c r="W406" s="385">
        <v>0</v>
      </c>
      <c r="X406" s="386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ht="27" hidden="1" customHeight="1" x14ac:dyDescent="0.25">
      <c r="A407" s="54" t="s">
        <v>582</v>
      </c>
      <c r="B407" s="54" t="s">
        <v>584</v>
      </c>
      <c r="C407" s="31">
        <v>4301031338</v>
      </c>
      <c r="D407" s="397">
        <v>4680115883185</v>
      </c>
      <c r="E407" s="393"/>
      <c r="F407" s="384">
        <v>0.28000000000000003</v>
      </c>
      <c r="G407" s="32">
        <v>6</v>
      </c>
      <c r="H407" s="384">
        <v>1.68</v>
      </c>
      <c r="I407" s="384">
        <v>1.81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44" t="s">
        <v>585</v>
      </c>
      <c r="P407" s="392"/>
      <c r="Q407" s="392"/>
      <c r="R407" s="392"/>
      <c r="S407" s="393"/>
      <c r="T407" s="34"/>
      <c r="U407" s="34"/>
      <c r="V407" s="35" t="s">
        <v>66</v>
      </c>
      <c r="W407" s="385">
        <v>0</v>
      </c>
      <c r="X407" s="386">
        <f t="shared" si="69"/>
        <v>0</v>
      </c>
      <c r="Y407" s="36" t="str">
        <f t="shared" si="75"/>
        <v/>
      </c>
      <c r="Z407" s="56"/>
      <c r="AA407" s="57"/>
      <c r="AE407" s="64"/>
      <c r="BB407" s="302" t="s">
        <v>1</v>
      </c>
      <c r="BL407" s="64">
        <f t="shared" si="71"/>
        <v>0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</row>
    <row r="408" spans="1:67" x14ac:dyDescent="0.2">
      <c r="A408" s="394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6"/>
      <c r="O408" s="408" t="s">
        <v>70</v>
      </c>
      <c r="P408" s="409"/>
      <c r="Q408" s="409"/>
      <c r="R408" s="409"/>
      <c r="S408" s="409"/>
      <c r="T408" s="409"/>
      <c r="U408" s="410"/>
      <c r="V408" s="37" t="s">
        <v>71</v>
      </c>
      <c r="W408" s="387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71.428571428571431</v>
      </c>
      <c r="X408" s="387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72</v>
      </c>
      <c r="Y408" s="387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0.54215999999999998</v>
      </c>
      <c r="Z408" s="388"/>
      <c r="AA408" s="388"/>
    </row>
    <row r="409" spans="1:67" x14ac:dyDescent="0.2">
      <c r="A409" s="395"/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6"/>
      <c r="O409" s="408" t="s">
        <v>70</v>
      </c>
      <c r="P409" s="409"/>
      <c r="Q409" s="409"/>
      <c r="R409" s="409"/>
      <c r="S409" s="409"/>
      <c r="T409" s="409"/>
      <c r="U409" s="410"/>
      <c r="V409" s="37" t="s">
        <v>66</v>
      </c>
      <c r="W409" s="387">
        <f>IFERROR(SUM(W385:W407),"0")</f>
        <v>300</v>
      </c>
      <c r="X409" s="387">
        <f>IFERROR(SUM(X385:X407),"0")</f>
        <v>302.40000000000003</v>
      </c>
      <c r="Y409" s="37"/>
      <c r="Z409" s="388"/>
      <c r="AA409" s="388"/>
    </row>
    <row r="410" spans="1:67" ht="14.25" hidden="1" customHeight="1" x14ac:dyDescent="0.25">
      <c r="A410" s="400" t="s">
        <v>72</v>
      </c>
      <c r="B410" s="395"/>
      <c r="C410" s="395"/>
      <c r="D410" s="395"/>
      <c r="E410" s="395"/>
      <c r="F410" s="395"/>
      <c r="G410" s="395"/>
      <c r="H410" s="395"/>
      <c r="I410" s="395"/>
      <c r="J410" s="395"/>
      <c r="K410" s="395"/>
      <c r="L410" s="395"/>
      <c r="M410" s="395"/>
      <c r="N410" s="395"/>
      <c r="O410" s="395"/>
      <c r="P410" s="395"/>
      <c r="Q410" s="395"/>
      <c r="R410" s="395"/>
      <c r="S410" s="395"/>
      <c r="T410" s="395"/>
      <c r="U410" s="395"/>
      <c r="V410" s="395"/>
      <c r="W410" s="395"/>
      <c r="X410" s="395"/>
      <c r="Y410" s="395"/>
      <c r="Z410" s="378"/>
      <c r="AA410" s="378"/>
    </row>
    <row r="411" spans="1:67" ht="27" hidden="1" customHeight="1" x14ac:dyDescent="0.25">
      <c r="A411" s="54" t="s">
        <v>586</v>
      </c>
      <c r="B411" s="54" t="s">
        <v>587</v>
      </c>
      <c r="C411" s="31">
        <v>4301051431</v>
      </c>
      <c r="D411" s="397">
        <v>4607091389654</v>
      </c>
      <c r="E411" s="393"/>
      <c r="F411" s="384">
        <v>0.33</v>
      </c>
      <c r="G411" s="32">
        <v>6</v>
      </c>
      <c r="H411" s="384">
        <v>1.98</v>
      </c>
      <c r="I411" s="384">
        <v>2.258</v>
      </c>
      <c r="J411" s="32">
        <v>156</v>
      </c>
      <c r="K411" s="32" t="s">
        <v>64</v>
      </c>
      <c r="L411" s="33" t="s">
        <v>128</v>
      </c>
      <c r="M411" s="33"/>
      <c r="N411" s="32">
        <v>45</v>
      </c>
      <c r="O411" s="5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2"/>
      <c r="Q411" s="392"/>
      <c r="R411" s="392"/>
      <c r="S411" s="393"/>
      <c r="T411" s="34"/>
      <c r="U411" s="34"/>
      <c r="V411" s="35" t="s">
        <v>66</v>
      </c>
      <c r="W411" s="385">
        <v>0</v>
      </c>
      <c r="X411" s="386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588</v>
      </c>
      <c r="B412" s="54" t="s">
        <v>589</v>
      </c>
      <c r="C412" s="31">
        <v>4301051284</v>
      </c>
      <c r="D412" s="397">
        <v>4607091384352</v>
      </c>
      <c r="E412" s="393"/>
      <c r="F412" s="384">
        <v>0.6</v>
      </c>
      <c r="G412" s="32">
        <v>4</v>
      </c>
      <c r="H412" s="384">
        <v>2.4</v>
      </c>
      <c r="I412" s="384">
        <v>2.6459999999999999</v>
      </c>
      <c r="J412" s="32">
        <v>120</v>
      </c>
      <c r="K412" s="32" t="s">
        <v>64</v>
      </c>
      <c r="L412" s="33" t="s">
        <v>128</v>
      </c>
      <c r="M412" s="33"/>
      <c r="N412" s="32">
        <v>45</v>
      </c>
      <c r="O412" s="7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2"/>
      <c r="Q412" s="392"/>
      <c r="R412" s="392"/>
      <c r="S412" s="393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4"/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6"/>
      <c r="O413" s="408" t="s">
        <v>70</v>
      </c>
      <c r="P413" s="409"/>
      <c r="Q413" s="409"/>
      <c r="R413" s="409"/>
      <c r="S413" s="409"/>
      <c r="T413" s="409"/>
      <c r="U413" s="410"/>
      <c r="V413" s="37" t="s">
        <v>71</v>
      </c>
      <c r="W413" s="387">
        <f>IFERROR(W411/H411,"0")+IFERROR(W412/H412,"0")</f>
        <v>0</v>
      </c>
      <c r="X413" s="387">
        <f>IFERROR(X411/H411,"0")+IFERROR(X412/H412,"0")</f>
        <v>0</v>
      </c>
      <c r="Y413" s="387">
        <f>IFERROR(IF(Y411="",0,Y411),"0")+IFERROR(IF(Y412="",0,Y412),"0")</f>
        <v>0</v>
      </c>
      <c r="Z413" s="388"/>
      <c r="AA413" s="388"/>
    </row>
    <row r="414" spans="1:67" hidden="1" x14ac:dyDescent="0.2">
      <c r="A414" s="395"/>
      <c r="B414" s="395"/>
      <c r="C414" s="395"/>
      <c r="D414" s="395"/>
      <c r="E414" s="395"/>
      <c r="F414" s="395"/>
      <c r="G414" s="395"/>
      <c r="H414" s="395"/>
      <c r="I414" s="395"/>
      <c r="J414" s="395"/>
      <c r="K414" s="395"/>
      <c r="L414" s="395"/>
      <c r="M414" s="395"/>
      <c r="N414" s="396"/>
      <c r="O414" s="408" t="s">
        <v>70</v>
      </c>
      <c r="P414" s="409"/>
      <c r="Q414" s="409"/>
      <c r="R414" s="409"/>
      <c r="S414" s="409"/>
      <c r="T414" s="409"/>
      <c r="U414" s="410"/>
      <c r="V414" s="37" t="s">
        <v>66</v>
      </c>
      <c r="W414" s="387">
        <f>IFERROR(SUM(W411:W412),"0")</f>
        <v>0</v>
      </c>
      <c r="X414" s="387">
        <f>IFERROR(SUM(X411:X412),"0")</f>
        <v>0</v>
      </c>
      <c r="Y414" s="37"/>
      <c r="Z414" s="388"/>
      <c r="AA414" s="388"/>
    </row>
    <row r="415" spans="1:67" ht="14.25" hidden="1" customHeight="1" x14ac:dyDescent="0.25">
      <c r="A415" s="400" t="s">
        <v>91</v>
      </c>
      <c r="B415" s="395"/>
      <c r="C415" s="395"/>
      <c r="D415" s="395"/>
      <c r="E415" s="395"/>
      <c r="F415" s="395"/>
      <c r="G415" s="395"/>
      <c r="H415" s="395"/>
      <c r="I415" s="395"/>
      <c r="J415" s="395"/>
      <c r="K415" s="395"/>
      <c r="L415" s="395"/>
      <c r="M415" s="395"/>
      <c r="N415" s="395"/>
      <c r="O415" s="395"/>
      <c r="P415" s="395"/>
      <c r="Q415" s="395"/>
      <c r="R415" s="395"/>
      <c r="S415" s="395"/>
      <c r="T415" s="395"/>
      <c r="U415" s="395"/>
      <c r="V415" s="395"/>
      <c r="W415" s="395"/>
      <c r="X415" s="395"/>
      <c r="Y415" s="395"/>
      <c r="Z415" s="378"/>
      <c r="AA415" s="378"/>
    </row>
    <row r="416" spans="1:67" ht="27" hidden="1" customHeight="1" x14ac:dyDescent="0.25">
      <c r="A416" s="54" t="s">
        <v>590</v>
      </c>
      <c r="B416" s="54" t="s">
        <v>591</v>
      </c>
      <c r="C416" s="31">
        <v>4301032045</v>
      </c>
      <c r="D416" s="397">
        <v>4680115884335</v>
      </c>
      <c r="E416" s="393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592</v>
      </c>
      <c r="L416" s="33" t="s">
        <v>593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2"/>
      <c r="Q416" s="392"/>
      <c r="R416" s="392"/>
      <c r="S416" s="393"/>
      <c r="T416" s="34"/>
      <c r="U416" s="34"/>
      <c r="V416" s="35" t="s">
        <v>66</v>
      </c>
      <c r="W416" s="385">
        <v>0</v>
      </c>
      <c r="X416" s="386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594</v>
      </c>
      <c r="B417" s="54" t="s">
        <v>595</v>
      </c>
      <c r="C417" s="31">
        <v>4301032047</v>
      </c>
      <c r="D417" s="397">
        <v>4680115884342</v>
      </c>
      <c r="E417" s="393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592</v>
      </c>
      <c r="L417" s="33" t="s">
        <v>593</v>
      </c>
      <c r="M417" s="33"/>
      <c r="N417" s="32">
        <v>60</v>
      </c>
      <c r="O417" s="7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2"/>
      <c r="Q417" s="392"/>
      <c r="R417" s="392"/>
      <c r="S417" s="393"/>
      <c r="T417" s="34"/>
      <c r="U417" s="34"/>
      <c r="V417" s="35" t="s">
        <v>66</v>
      </c>
      <c r="W417" s="385">
        <v>0</v>
      </c>
      <c r="X417" s="38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596</v>
      </c>
      <c r="B418" s="54" t="s">
        <v>597</v>
      </c>
      <c r="C418" s="31">
        <v>4301170011</v>
      </c>
      <c r="D418" s="397">
        <v>4680115884113</v>
      </c>
      <c r="E418" s="393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592</v>
      </c>
      <c r="L418" s="33" t="s">
        <v>593</v>
      </c>
      <c r="M418" s="33"/>
      <c r="N418" s="32">
        <v>150</v>
      </c>
      <c r="O418" s="76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2"/>
      <c r="Q418" s="392"/>
      <c r="R418" s="392"/>
      <c r="S418" s="393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394"/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6"/>
      <c r="O419" s="408" t="s">
        <v>70</v>
      </c>
      <c r="P419" s="409"/>
      <c r="Q419" s="409"/>
      <c r="R419" s="409"/>
      <c r="S419" s="409"/>
      <c r="T419" s="409"/>
      <c r="U419" s="410"/>
      <c r="V419" s="37" t="s">
        <v>71</v>
      </c>
      <c r="W419" s="387">
        <f>IFERROR(W416/H416,"0")+IFERROR(W417/H417,"0")+IFERROR(W418/H418,"0")</f>
        <v>0</v>
      </c>
      <c r="X419" s="387">
        <f>IFERROR(X416/H416,"0")+IFERROR(X417/H417,"0")+IFERROR(X418/H418,"0")</f>
        <v>0</v>
      </c>
      <c r="Y419" s="387">
        <f>IFERROR(IF(Y416="",0,Y416),"0")+IFERROR(IF(Y417="",0,Y417),"0")+IFERROR(IF(Y418="",0,Y418),"0")</f>
        <v>0</v>
      </c>
      <c r="Z419" s="388"/>
      <c r="AA419" s="388"/>
    </row>
    <row r="420" spans="1:67" hidden="1" x14ac:dyDescent="0.2">
      <c r="A420" s="395"/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6"/>
      <c r="O420" s="408" t="s">
        <v>70</v>
      </c>
      <c r="P420" s="409"/>
      <c r="Q420" s="409"/>
      <c r="R420" s="409"/>
      <c r="S420" s="409"/>
      <c r="T420" s="409"/>
      <c r="U420" s="410"/>
      <c r="V420" s="37" t="s">
        <v>66</v>
      </c>
      <c r="W420" s="387">
        <f>IFERROR(SUM(W416:W418),"0")</f>
        <v>0</v>
      </c>
      <c r="X420" s="387">
        <f>IFERROR(SUM(X416:X418),"0")</f>
        <v>0</v>
      </c>
      <c r="Y420" s="37"/>
      <c r="Z420" s="388"/>
      <c r="AA420" s="388"/>
    </row>
    <row r="421" spans="1:67" ht="16.5" hidden="1" customHeight="1" x14ac:dyDescent="0.25">
      <c r="A421" s="466" t="s">
        <v>598</v>
      </c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395"/>
      <c r="P421" s="395"/>
      <c r="Q421" s="395"/>
      <c r="R421" s="395"/>
      <c r="S421" s="395"/>
      <c r="T421" s="395"/>
      <c r="U421" s="395"/>
      <c r="V421" s="395"/>
      <c r="W421" s="395"/>
      <c r="X421" s="395"/>
      <c r="Y421" s="395"/>
      <c r="Z421" s="379"/>
      <c r="AA421" s="379"/>
    </row>
    <row r="422" spans="1:67" ht="14.25" hidden="1" customHeight="1" x14ac:dyDescent="0.25">
      <c r="A422" s="400" t="s">
        <v>105</v>
      </c>
      <c r="B422" s="395"/>
      <c r="C422" s="395"/>
      <c r="D422" s="395"/>
      <c r="E422" s="395"/>
      <c r="F422" s="395"/>
      <c r="G422" s="395"/>
      <c r="H422" s="395"/>
      <c r="I422" s="395"/>
      <c r="J422" s="395"/>
      <c r="K422" s="395"/>
      <c r="L422" s="395"/>
      <c r="M422" s="395"/>
      <c r="N422" s="395"/>
      <c r="O422" s="395"/>
      <c r="P422" s="395"/>
      <c r="Q422" s="395"/>
      <c r="R422" s="395"/>
      <c r="S422" s="395"/>
      <c r="T422" s="395"/>
      <c r="U422" s="395"/>
      <c r="V422" s="395"/>
      <c r="W422" s="395"/>
      <c r="X422" s="395"/>
      <c r="Y422" s="395"/>
      <c r="Z422" s="378"/>
      <c r="AA422" s="378"/>
    </row>
    <row r="423" spans="1:67" ht="27" hidden="1" customHeight="1" x14ac:dyDescent="0.25">
      <c r="A423" s="54" t="s">
        <v>599</v>
      </c>
      <c r="B423" s="54" t="s">
        <v>600</v>
      </c>
      <c r="C423" s="31">
        <v>4301020214</v>
      </c>
      <c r="D423" s="397">
        <v>4607091389388</v>
      </c>
      <c r="E423" s="393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108</v>
      </c>
      <c r="L423" s="33" t="s">
        <v>109</v>
      </c>
      <c r="M423" s="33"/>
      <c r="N423" s="32">
        <v>35</v>
      </c>
      <c r="O423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2"/>
      <c r="Q423" s="392"/>
      <c r="R423" s="392"/>
      <c r="S423" s="393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601</v>
      </c>
      <c r="B424" s="54" t="s">
        <v>602</v>
      </c>
      <c r="C424" s="31">
        <v>4301020315</v>
      </c>
      <c r="D424" s="397">
        <v>4607091389364</v>
      </c>
      <c r="E424" s="393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65</v>
      </c>
      <c r="M424" s="33"/>
      <c r="N424" s="32">
        <v>40</v>
      </c>
      <c r="O424" s="628" t="s">
        <v>603</v>
      </c>
      <c r="P424" s="392"/>
      <c r="Q424" s="392"/>
      <c r="R424" s="392"/>
      <c r="S424" s="393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9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4"/>
      <c r="B425" s="395"/>
      <c r="C425" s="395"/>
      <c r="D425" s="395"/>
      <c r="E425" s="395"/>
      <c r="F425" s="395"/>
      <c r="G425" s="395"/>
      <c r="H425" s="395"/>
      <c r="I425" s="395"/>
      <c r="J425" s="395"/>
      <c r="K425" s="395"/>
      <c r="L425" s="395"/>
      <c r="M425" s="395"/>
      <c r="N425" s="396"/>
      <c r="O425" s="408" t="s">
        <v>70</v>
      </c>
      <c r="P425" s="409"/>
      <c r="Q425" s="409"/>
      <c r="R425" s="409"/>
      <c r="S425" s="409"/>
      <c r="T425" s="409"/>
      <c r="U425" s="410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hidden="1" x14ac:dyDescent="0.2">
      <c r="A426" s="395"/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6"/>
      <c r="O426" s="408" t="s">
        <v>70</v>
      </c>
      <c r="P426" s="409"/>
      <c r="Q426" s="409"/>
      <c r="R426" s="409"/>
      <c r="S426" s="409"/>
      <c r="T426" s="409"/>
      <c r="U426" s="410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hidden="1" customHeight="1" x14ac:dyDescent="0.25">
      <c r="A427" s="400" t="s">
        <v>61</v>
      </c>
      <c r="B427" s="395"/>
      <c r="C427" s="395"/>
      <c r="D427" s="395"/>
      <c r="E427" s="395"/>
      <c r="F427" s="395"/>
      <c r="G427" s="395"/>
      <c r="H427" s="395"/>
      <c r="I427" s="395"/>
      <c r="J427" s="395"/>
      <c r="K427" s="395"/>
      <c r="L427" s="395"/>
      <c r="M427" s="395"/>
      <c r="N427" s="395"/>
      <c r="O427" s="395"/>
      <c r="P427" s="395"/>
      <c r="Q427" s="395"/>
      <c r="R427" s="395"/>
      <c r="S427" s="395"/>
      <c r="T427" s="395"/>
      <c r="U427" s="395"/>
      <c r="V427" s="395"/>
      <c r="W427" s="395"/>
      <c r="X427" s="395"/>
      <c r="Y427" s="395"/>
      <c r="Z427" s="378"/>
      <c r="AA427" s="378"/>
    </row>
    <row r="428" spans="1:67" ht="27" customHeight="1" x14ac:dyDescent="0.25">
      <c r="A428" s="54" t="s">
        <v>604</v>
      </c>
      <c r="B428" s="54" t="s">
        <v>605</v>
      </c>
      <c r="C428" s="31">
        <v>4301031324</v>
      </c>
      <c r="D428" s="397">
        <v>4607091389739</v>
      </c>
      <c r="E428" s="393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65</v>
      </c>
      <c r="M428" s="33"/>
      <c r="N428" s="32">
        <v>50</v>
      </c>
      <c r="O428" s="536" t="s">
        <v>606</v>
      </c>
      <c r="P428" s="392"/>
      <c r="Q428" s="392"/>
      <c r="R428" s="392"/>
      <c r="S428" s="393"/>
      <c r="T428" s="34"/>
      <c r="U428" s="34"/>
      <c r="V428" s="35" t="s">
        <v>66</v>
      </c>
      <c r="W428" s="385">
        <v>40</v>
      </c>
      <c r="X428" s="386">
        <f t="shared" ref="X428:X435" si="76">IFERROR(IF(W428="",0,CEILING((W428/$H428),1)*$H428),"")</f>
        <v>42</v>
      </c>
      <c r="Y428" s="36">
        <f>IFERROR(IF(X428=0,"",ROUNDUP(X428/H428,0)*0.00753),"")</f>
        <v>7.5300000000000006E-2</v>
      </c>
      <c r="Z428" s="56"/>
      <c r="AA428" s="57"/>
      <c r="AE428" s="64"/>
      <c r="BB428" s="310" t="s">
        <v>1</v>
      </c>
      <c r="BL428" s="64">
        <f t="shared" ref="BL428:BL435" si="77">IFERROR(W428*I428/H428,"0")</f>
        <v>42.190476190476183</v>
      </c>
      <c r="BM428" s="64">
        <f t="shared" ref="BM428:BM435" si="78">IFERROR(X428*I428/H428,"0")</f>
        <v>44.3</v>
      </c>
      <c r="BN428" s="64">
        <f t="shared" ref="BN428:BN435" si="79">IFERROR(1/J428*(W428/H428),"0")</f>
        <v>6.1050061050061048E-2</v>
      </c>
      <c r="BO428" s="64">
        <f t="shared" ref="BO428:BO435" si="80">IFERROR(1/J428*(X428/H428),"0")</f>
        <v>6.4102564102564097E-2</v>
      </c>
    </row>
    <row r="429" spans="1:67" ht="27" hidden="1" customHeight="1" x14ac:dyDescent="0.25">
      <c r="A429" s="54" t="s">
        <v>604</v>
      </c>
      <c r="B429" s="54" t="s">
        <v>607</v>
      </c>
      <c r="C429" s="31">
        <v>4301031212</v>
      </c>
      <c r="D429" s="397">
        <v>4607091389739</v>
      </c>
      <c r="E429" s="393"/>
      <c r="F429" s="384">
        <v>0.7</v>
      </c>
      <c r="G429" s="32">
        <v>6</v>
      </c>
      <c r="H429" s="384">
        <v>4.2</v>
      </c>
      <c r="I429" s="384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2"/>
      <c r="Q429" s="392"/>
      <c r="R429" s="392"/>
      <c r="S429" s="393"/>
      <c r="T429" s="34"/>
      <c r="U429" s="34"/>
      <c r="V429" s="35" t="s">
        <v>66</v>
      </c>
      <c r="W429" s="385">
        <v>0</v>
      </c>
      <c r="X429" s="386">
        <f t="shared" si="76"/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608</v>
      </c>
      <c r="B430" s="54" t="s">
        <v>609</v>
      </c>
      <c r="C430" s="31">
        <v>4301031363</v>
      </c>
      <c r="D430" s="397">
        <v>4607091389425</v>
      </c>
      <c r="E430" s="393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50</v>
      </c>
      <c r="O430" s="750" t="s">
        <v>610</v>
      </c>
      <c r="P430" s="392"/>
      <c r="Q430" s="392"/>
      <c r="R430" s="392"/>
      <c r="S430" s="393"/>
      <c r="T430" s="34"/>
      <c r="U430" s="34"/>
      <c r="V430" s="35" t="s">
        <v>66</v>
      </c>
      <c r="W430" s="385">
        <v>0</v>
      </c>
      <c r="X430" s="386">
        <f t="shared" si="76"/>
        <v>0</v>
      </c>
      <c r="Y430" s="36" t="str">
        <f t="shared" ref="Y430:Y435" si="81">IFERROR(IF(X430=0,"",ROUNDUP(X430/H430,0)*0.00502),"")</f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611</v>
      </c>
      <c r="B431" s="54" t="s">
        <v>612</v>
      </c>
      <c r="C431" s="31">
        <v>4301031215</v>
      </c>
      <c r="D431" s="397">
        <v>4680115882911</v>
      </c>
      <c r="E431" s="393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1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2"/>
      <c r="Q431" s="392"/>
      <c r="R431" s="392"/>
      <c r="S431" s="393"/>
      <c r="T431" s="34"/>
      <c r="U431" s="34"/>
      <c r="V431" s="35" t="s">
        <v>66</v>
      </c>
      <c r="W431" s="385">
        <v>0</v>
      </c>
      <c r="X431" s="386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613</v>
      </c>
      <c r="B432" s="54" t="s">
        <v>614</v>
      </c>
      <c r="C432" s="31">
        <v>4301031334</v>
      </c>
      <c r="D432" s="397">
        <v>4680115880771</v>
      </c>
      <c r="E432" s="393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50</v>
      </c>
      <c r="O432" s="500" t="s">
        <v>615</v>
      </c>
      <c r="P432" s="392"/>
      <c r="Q432" s="392"/>
      <c r="R432" s="392"/>
      <c r="S432" s="393"/>
      <c r="T432" s="34"/>
      <c r="U432" s="34"/>
      <c r="V432" s="35" t="s">
        <v>66</v>
      </c>
      <c r="W432" s="385">
        <v>0</v>
      </c>
      <c r="X432" s="386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613</v>
      </c>
      <c r="B433" s="54" t="s">
        <v>616</v>
      </c>
      <c r="C433" s="31">
        <v>4301031167</v>
      </c>
      <c r="D433" s="397">
        <v>4680115880771</v>
      </c>
      <c r="E433" s="393"/>
      <c r="F433" s="384">
        <v>0.28000000000000003</v>
      </c>
      <c r="G433" s="32">
        <v>6</v>
      </c>
      <c r="H433" s="384">
        <v>1.68</v>
      </c>
      <c r="I433" s="384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2"/>
      <c r="Q433" s="392"/>
      <c r="R433" s="392"/>
      <c r="S433" s="393"/>
      <c r="T433" s="34"/>
      <c r="U433" s="34"/>
      <c r="V433" s="35" t="s">
        <v>66</v>
      </c>
      <c r="W433" s="385">
        <v>0</v>
      </c>
      <c r="X433" s="386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hidden="1" customHeight="1" x14ac:dyDescent="0.25">
      <c r="A434" s="54" t="s">
        <v>617</v>
      </c>
      <c r="B434" s="54" t="s">
        <v>618</v>
      </c>
      <c r="C434" s="31">
        <v>4301031327</v>
      </c>
      <c r="D434" s="397">
        <v>4607091389500</v>
      </c>
      <c r="E434" s="393"/>
      <c r="F434" s="384">
        <v>0.35</v>
      </c>
      <c r="G434" s="32">
        <v>6</v>
      </c>
      <c r="H434" s="384">
        <v>2.1</v>
      </c>
      <c r="I434" s="384">
        <v>2.23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442" t="s">
        <v>619</v>
      </c>
      <c r="P434" s="392"/>
      <c r="Q434" s="392"/>
      <c r="R434" s="392"/>
      <c r="S434" s="393"/>
      <c r="T434" s="34"/>
      <c r="U434" s="34"/>
      <c r="V434" s="35" t="s">
        <v>66</v>
      </c>
      <c r="W434" s="385">
        <v>0</v>
      </c>
      <c r="X434" s="386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ht="27" hidden="1" customHeight="1" x14ac:dyDescent="0.25">
      <c r="A435" s="54" t="s">
        <v>617</v>
      </c>
      <c r="B435" s="54" t="s">
        <v>620</v>
      </c>
      <c r="C435" s="31">
        <v>4301031173</v>
      </c>
      <c r="D435" s="397">
        <v>4607091389500</v>
      </c>
      <c r="E435" s="393"/>
      <c r="F435" s="384">
        <v>0.35</v>
      </c>
      <c r="G435" s="32">
        <v>6</v>
      </c>
      <c r="H435" s="384">
        <v>2.1</v>
      </c>
      <c r="I435" s="384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8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2"/>
      <c r="Q435" s="392"/>
      <c r="R435" s="392"/>
      <c r="S435" s="393"/>
      <c r="T435" s="34"/>
      <c r="U435" s="34"/>
      <c r="V435" s="35" t="s">
        <v>66</v>
      </c>
      <c r="W435" s="385">
        <v>0</v>
      </c>
      <c r="X435" s="386">
        <f t="shared" si="76"/>
        <v>0</v>
      </c>
      <c r="Y435" s="36" t="str">
        <f t="shared" si="81"/>
        <v/>
      </c>
      <c r="Z435" s="56"/>
      <c r="AA435" s="57"/>
      <c r="AE435" s="64"/>
      <c r="BB435" s="317" t="s">
        <v>1</v>
      </c>
      <c r="BL435" s="64">
        <f t="shared" si="77"/>
        <v>0</v>
      </c>
      <c r="BM435" s="64">
        <f t="shared" si="78"/>
        <v>0</v>
      </c>
      <c r="BN435" s="64">
        <f t="shared" si="79"/>
        <v>0</v>
      </c>
      <c r="BO435" s="64">
        <f t="shared" si="80"/>
        <v>0</v>
      </c>
    </row>
    <row r="436" spans="1:67" x14ac:dyDescent="0.2">
      <c r="A436" s="394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6"/>
      <c r="O436" s="408" t="s">
        <v>70</v>
      </c>
      <c r="P436" s="409"/>
      <c r="Q436" s="409"/>
      <c r="R436" s="409"/>
      <c r="S436" s="409"/>
      <c r="T436" s="409"/>
      <c r="U436" s="410"/>
      <c r="V436" s="37" t="s">
        <v>71</v>
      </c>
      <c r="W436" s="387">
        <f>IFERROR(W428/H428,"0")+IFERROR(W429/H429,"0")+IFERROR(W430/H430,"0")+IFERROR(W431/H431,"0")+IFERROR(W432/H432,"0")+IFERROR(W433/H433,"0")+IFERROR(W434/H434,"0")+IFERROR(W435/H435,"0")</f>
        <v>9.5238095238095237</v>
      </c>
      <c r="X436" s="387">
        <f>IFERROR(X428/H428,"0")+IFERROR(X429/H429,"0")+IFERROR(X430/H430,"0")+IFERROR(X431/H431,"0")+IFERROR(X432/H432,"0")+IFERROR(X433/H433,"0")+IFERROR(X434/H434,"0")+IFERROR(X435/H435,"0")</f>
        <v>10</v>
      </c>
      <c r="Y436" s="387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7.5300000000000006E-2</v>
      </c>
      <c r="Z436" s="388"/>
      <c r="AA436" s="388"/>
    </row>
    <row r="437" spans="1:67" x14ac:dyDescent="0.2">
      <c r="A437" s="395"/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6"/>
      <c r="O437" s="408" t="s">
        <v>70</v>
      </c>
      <c r="P437" s="409"/>
      <c r="Q437" s="409"/>
      <c r="R437" s="409"/>
      <c r="S437" s="409"/>
      <c r="T437" s="409"/>
      <c r="U437" s="410"/>
      <c r="V437" s="37" t="s">
        <v>66</v>
      </c>
      <c r="W437" s="387">
        <f>IFERROR(SUM(W428:W435),"0")</f>
        <v>40</v>
      </c>
      <c r="X437" s="387">
        <f>IFERROR(SUM(X428:X435),"0")</f>
        <v>42</v>
      </c>
      <c r="Y437" s="37"/>
      <c r="Z437" s="388"/>
      <c r="AA437" s="388"/>
    </row>
    <row r="438" spans="1:67" ht="14.25" hidden="1" customHeight="1" x14ac:dyDescent="0.25">
      <c r="A438" s="400" t="s">
        <v>91</v>
      </c>
      <c r="B438" s="395"/>
      <c r="C438" s="395"/>
      <c r="D438" s="395"/>
      <c r="E438" s="395"/>
      <c r="F438" s="395"/>
      <c r="G438" s="395"/>
      <c r="H438" s="395"/>
      <c r="I438" s="395"/>
      <c r="J438" s="395"/>
      <c r="K438" s="395"/>
      <c r="L438" s="395"/>
      <c r="M438" s="395"/>
      <c r="N438" s="395"/>
      <c r="O438" s="395"/>
      <c r="P438" s="395"/>
      <c r="Q438" s="395"/>
      <c r="R438" s="395"/>
      <c r="S438" s="395"/>
      <c r="T438" s="395"/>
      <c r="U438" s="395"/>
      <c r="V438" s="395"/>
      <c r="W438" s="395"/>
      <c r="X438" s="395"/>
      <c r="Y438" s="395"/>
      <c r="Z438" s="378"/>
      <c r="AA438" s="378"/>
    </row>
    <row r="439" spans="1:67" ht="27" hidden="1" customHeight="1" x14ac:dyDescent="0.25">
      <c r="A439" s="54" t="s">
        <v>621</v>
      </c>
      <c r="B439" s="54" t="s">
        <v>622</v>
      </c>
      <c r="C439" s="31">
        <v>4301032046</v>
      </c>
      <c r="D439" s="397">
        <v>4680115884359</v>
      </c>
      <c r="E439" s="393"/>
      <c r="F439" s="384">
        <v>0.06</v>
      </c>
      <c r="G439" s="32">
        <v>20</v>
      </c>
      <c r="H439" s="384">
        <v>1.2</v>
      </c>
      <c r="I439" s="384">
        <v>1.8</v>
      </c>
      <c r="J439" s="32">
        <v>200</v>
      </c>
      <c r="K439" s="32" t="s">
        <v>592</v>
      </c>
      <c r="L439" s="33" t="s">
        <v>593</v>
      </c>
      <c r="M439" s="33"/>
      <c r="N439" s="32">
        <v>60</v>
      </c>
      <c r="O439" s="4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2"/>
      <c r="Q439" s="392"/>
      <c r="R439" s="392"/>
      <c r="S439" s="393"/>
      <c r="T439" s="34"/>
      <c r="U439" s="34"/>
      <c r="V439" s="35" t="s">
        <v>66</v>
      </c>
      <c r="W439" s="385">
        <v>0</v>
      </c>
      <c r="X439" s="38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hidden="1" customHeight="1" x14ac:dyDescent="0.25">
      <c r="A440" s="54" t="s">
        <v>623</v>
      </c>
      <c r="B440" s="54" t="s">
        <v>624</v>
      </c>
      <c r="C440" s="31">
        <v>4301040358</v>
      </c>
      <c r="D440" s="397">
        <v>4680115884571</v>
      </c>
      <c r="E440" s="393"/>
      <c r="F440" s="384">
        <v>0.1</v>
      </c>
      <c r="G440" s="32">
        <v>20</v>
      </c>
      <c r="H440" s="384">
        <v>2</v>
      </c>
      <c r="I440" s="384">
        <v>2.6</v>
      </c>
      <c r="J440" s="32">
        <v>200</v>
      </c>
      <c r="K440" s="32" t="s">
        <v>592</v>
      </c>
      <c r="L440" s="33" t="s">
        <v>593</v>
      </c>
      <c r="M440" s="33"/>
      <c r="N440" s="32">
        <v>60</v>
      </c>
      <c r="O440" s="65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2"/>
      <c r="Q440" s="392"/>
      <c r="R440" s="392"/>
      <c r="S440" s="393"/>
      <c r="T440" s="34"/>
      <c r="U440" s="34"/>
      <c r="V440" s="35" t="s">
        <v>66</v>
      </c>
      <c r="W440" s="385">
        <v>0</v>
      </c>
      <c r="X440" s="38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9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394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6"/>
      <c r="O441" s="408" t="s">
        <v>70</v>
      </c>
      <c r="P441" s="409"/>
      <c r="Q441" s="409"/>
      <c r="R441" s="409"/>
      <c r="S441" s="409"/>
      <c r="T441" s="409"/>
      <c r="U441" s="410"/>
      <c r="V441" s="37" t="s">
        <v>71</v>
      </c>
      <c r="W441" s="387">
        <f>IFERROR(W439/H439,"0")+IFERROR(W440/H440,"0")</f>
        <v>0</v>
      </c>
      <c r="X441" s="387">
        <f>IFERROR(X439/H439,"0")+IFERROR(X440/H440,"0")</f>
        <v>0</v>
      </c>
      <c r="Y441" s="387">
        <f>IFERROR(IF(Y439="",0,Y439),"0")+IFERROR(IF(Y440="",0,Y440),"0")</f>
        <v>0</v>
      </c>
      <c r="Z441" s="388"/>
      <c r="AA441" s="388"/>
    </row>
    <row r="442" spans="1:67" hidden="1" x14ac:dyDescent="0.2">
      <c r="A442" s="395"/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6"/>
      <c r="O442" s="408" t="s">
        <v>70</v>
      </c>
      <c r="P442" s="409"/>
      <c r="Q442" s="409"/>
      <c r="R442" s="409"/>
      <c r="S442" s="409"/>
      <c r="T442" s="409"/>
      <c r="U442" s="410"/>
      <c r="V442" s="37" t="s">
        <v>66</v>
      </c>
      <c r="W442" s="387">
        <f>IFERROR(SUM(W439:W440),"0")</f>
        <v>0</v>
      </c>
      <c r="X442" s="387">
        <f>IFERROR(SUM(X439:X440),"0")</f>
        <v>0</v>
      </c>
      <c r="Y442" s="37"/>
      <c r="Z442" s="388"/>
      <c r="AA442" s="388"/>
    </row>
    <row r="443" spans="1:67" ht="14.25" hidden="1" customHeight="1" x14ac:dyDescent="0.25">
      <c r="A443" s="400" t="s">
        <v>100</v>
      </c>
      <c r="B443" s="395"/>
      <c r="C443" s="395"/>
      <c r="D443" s="395"/>
      <c r="E443" s="395"/>
      <c r="F443" s="395"/>
      <c r="G443" s="395"/>
      <c r="H443" s="395"/>
      <c r="I443" s="395"/>
      <c r="J443" s="395"/>
      <c r="K443" s="395"/>
      <c r="L443" s="395"/>
      <c r="M443" s="395"/>
      <c r="N443" s="395"/>
      <c r="O443" s="395"/>
      <c r="P443" s="395"/>
      <c r="Q443" s="395"/>
      <c r="R443" s="395"/>
      <c r="S443" s="395"/>
      <c r="T443" s="395"/>
      <c r="U443" s="395"/>
      <c r="V443" s="395"/>
      <c r="W443" s="395"/>
      <c r="X443" s="395"/>
      <c r="Y443" s="395"/>
      <c r="Z443" s="378"/>
      <c r="AA443" s="378"/>
    </row>
    <row r="444" spans="1:67" ht="27" hidden="1" customHeight="1" x14ac:dyDescent="0.25">
      <c r="A444" s="54" t="s">
        <v>625</v>
      </c>
      <c r="B444" s="54" t="s">
        <v>626</v>
      </c>
      <c r="C444" s="31">
        <v>4301170010</v>
      </c>
      <c r="D444" s="397">
        <v>4680115884090</v>
      </c>
      <c r="E444" s="393"/>
      <c r="F444" s="384">
        <v>0.11</v>
      </c>
      <c r="G444" s="32">
        <v>12</v>
      </c>
      <c r="H444" s="384">
        <v>1.32</v>
      </c>
      <c r="I444" s="384">
        <v>1.88</v>
      </c>
      <c r="J444" s="32">
        <v>200</v>
      </c>
      <c r="K444" s="32" t="s">
        <v>592</v>
      </c>
      <c r="L444" s="33" t="s">
        <v>593</v>
      </c>
      <c r="M444" s="33"/>
      <c r="N444" s="32">
        <v>150</v>
      </c>
      <c r="O444" s="46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2"/>
      <c r="Q444" s="392"/>
      <c r="R444" s="392"/>
      <c r="S444" s="393"/>
      <c r="T444" s="34"/>
      <c r="U444" s="34"/>
      <c r="V444" s="35" t="s">
        <v>66</v>
      </c>
      <c r="W444" s="385">
        <v>0</v>
      </c>
      <c r="X444" s="38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394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6"/>
      <c r="O445" s="408" t="s">
        <v>70</v>
      </c>
      <c r="P445" s="409"/>
      <c r="Q445" s="409"/>
      <c r="R445" s="409"/>
      <c r="S445" s="409"/>
      <c r="T445" s="409"/>
      <c r="U445" s="410"/>
      <c r="V445" s="37" t="s">
        <v>71</v>
      </c>
      <c r="W445" s="387">
        <f>IFERROR(W444/H444,"0")</f>
        <v>0</v>
      </c>
      <c r="X445" s="387">
        <f>IFERROR(X444/H444,"0")</f>
        <v>0</v>
      </c>
      <c r="Y445" s="387">
        <f>IFERROR(IF(Y444="",0,Y444),"0")</f>
        <v>0</v>
      </c>
      <c r="Z445" s="388"/>
      <c r="AA445" s="388"/>
    </row>
    <row r="446" spans="1:67" hidden="1" x14ac:dyDescent="0.2">
      <c r="A446" s="395"/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6"/>
      <c r="O446" s="408" t="s">
        <v>70</v>
      </c>
      <c r="P446" s="409"/>
      <c r="Q446" s="409"/>
      <c r="R446" s="409"/>
      <c r="S446" s="409"/>
      <c r="T446" s="409"/>
      <c r="U446" s="410"/>
      <c r="V446" s="37" t="s">
        <v>66</v>
      </c>
      <c r="W446" s="387">
        <f>IFERROR(SUM(W444:W444),"0")</f>
        <v>0</v>
      </c>
      <c r="X446" s="387">
        <f>IFERROR(SUM(X444:X444),"0")</f>
        <v>0</v>
      </c>
      <c r="Y446" s="37"/>
      <c r="Z446" s="388"/>
      <c r="AA446" s="388"/>
    </row>
    <row r="447" spans="1:67" ht="14.25" hidden="1" customHeight="1" x14ac:dyDescent="0.25">
      <c r="A447" s="400" t="s">
        <v>627</v>
      </c>
      <c r="B447" s="395"/>
      <c r="C447" s="395"/>
      <c r="D447" s="395"/>
      <c r="E447" s="395"/>
      <c r="F447" s="395"/>
      <c r="G447" s="395"/>
      <c r="H447" s="395"/>
      <c r="I447" s="395"/>
      <c r="J447" s="395"/>
      <c r="K447" s="395"/>
      <c r="L447" s="395"/>
      <c r="M447" s="395"/>
      <c r="N447" s="395"/>
      <c r="O447" s="395"/>
      <c r="P447" s="395"/>
      <c r="Q447" s="395"/>
      <c r="R447" s="395"/>
      <c r="S447" s="395"/>
      <c r="T447" s="395"/>
      <c r="U447" s="395"/>
      <c r="V447" s="395"/>
      <c r="W447" s="395"/>
      <c r="X447" s="395"/>
      <c r="Y447" s="395"/>
      <c r="Z447" s="378"/>
      <c r="AA447" s="378"/>
    </row>
    <row r="448" spans="1:67" ht="27" hidden="1" customHeight="1" x14ac:dyDescent="0.25">
      <c r="A448" s="54" t="s">
        <v>628</v>
      </c>
      <c r="B448" s="54" t="s">
        <v>629</v>
      </c>
      <c r="C448" s="31">
        <v>4301040357</v>
      </c>
      <c r="D448" s="397">
        <v>4680115884564</v>
      </c>
      <c r="E448" s="393"/>
      <c r="F448" s="384">
        <v>0.15</v>
      </c>
      <c r="G448" s="32">
        <v>20</v>
      </c>
      <c r="H448" s="384">
        <v>3</v>
      </c>
      <c r="I448" s="384">
        <v>3.6</v>
      </c>
      <c r="J448" s="32">
        <v>200</v>
      </c>
      <c r="K448" s="32" t="s">
        <v>592</v>
      </c>
      <c r="L448" s="33" t="s">
        <v>593</v>
      </c>
      <c r="M448" s="33"/>
      <c r="N448" s="32">
        <v>60</v>
      </c>
      <c r="O448" s="66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2"/>
      <c r="Q448" s="392"/>
      <c r="R448" s="392"/>
      <c r="S448" s="393"/>
      <c r="T448" s="34"/>
      <c r="U448" s="34"/>
      <c r="V448" s="35" t="s">
        <v>66</v>
      </c>
      <c r="W448" s="385">
        <v>0</v>
      </c>
      <c r="X448" s="38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394"/>
      <c r="B449" s="395"/>
      <c r="C449" s="395"/>
      <c r="D449" s="395"/>
      <c r="E449" s="395"/>
      <c r="F449" s="395"/>
      <c r="G449" s="395"/>
      <c r="H449" s="395"/>
      <c r="I449" s="395"/>
      <c r="J449" s="395"/>
      <c r="K449" s="395"/>
      <c r="L449" s="395"/>
      <c r="M449" s="395"/>
      <c r="N449" s="396"/>
      <c r="O449" s="408" t="s">
        <v>70</v>
      </c>
      <c r="P449" s="409"/>
      <c r="Q449" s="409"/>
      <c r="R449" s="409"/>
      <c r="S449" s="409"/>
      <c r="T449" s="409"/>
      <c r="U449" s="410"/>
      <c r="V449" s="37" t="s">
        <v>71</v>
      </c>
      <c r="W449" s="387">
        <f>IFERROR(W448/H448,"0")</f>
        <v>0</v>
      </c>
      <c r="X449" s="387">
        <f>IFERROR(X448/H448,"0")</f>
        <v>0</v>
      </c>
      <c r="Y449" s="387">
        <f>IFERROR(IF(Y448="",0,Y448),"0")</f>
        <v>0</v>
      </c>
      <c r="Z449" s="388"/>
      <c r="AA449" s="388"/>
    </row>
    <row r="450" spans="1:67" hidden="1" x14ac:dyDescent="0.2">
      <c r="A450" s="395"/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6"/>
      <c r="O450" s="408" t="s">
        <v>70</v>
      </c>
      <c r="P450" s="409"/>
      <c r="Q450" s="409"/>
      <c r="R450" s="409"/>
      <c r="S450" s="409"/>
      <c r="T450" s="409"/>
      <c r="U450" s="410"/>
      <c r="V450" s="37" t="s">
        <v>66</v>
      </c>
      <c r="W450" s="387">
        <f>IFERROR(SUM(W448:W448),"0")</f>
        <v>0</v>
      </c>
      <c r="X450" s="387">
        <f>IFERROR(SUM(X448:X448),"0")</f>
        <v>0</v>
      </c>
      <c r="Y450" s="37"/>
      <c r="Z450" s="388"/>
      <c r="AA450" s="388"/>
    </row>
    <row r="451" spans="1:67" ht="16.5" hidden="1" customHeight="1" x14ac:dyDescent="0.25">
      <c r="A451" s="466" t="s">
        <v>630</v>
      </c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5"/>
      <c r="P451" s="395"/>
      <c r="Q451" s="395"/>
      <c r="R451" s="395"/>
      <c r="S451" s="395"/>
      <c r="T451" s="395"/>
      <c r="U451" s="395"/>
      <c r="V451" s="395"/>
      <c r="W451" s="395"/>
      <c r="X451" s="395"/>
      <c r="Y451" s="395"/>
      <c r="Z451" s="379"/>
      <c r="AA451" s="379"/>
    </row>
    <row r="452" spans="1:67" ht="14.25" hidden="1" customHeight="1" x14ac:dyDescent="0.25">
      <c r="A452" s="400" t="s">
        <v>61</v>
      </c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5"/>
      <c r="P452" s="395"/>
      <c r="Q452" s="395"/>
      <c r="R452" s="395"/>
      <c r="S452" s="395"/>
      <c r="T452" s="395"/>
      <c r="U452" s="395"/>
      <c r="V452" s="395"/>
      <c r="W452" s="395"/>
      <c r="X452" s="395"/>
      <c r="Y452" s="395"/>
      <c r="Z452" s="378"/>
      <c r="AA452" s="378"/>
    </row>
    <row r="453" spans="1:67" ht="27" hidden="1" customHeight="1" x14ac:dyDescent="0.25">
      <c r="A453" s="54" t="s">
        <v>631</v>
      </c>
      <c r="B453" s="54" t="s">
        <v>632</v>
      </c>
      <c r="C453" s="31">
        <v>4301031294</v>
      </c>
      <c r="D453" s="397">
        <v>4680115885189</v>
      </c>
      <c r="E453" s="393"/>
      <c r="F453" s="384">
        <v>0.2</v>
      </c>
      <c r="G453" s="32">
        <v>6</v>
      </c>
      <c r="H453" s="384">
        <v>1.2</v>
      </c>
      <c r="I453" s="384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2"/>
      <c r="Q453" s="392"/>
      <c r="R453" s="392"/>
      <c r="S453" s="393"/>
      <c r="T453" s="34"/>
      <c r="U453" s="34"/>
      <c r="V453" s="35" t="s">
        <v>66</v>
      </c>
      <c r="W453" s="385">
        <v>0</v>
      </c>
      <c r="X453" s="386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633</v>
      </c>
      <c r="B454" s="54" t="s">
        <v>634</v>
      </c>
      <c r="C454" s="31">
        <v>4301031293</v>
      </c>
      <c r="D454" s="397">
        <v>4680115885172</v>
      </c>
      <c r="E454" s="393"/>
      <c r="F454" s="384">
        <v>0.2</v>
      </c>
      <c r="G454" s="32">
        <v>6</v>
      </c>
      <c r="H454" s="384">
        <v>1.2</v>
      </c>
      <c r="I454" s="384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5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2"/>
      <c r="Q454" s="392"/>
      <c r="R454" s="392"/>
      <c r="S454" s="393"/>
      <c r="T454" s="34"/>
      <c r="U454" s="34"/>
      <c r="V454" s="35" t="s">
        <v>66</v>
      </c>
      <c r="W454" s="385">
        <v>0</v>
      </c>
      <c r="X454" s="386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635</v>
      </c>
      <c r="B455" s="54" t="s">
        <v>636</v>
      </c>
      <c r="C455" s="31">
        <v>4301031291</v>
      </c>
      <c r="D455" s="397">
        <v>4680115885110</v>
      </c>
      <c r="E455" s="393"/>
      <c r="F455" s="384">
        <v>0.2</v>
      </c>
      <c r="G455" s="32">
        <v>6</v>
      </c>
      <c r="H455" s="384">
        <v>1.2</v>
      </c>
      <c r="I455" s="384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2"/>
      <c r="Q455" s="392"/>
      <c r="R455" s="392"/>
      <c r="S455" s="393"/>
      <c r="T455" s="34"/>
      <c r="U455" s="34"/>
      <c r="V455" s="35" t="s">
        <v>66</v>
      </c>
      <c r="W455" s="385">
        <v>0</v>
      </c>
      <c r="X455" s="386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4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4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6"/>
      <c r="O456" s="408" t="s">
        <v>70</v>
      </c>
      <c r="P456" s="409"/>
      <c r="Q456" s="409"/>
      <c r="R456" s="409"/>
      <c r="S456" s="409"/>
      <c r="T456" s="409"/>
      <c r="U456" s="410"/>
      <c r="V456" s="37" t="s">
        <v>71</v>
      </c>
      <c r="W456" s="387">
        <f>IFERROR(W453/H453,"0")+IFERROR(W454/H454,"0")+IFERROR(W455/H455,"0")</f>
        <v>0</v>
      </c>
      <c r="X456" s="387">
        <f>IFERROR(X453/H453,"0")+IFERROR(X454/H454,"0")+IFERROR(X455/H455,"0")</f>
        <v>0</v>
      </c>
      <c r="Y456" s="387">
        <f>IFERROR(IF(Y453="",0,Y453),"0")+IFERROR(IF(Y454="",0,Y454),"0")+IFERROR(IF(Y455="",0,Y455),"0")</f>
        <v>0</v>
      </c>
      <c r="Z456" s="388"/>
      <c r="AA456" s="388"/>
    </row>
    <row r="457" spans="1:67" hidden="1" x14ac:dyDescent="0.2">
      <c r="A457" s="395"/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6"/>
      <c r="O457" s="408" t="s">
        <v>70</v>
      </c>
      <c r="P457" s="409"/>
      <c r="Q457" s="409"/>
      <c r="R457" s="409"/>
      <c r="S457" s="409"/>
      <c r="T457" s="409"/>
      <c r="U457" s="410"/>
      <c r="V457" s="37" t="s">
        <v>66</v>
      </c>
      <c r="W457" s="387">
        <f>IFERROR(SUM(W453:W455),"0")</f>
        <v>0</v>
      </c>
      <c r="X457" s="387">
        <f>IFERROR(SUM(X453:X455),"0")</f>
        <v>0</v>
      </c>
      <c r="Y457" s="37"/>
      <c r="Z457" s="388"/>
      <c r="AA457" s="388"/>
    </row>
    <row r="458" spans="1:67" ht="16.5" hidden="1" customHeight="1" x14ac:dyDescent="0.25">
      <c r="A458" s="466" t="s">
        <v>637</v>
      </c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5"/>
      <c r="P458" s="395"/>
      <c r="Q458" s="395"/>
      <c r="R458" s="395"/>
      <c r="S458" s="395"/>
      <c r="T458" s="395"/>
      <c r="U458" s="395"/>
      <c r="V458" s="395"/>
      <c r="W458" s="395"/>
      <c r="X458" s="395"/>
      <c r="Y458" s="395"/>
      <c r="Z458" s="379"/>
      <c r="AA458" s="379"/>
    </row>
    <row r="459" spans="1:67" ht="14.25" hidden="1" customHeight="1" x14ac:dyDescent="0.25">
      <c r="A459" s="400" t="s">
        <v>61</v>
      </c>
      <c r="B459" s="395"/>
      <c r="C459" s="395"/>
      <c r="D459" s="395"/>
      <c r="E459" s="395"/>
      <c r="F459" s="395"/>
      <c r="G459" s="395"/>
      <c r="H459" s="395"/>
      <c r="I459" s="395"/>
      <c r="J459" s="395"/>
      <c r="K459" s="395"/>
      <c r="L459" s="395"/>
      <c r="M459" s="395"/>
      <c r="N459" s="395"/>
      <c r="O459" s="395"/>
      <c r="P459" s="395"/>
      <c r="Q459" s="395"/>
      <c r="R459" s="395"/>
      <c r="S459" s="395"/>
      <c r="T459" s="395"/>
      <c r="U459" s="395"/>
      <c r="V459" s="395"/>
      <c r="W459" s="395"/>
      <c r="X459" s="395"/>
      <c r="Y459" s="395"/>
      <c r="Z459" s="378"/>
      <c r="AA459" s="378"/>
    </row>
    <row r="460" spans="1:67" ht="27" hidden="1" customHeight="1" x14ac:dyDescent="0.25">
      <c r="A460" s="54" t="s">
        <v>638</v>
      </c>
      <c r="B460" s="54" t="s">
        <v>639</v>
      </c>
      <c r="C460" s="31">
        <v>4301031365</v>
      </c>
      <c r="D460" s="397">
        <v>4680115885738</v>
      </c>
      <c r="E460" s="393"/>
      <c r="F460" s="384">
        <v>1</v>
      </c>
      <c r="G460" s="32">
        <v>4</v>
      </c>
      <c r="H460" s="384">
        <v>4</v>
      </c>
      <c r="I460" s="384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707" t="s">
        <v>640</v>
      </c>
      <c r="P460" s="392"/>
      <c r="Q460" s="392"/>
      <c r="R460" s="392"/>
      <c r="S460" s="393"/>
      <c r="T460" s="34"/>
      <c r="U460" s="34"/>
      <c r="V460" s="35" t="s">
        <v>66</v>
      </c>
      <c r="W460" s="385">
        <v>0</v>
      </c>
      <c r="X460" s="386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641</v>
      </c>
      <c r="B461" s="54" t="s">
        <v>642</v>
      </c>
      <c r="C461" s="31">
        <v>4301031261</v>
      </c>
      <c r="D461" s="397">
        <v>4680115885103</v>
      </c>
      <c r="E461" s="393"/>
      <c r="F461" s="384">
        <v>0.27</v>
      </c>
      <c r="G461" s="32">
        <v>6</v>
      </c>
      <c r="H461" s="384">
        <v>1.62</v>
      </c>
      <c r="I461" s="384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2"/>
      <c r="Q461" s="392"/>
      <c r="R461" s="392"/>
      <c r="S461" s="393"/>
      <c r="T461" s="34"/>
      <c r="U461" s="34"/>
      <c r="V461" s="35" t="s">
        <v>66</v>
      </c>
      <c r="W461" s="385">
        <v>0</v>
      </c>
      <c r="X461" s="386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6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4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6"/>
      <c r="O462" s="408" t="s">
        <v>70</v>
      </c>
      <c r="P462" s="409"/>
      <c r="Q462" s="409"/>
      <c r="R462" s="409"/>
      <c r="S462" s="409"/>
      <c r="T462" s="409"/>
      <c r="U462" s="410"/>
      <c r="V462" s="37" t="s">
        <v>71</v>
      </c>
      <c r="W462" s="387">
        <f>IFERROR(W460/H460,"0")+IFERROR(W461/H461,"0")</f>
        <v>0</v>
      </c>
      <c r="X462" s="387">
        <f>IFERROR(X460/H460,"0")+IFERROR(X461/H461,"0")</f>
        <v>0</v>
      </c>
      <c r="Y462" s="387">
        <f>IFERROR(IF(Y460="",0,Y460),"0")+IFERROR(IF(Y461="",0,Y461),"0")</f>
        <v>0</v>
      </c>
      <c r="Z462" s="388"/>
      <c r="AA462" s="388"/>
    </row>
    <row r="463" spans="1:67" hidden="1" x14ac:dyDescent="0.2">
      <c r="A463" s="395"/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6"/>
      <c r="O463" s="408" t="s">
        <v>70</v>
      </c>
      <c r="P463" s="409"/>
      <c r="Q463" s="409"/>
      <c r="R463" s="409"/>
      <c r="S463" s="409"/>
      <c r="T463" s="409"/>
      <c r="U463" s="410"/>
      <c r="V463" s="37" t="s">
        <v>66</v>
      </c>
      <c r="W463" s="387">
        <f>IFERROR(SUM(W460:W461),"0")</f>
        <v>0</v>
      </c>
      <c r="X463" s="387">
        <f>IFERROR(SUM(X460:X461),"0")</f>
        <v>0</v>
      </c>
      <c r="Y463" s="37"/>
      <c r="Z463" s="388"/>
      <c r="AA463" s="388"/>
    </row>
    <row r="464" spans="1:67" ht="14.25" hidden="1" customHeight="1" x14ac:dyDescent="0.25">
      <c r="A464" s="400" t="s">
        <v>215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78"/>
      <c r="AA464" s="378"/>
    </row>
    <row r="465" spans="1:67" ht="27" hidden="1" customHeight="1" x14ac:dyDescent="0.25">
      <c r="A465" s="54" t="s">
        <v>643</v>
      </c>
      <c r="B465" s="54" t="s">
        <v>644</v>
      </c>
      <c r="C465" s="31">
        <v>4301060412</v>
      </c>
      <c r="D465" s="397">
        <v>4680115885509</v>
      </c>
      <c r="E465" s="393"/>
      <c r="F465" s="384">
        <v>0.27</v>
      </c>
      <c r="G465" s="32">
        <v>6</v>
      </c>
      <c r="H465" s="384">
        <v>1.62</v>
      </c>
      <c r="I465" s="384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91" t="s">
        <v>645</v>
      </c>
      <c r="P465" s="392"/>
      <c r="Q465" s="392"/>
      <c r="R465" s="392"/>
      <c r="S465" s="393"/>
      <c r="T465" s="34"/>
      <c r="U465" s="34"/>
      <c r="V465" s="35" t="s">
        <v>66</v>
      </c>
      <c r="W465" s="385">
        <v>0</v>
      </c>
      <c r="X465" s="386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4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6"/>
      <c r="O466" s="408" t="s">
        <v>70</v>
      </c>
      <c r="P466" s="409"/>
      <c r="Q466" s="409"/>
      <c r="R466" s="409"/>
      <c r="S466" s="409"/>
      <c r="T466" s="409"/>
      <c r="U466" s="410"/>
      <c r="V466" s="37" t="s">
        <v>71</v>
      </c>
      <c r="W466" s="387">
        <f>IFERROR(W465/H465,"0")</f>
        <v>0</v>
      </c>
      <c r="X466" s="387">
        <f>IFERROR(X465/H465,"0")</f>
        <v>0</v>
      </c>
      <c r="Y466" s="387">
        <f>IFERROR(IF(Y465="",0,Y465),"0")</f>
        <v>0</v>
      </c>
      <c r="Z466" s="388"/>
      <c r="AA466" s="388"/>
    </row>
    <row r="467" spans="1:67" hidden="1" x14ac:dyDescent="0.2">
      <c r="A467" s="395"/>
      <c r="B467" s="395"/>
      <c r="C467" s="395"/>
      <c r="D467" s="395"/>
      <c r="E467" s="395"/>
      <c r="F467" s="395"/>
      <c r="G467" s="395"/>
      <c r="H467" s="395"/>
      <c r="I467" s="395"/>
      <c r="J467" s="395"/>
      <c r="K467" s="395"/>
      <c r="L467" s="395"/>
      <c r="M467" s="395"/>
      <c r="N467" s="396"/>
      <c r="O467" s="408" t="s">
        <v>70</v>
      </c>
      <c r="P467" s="409"/>
      <c r="Q467" s="409"/>
      <c r="R467" s="409"/>
      <c r="S467" s="409"/>
      <c r="T467" s="409"/>
      <c r="U467" s="410"/>
      <c r="V467" s="37" t="s">
        <v>66</v>
      </c>
      <c r="W467" s="387">
        <f>IFERROR(SUM(W465:W465),"0")</f>
        <v>0</v>
      </c>
      <c r="X467" s="387">
        <f>IFERROR(SUM(X465:X465),"0")</f>
        <v>0</v>
      </c>
      <c r="Y467" s="37"/>
      <c r="Z467" s="388"/>
      <c r="AA467" s="388"/>
    </row>
    <row r="468" spans="1:67" ht="27.75" hidden="1" customHeight="1" x14ac:dyDescent="0.2">
      <c r="A468" s="401" t="s">
        <v>646</v>
      </c>
      <c r="B468" s="402"/>
      <c r="C468" s="402"/>
      <c r="D468" s="402"/>
      <c r="E468" s="402"/>
      <c r="F468" s="402"/>
      <c r="G468" s="402"/>
      <c r="H468" s="402"/>
      <c r="I468" s="402"/>
      <c r="J468" s="402"/>
      <c r="K468" s="402"/>
      <c r="L468" s="402"/>
      <c r="M468" s="402"/>
      <c r="N468" s="402"/>
      <c r="O468" s="402"/>
      <c r="P468" s="402"/>
      <c r="Q468" s="402"/>
      <c r="R468" s="402"/>
      <c r="S468" s="402"/>
      <c r="T468" s="402"/>
      <c r="U468" s="402"/>
      <c r="V468" s="402"/>
      <c r="W468" s="402"/>
      <c r="X468" s="402"/>
      <c r="Y468" s="402"/>
      <c r="Z468" s="48"/>
      <c r="AA468" s="48"/>
    </row>
    <row r="469" spans="1:67" ht="16.5" hidden="1" customHeight="1" x14ac:dyDescent="0.25">
      <c r="A469" s="466" t="s">
        <v>646</v>
      </c>
      <c r="B469" s="395"/>
      <c r="C469" s="395"/>
      <c r="D469" s="395"/>
      <c r="E469" s="395"/>
      <c r="F469" s="395"/>
      <c r="G469" s="395"/>
      <c r="H469" s="395"/>
      <c r="I469" s="395"/>
      <c r="J469" s="395"/>
      <c r="K469" s="395"/>
      <c r="L469" s="395"/>
      <c r="M469" s="395"/>
      <c r="N469" s="395"/>
      <c r="O469" s="395"/>
      <c r="P469" s="395"/>
      <c r="Q469" s="395"/>
      <c r="R469" s="395"/>
      <c r="S469" s="395"/>
      <c r="T469" s="395"/>
      <c r="U469" s="395"/>
      <c r="V469" s="395"/>
      <c r="W469" s="395"/>
      <c r="X469" s="395"/>
      <c r="Y469" s="395"/>
      <c r="Z469" s="379"/>
      <c r="AA469" s="379"/>
    </row>
    <row r="470" spans="1:67" ht="14.25" hidden="1" customHeight="1" x14ac:dyDescent="0.25">
      <c r="A470" s="400" t="s">
        <v>113</v>
      </c>
      <c r="B470" s="395"/>
      <c r="C470" s="395"/>
      <c r="D470" s="395"/>
      <c r="E470" s="395"/>
      <c r="F470" s="395"/>
      <c r="G470" s="395"/>
      <c r="H470" s="395"/>
      <c r="I470" s="395"/>
      <c r="J470" s="395"/>
      <c r="K470" s="395"/>
      <c r="L470" s="395"/>
      <c r="M470" s="395"/>
      <c r="N470" s="395"/>
      <c r="O470" s="395"/>
      <c r="P470" s="395"/>
      <c r="Q470" s="395"/>
      <c r="R470" s="395"/>
      <c r="S470" s="395"/>
      <c r="T470" s="395"/>
      <c r="U470" s="395"/>
      <c r="V470" s="395"/>
      <c r="W470" s="395"/>
      <c r="X470" s="395"/>
      <c r="Y470" s="395"/>
      <c r="Z470" s="378"/>
      <c r="AA470" s="378"/>
    </row>
    <row r="471" spans="1:67" ht="27" customHeight="1" x14ac:dyDescent="0.25">
      <c r="A471" s="54" t="s">
        <v>647</v>
      </c>
      <c r="B471" s="54" t="s">
        <v>648</v>
      </c>
      <c r="C471" s="31">
        <v>4301011795</v>
      </c>
      <c r="D471" s="397">
        <v>4607091389067</v>
      </c>
      <c r="E471" s="393"/>
      <c r="F471" s="384">
        <v>0.88</v>
      </c>
      <c r="G471" s="32">
        <v>6</v>
      </c>
      <c r="H471" s="384">
        <v>5.28</v>
      </c>
      <c r="I471" s="384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2"/>
      <c r="Q471" s="392"/>
      <c r="R471" s="392"/>
      <c r="S471" s="393"/>
      <c r="T471" s="34"/>
      <c r="U471" s="34"/>
      <c r="V471" s="35" t="s">
        <v>66</v>
      </c>
      <c r="W471" s="385">
        <v>200</v>
      </c>
      <c r="X471" s="386">
        <f t="shared" ref="X471:X481" si="82">IFERROR(IF(W471="",0,CEILING((W471/$H471),1)*$H471),"")</f>
        <v>200.64000000000001</v>
      </c>
      <c r="Y471" s="36">
        <f t="shared" ref="Y471:Y477" si="83">IFERROR(IF(X471=0,"",ROUNDUP(X471/H471,0)*0.01196),"")</f>
        <v>0.45448</v>
      </c>
      <c r="Z471" s="56"/>
      <c r="AA471" s="57"/>
      <c r="AE471" s="64"/>
      <c r="BB471" s="328" t="s">
        <v>1</v>
      </c>
      <c r="BL471" s="64">
        <f t="shared" ref="BL471:BL481" si="84">IFERROR(W471*I471/H471,"0")</f>
        <v>213.63636363636363</v>
      </c>
      <c r="BM471" s="64">
        <f t="shared" ref="BM471:BM481" si="85">IFERROR(X471*I471/H471,"0")</f>
        <v>214.32</v>
      </c>
      <c r="BN471" s="64">
        <f t="shared" ref="BN471:BN481" si="86">IFERROR(1/J471*(W471/H471),"0")</f>
        <v>0.36421911421911418</v>
      </c>
      <c r="BO471" s="64">
        <f t="shared" ref="BO471:BO481" si="87">IFERROR(1/J471*(X471/H471),"0")</f>
        <v>0.36538461538461542</v>
      </c>
    </row>
    <row r="472" spans="1:67" ht="27" hidden="1" customHeight="1" x14ac:dyDescent="0.25">
      <c r="A472" s="54" t="s">
        <v>649</v>
      </c>
      <c r="B472" s="54" t="s">
        <v>650</v>
      </c>
      <c r="C472" s="31">
        <v>4301011779</v>
      </c>
      <c r="D472" s="397">
        <v>4607091383522</v>
      </c>
      <c r="E472" s="393"/>
      <c r="F472" s="384">
        <v>0.88</v>
      </c>
      <c r="G472" s="32">
        <v>6</v>
      </c>
      <c r="H472" s="384">
        <v>5.28</v>
      </c>
      <c r="I472" s="384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71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2"/>
      <c r="Q472" s="392"/>
      <c r="R472" s="392"/>
      <c r="S472" s="393"/>
      <c r="T472" s="34"/>
      <c r="U472" s="34"/>
      <c r="V472" s="35" t="s">
        <v>66</v>
      </c>
      <c r="W472" s="385">
        <v>0</v>
      </c>
      <c r="X472" s="386">
        <f t="shared" si="82"/>
        <v>0</v>
      </c>
      <c r="Y472" s="36" t="str">
        <f t="shared" si="83"/>
        <v/>
      </c>
      <c r="Z472" s="56"/>
      <c r="AA472" s="57"/>
      <c r="AE472" s="64"/>
      <c r="BB472" s="329" t="s">
        <v>1</v>
      </c>
      <c r="BL472" s="64">
        <f t="shared" si="84"/>
        <v>0</v>
      </c>
      <c r="BM472" s="64">
        <f t="shared" si="85"/>
        <v>0</v>
      </c>
      <c r="BN472" s="64">
        <f t="shared" si="86"/>
        <v>0</v>
      </c>
      <c r="BO472" s="64">
        <f t="shared" si="87"/>
        <v>0</v>
      </c>
    </row>
    <row r="473" spans="1:67" ht="27" hidden="1" customHeight="1" x14ac:dyDescent="0.25">
      <c r="A473" s="54" t="s">
        <v>651</v>
      </c>
      <c r="B473" s="54" t="s">
        <v>652</v>
      </c>
      <c r="C473" s="31">
        <v>4301011376</v>
      </c>
      <c r="D473" s="397">
        <v>4680115885226</v>
      </c>
      <c r="E473" s="393"/>
      <c r="F473" s="384">
        <v>0.85</v>
      </c>
      <c r="G473" s="32">
        <v>6</v>
      </c>
      <c r="H473" s="384">
        <v>5.0999999999999996</v>
      </c>
      <c r="I473" s="384">
        <v>5.46</v>
      </c>
      <c r="J473" s="32">
        <v>104</v>
      </c>
      <c r="K473" s="32" t="s">
        <v>108</v>
      </c>
      <c r="L473" s="33" t="s">
        <v>128</v>
      </c>
      <c r="M473" s="33"/>
      <c r="N473" s="32">
        <v>60</v>
      </c>
      <c r="O473" s="5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392"/>
      <c r="Q473" s="392"/>
      <c r="R473" s="392"/>
      <c r="S473" s="393"/>
      <c r="T473" s="34"/>
      <c r="U473" s="34"/>
      <c r="V473" s="35" t="s">
        <v>66</v>
      </c>
      <c r="W473" s="385">
        <v>0</v>
      </c>
      <c r="X473" s="386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27" customHeight="1" x14ac:dyDescent="0.25">
      <c r="A474" s="54" t="s">
        <v>653</v>
      </c>
      <c r="B474" s="54" t="s">
        <v>654</v>
      </c>
      <c r="C474" s="31">
        <v>4301011961</v>
      </c>
      <c r="D474" s="397">
        <v>4680115885271</v>
      </c>
      <c r="E474" s="393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1" t="s">
        <v>655</v>
      </c>
      <c r="P474" s="392"/>
      <c r="Q474" s="392"/>
      <c r="R474" s="392"/>
      <c r="S474" s="393"/>
      <c r="T474" s="34"/>
      <c r="U474" s="34"/>
      <c r="V474" s="35" t="s">
        <v>66</v>
      </c>
      <c r="W474" s="385">
        <v>500</v>
      </c>
      <c r="X474" s="386">
        <f t="shared" si="82"/>
        <v>501.6</v>
      </c>
      <c r="Y474" s="36">
        <f t="shared" si="83"/>
        <v>1.1362000000000001</v>
      </c>
      <c r="Z474" s="56"/>
      <c r="AA474" s="57"/>
      <c r="AE474" s="64"/>
      <c r="BB474" s="331" t="s">
        <v>1</v>
      </c>
      <c r="BL474" s="64">
        <f t="shared" si="84"/>
        <v>534.09090909090912</v>
      </c>
      <c r="BM474" s="64">
        <f t="shared" si="85"/>
        <v>535.79999999999995</v>
      </c>
      <c r="BN474" s="64">
        <f t="shared" si="86"/>
        <v>0.91054778554778548</v>
      </c>
      <c r="BO474" s="64">
        <f t="shared" si="87"/>
        <v>0.91346153846153855</v>
      </c>
    </row>
    <row r="475" spans="1:67" ht="16.5" hidden="1" customHeight="1" x14ac:dyDescent="0.25">
      <c r="A475" s="54" t="s">
        <v>656</v>
      </c>
      <c r="B475" s="54" t="s">
        <v>657</v>
      </c>
      <c r="C475" s="31">
        <v>4301011774</v>
      </c>
      <c r="D475" s="397">
        <v>4680115884502</v>
      </c>
      <c r="E475" s="393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6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2"/>
      <c r="Q475" s="392"/>
      <c r="R475" s="392"/>
      <c r="S475" s="393"/>
      <c r="T475" s="34"/>
      <c r="U475" s="34"/>
      <c r="V475" s="35" t="s">
        <v>66</v>
      </c>
      <c r="W475" s="385">
        <v>0</v>
      </c>
      <c r="X475" s="386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27" hidden="1" customHeight="1" x14ac:dyDescent="0.25">
      <c r="A476" s="54" t="s">
        <v>658</v>
      </c>
      <c r="B476" s="54" t="s">
        <v>659</v>
      </c>
      <c r="C476" s="31">
        <v>4301011771</v>
      </c>
      <c r="D476" s="397">
        <v>4607091389104</v>
      </c>
      <c r="E476" s="393"/>
      <c r="F476" s="384">
        <v>0.88</v>
      </c>
      <c r="G476" s="32">
        <v>6</v>
      </c>
      <c r="H476" s="384">
        <v>5.28</v>
      </c>
      <c r="I476" s="384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53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2"/>
      <c r="Q476" s="392"/>
      <c r="R476" s="392"/>
      <c r="S476" s="393"/>
      <c r="T476" s="34"/>
      <c r="U476" s="34"/>
      <c r="V476" s="35" t="s">
        <v>66</v>
      </c>
      <c r="W476" s="385">
        <v>0</v>
      </c>
      <c r="X476" s="386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16.5" hidden="1" customHeight="1" x14ac:dyDescent="0.25">
      <c r="A477" s="54" t="s">
        <v>660</v>
      </c>
      <c r="B477" s="54" t="s">
        <v>661</v>
      </c>
      <c r="C477" s="31">
        <v>4301011799</v>
      </c>
      <c r="D477" s="397">
        <v>4680115884519</v>
      </c>
      <c r="E477" s="393"/>
      <c r="F477" s="384">
        <v>0.88</v>
      </c>
      <c r="G477" s="32">
        <v>6</v>
      </c>
      <c r="H477" s="384">
        <v>5.28</v>
      </c>
      <c r="I477" s="384">
        <v>5.64</v>
      </c>
      <c r="J477" s="32">
        <v>104</v>
      </c>
      <c r="K477" s="32" t="s">
        <v>108</v>
      </c>
      <c r="L477" s="33" t="s">
        <v>128</v>
      </c>
      <c r="M477" s="33"/>
      <c r="N477" s="32">
        <v>60</v>
      </c>
      <c r="O477" s="6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2"/>
      <c r="Q477" s="392"/>
      <c r="R477" s="392"/>
      <c r="S477" s="393"/>
      <c r="T477" s="34"/>
      <c r="U477" s="34"/>
      <c r="V477" s="35" t="s">
        <v>66</v>
      </c>
      <c r="W477" s="385">
        <v>0</v>
      </c>
      <c r="X477" s="386">
        <f t="shared" si="82"/>
        <v>0</v>
      </c>
      <c r="Y477" s="36" t="str">
        <f t="shared" si="83"/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hidden="1" customHeight="1" x14ac:dyDescent="0.25">
      <c r="A478" s="54" t="s">
        <v>662</v>
      </c>
      <c r="B478" s="54" t="s">
        <v>663</v>
      </c>
      <c r="C478" s="31">
        <v>4301011778</v>
      </c>
      <c r="D478" s="397">
        <v>4680115880603</v>
      </c>
      <c r="E478" s="393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3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2"/>
      <c r="Q478" s="392"/>
      <c r="R478" s="392"/>
      <c r="S478" s="393"/>
      <c r="T478" s="34"/>
      <c r="U478" s="34"/>
      <c r="V478" s="35" t="s">
        <v>66</v>
      </c>
      <c r="W478" s="385">
        <v>0</v>
      </c>
      <c r="X478" s="386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hidden="1" customHeight="1" x14ac:dyDescent="0.25">
      <c r="A479" s="54" t="s">
        <v>664</v>
      </c>
      <c r="B479" s="54" t="s">
        <v>665</v>
      </c>
      <c r="C479" s="31">
        <v>4301011959</v>
      </c>
      <c r="D479" s="397">
        <v>4680115882782</v>
      </c>
      <c r="E479" s="393"/>
      <c r="F479" s="384">
        <v>0.6</v>
      </c>
      <c r="G479" s="32">
        <v>6</v>
      </c>
      <c r="H479" s="384">
        <v>3.6</v>
      </c>
      <c r="I479" s="384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570" t="s">
        <v>666</v>
      </c>
      <c r="P479" s="392"/>
      <c r="Q479" s="392"/>
      <c r="R479" s="392"/>
      <c r="S479" s="393"/>
      <c r="T479" s="34"/>
      <c r="U479" s="34"/>
      <c r="V479" s="35" t="s">
        <v>66</v>
      </c>
      <c r="W479" s="385">
        <v>0</v>
      </c>
      <c r="X479" s="386">
        <f t="shared" si="82"/>
        <v>0</v>
      </c>
      <c r="Y479" s="36" t="str">
        <f>IFERROR(IF(X479=0,"",ROUNDUP(X479/H479,0)*0.00937),"")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hidden="1" customHeight="1" x14ac:dyDescent="0.25">
      <c r="A480" s="54" t="s">
        <v>667</v>
      </c>
      <c r="B480" s="54" t="s">
        <v>668</v>
      </c>
      <c r="C480" s="31">
        <v>4301011190</v>
      </c>
      <c r="D480" s="397">
        <v>4607091389098</v>
      </c>
      <c r="E480" s="393"/>
      <c r="F480" s="384">
        <v>0.4</v>
      </c>
      <c r="G480" s="32">
        <v>6</v>
      </c>
      <c r="H480" s="384">
        <v>2.4</v>
      </c>
      <c r="I480" s="384">
        <v>2.6</v>
      </c>
      <c r="J480" s="32">
        <v>156</v>
      </c>
      <c r="K480" s="32" t="s">
        <v>64</v>
      </c>
      <c r="L480" s="33" t="s">
        <v>128</v>
      </c>
      <c r="M480" s="33"/>
      <c r="N480" s="32">
        <v>50</v>
      </c>
      <c r="O480" s="7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2"/>
      <c r="Q480" s="392"/>
      <c r="R480" s="392"/>
      <c r="S480" s="393"/>
      <c r="T480" s="34"/>
      <c r="U480" s="34"/>
      <c r="V480" s="35" t="s">
        <v>66</v>
      </c>
      <c r="W480" s="385">
        <v>0</v>
      </c>
      <c r="X480" s="386">
        <f t="shared" si="82"/>
        <v>0</v>
      </c>
      <c r="Y480" s="36" t="str">
        <f>IFERROR(IF(X480=0,"",ROUNDUP(X480/H480,0)*0.00753),"")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ht="27" hidden="1" customHeight="1" x14ac:dyDescent="0.25">
      <c r="A481" s="54" t="s">
        <v>669</v>
      </c>
      <c r="B481" s="54" t="s">
        <v>670</v>
      </c>
      <c r="C481" s="31">
        <v>4301011784</v>
      </c>
      <c r="D481" s="397">
        <v>4607091389982</v>
      </c>
      <c r="E481" s="393"/>
      <c r="F481" s="384">
        <v>0.6</v>
      </c>
      <c r="G481" s="32">
        <v>6</v>
      </c>
      <c r="H481" s="384">
        <v>3.6</v>
      </c>
      <c r="I481" s="384">
        <v>3.84</v>
      </c>
      <c r="J481" s="32">
        <v>120</v>
      </c>
      <c r="K481" s="32" t="s">
        <v>64</v>
      </c>
      <c r="L481" s="33" t="s">
        <v>109</v>
      </c>
      <c r="M481" s="33"/>
      <c r="N481" s="32">
        <v>60</v>
      </c>
      <c r="O481" s="57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2"/>
      <c r="Q481" s="392"/>
      <c r="R481" s="392"/>
      <c r="S481" s="393"/>
      <c r="T481" s="34"/>
      <c r="U481" s="34"/>
      <c r="V481" s="35" t="s">
        <v>66</v>
      </c>
      <c r="W481" s="385">
        <v>0</v>
      </c>
      <c r="X481" s="386">
        <f t="shared" si="82"/>
        <v>0</v>
      </c>
      <c r="Y481" s="36" t="str">
        <f>IFERROR(IF(X481=0,"",ROUNDUP(X481/H481,0)*0.00937),"")</f>
        <v/>
      </c>
      <c r="Z481" s="56"/>
      <c r="AA481" s="57"/>
      <c r="AE481" s="64"/>
      <c r="BB481" s="338" t="s">
        <v>1</v>
      </c>
      <c r="BL481" s="64">
        <f t="shared" si="84"/>
        <v>0</v>
      </c>
      <c r="BM481" s="64">
        <f t="shared" si="85"/>
        <v>0</v>
      </c>
      <c r="BN481" s="64">
        <f t="shared" si="86"/>
        <v>0</v>
      </c>
      <c r="BO481" s="64">
        <f t="shared" si="87"/>
        <v>0</v>
      </c>
    </row>
    <row r="482" spans="1:67" x14ac:dyDescent="0.2">
      <c r="A482" s="394"/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6"/>
      <c r="O482" s="408" t="s">
        <v>70</v>
      </c>
      <c r="P482" s="409"/>
      <c r="Q482" s="409"/>
      <c r="R482" s="409"/>
      <c r="S482" s="409"/>
      <c r="T482" s="409"/>
      <c r="U482" s="410"/>
      <c r="V482" s="37" t="s">
        <v>71</v>
      </c>
      <c r="W482" s="387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132.57575757575756</v>
      </c>
      <c r="X482" s="387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133</v>
      </c>
      <c r="Y482" s="387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1.5906800000000001</v>
      </c>
      <c r="Z482" s="388"/>
      <c r="AA482" s="388"/>
    </row>
    <row r="483" spans="1:67" x14ac:dyDescent="0.2">
      <c r="A483" s="395"/>
      <c r="B483" s="395"/>
      <c r="C483" s="395"/>
      <c r="D483" s="395"/>
      <c r="E483" s="395"/>
      <c r="F483" s="395"/>
      <c r="G483" s="395"/>
      <c r="H483" s="395"/>
      <c r="I483" s="395"/>
      <c r="J483" s="395"/>
      <c r="K483" s="395"/>
      <c r="L483" s="395"/>
      <c r="M483" s="395"/>
      <c r="N483" s="396"/>
      <c r="O483" s="408" t="s">
        <v>70</v>
      </c>
      <c r="P483" s="409"/>
      <c r="Q483" s="409"/>
      <c r="R483" s="409"/>
      <c r="S483" s="409"/>
      <c r="T483" s="409"/>
      <c r="U483" s="410"/>
      <c r="V483" s="37" t="s">
        <v>66</v>
      </c>
      <c r="W483" s="387">
        <f>IFERROR(SUM(W471:W481),"0")</f>
        <v>700</v>
      </c>
      <c r="X483" s="387">
        <f>IFERROR(SUM(X471:X481),"0")</f>
        <v>702.24</v>
      </c>
      <c r="Y483" s="37"/>
      <c r="Z483" s="388"/>
      <c r="AA483" s="388"/>
    </row>
    <row r="484" spans="1:67" ht="14.25" hidden="1" customHeight="1" x14ac:dyDescent="0.25">
      <c r="A484" s="400" t="s">
        <v>105</v>
      </c>
      <c r="B484" s="395"/>
      <c r="C484" s="395"/>
      <c r="D484" s="395"/>
      <c r="E484" s="395"/>
      <c r="F484" s="395"/>
      <c r="G484" s="395"/>
      <c r="H484" s="395"/>
      <c r="I484" s="395"/>
      <c r="J484" s="395"/>
      <c r="K484" s="395"/>
      <c r="L484" s="395"/>
      <c r="M484" s="395"/>
      <c r="N484" s="395"/>
      <c r="O484" s="395"/>
      <c r="P484" s="395"/>
      <c r="Q484" s="395"/>
      <c r="R484" s="395"/>
      <c r="S484" s="395"/>
      <c r="T484" s="395"/>
      <c r="U484" s="395"/>
      <c r="V484" s="395"/>
      <c r="W484" s="395"/>
      <c r="X484" s="395"/>
      <c r="Y484" s="395"/>
      <c r="Z484" s="378"/>
      <c r="AA484" s="378"/>
    </row>
    <row r="485" spans="1:67" ht="16.5" customHeight="1" x14ac:dyDescent="0.25">
      <c r="A485" s="54" t="s">
        <v>671</v>
      </c>
      <c r="B485" s="54" t="s">
        <v>672</v>
      </c>
      <c r="C485" s="31">
        <v>4301020222</v>
      </c>
      <c r="D485" s="397">
        <v>4607091388930</v>
      </c>
      <c r="E485" s="393"/>
      <c r="F485" s="384">
        <v>0.88</v>
      </c>
      <c r="G485" s="32">
        <v>6</v>
      </c>
      <c r="H485" s="384">
        <v>5.28</v>
      </c>
      <c r="I485" s="384">
        <v>5.64</v>
      </c>
      <c r="J485" s="32">
        <v>104</v>
      </c>
      <c r="K485" s="32" t="s">
        <v>108</v>
      </c>
      <c r="L485" s="33" t="s">
        <v>109</v>
      </c>
      <c r="M485" s="33"/>
      <c r="N485" s="32">
        <v>55</v>
      </c>
      <c r="O485" s="5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2"/>
      <c r="Q485" s="392"/>
      <c r="R485" s="392"/>
      <c r="S485" s="393"/>
      <c r="T485" s="34"/>
      <c r="U485" s="34"/>
      <c r="V485" s="35" t="s">
        <v>66</v>
      </c>
      <c r="W485" s="385">
        <v>500</v>
      </c>
      <c r="X485" s="386">
        <f>IFERROR(IF(W485="",0,CEILING((W485/$H485),1)*$H485),"")</f>
        <v>501.6</v>
      </c>
      <c r="Y485" s="36">
        <f>IFERROR(IF(X485=0,"",ROUNDUP(X485/H485,0)*0.01196),"")</f>
        <v>1.1362000000000001</v>
      </c>
      <c r="Z485" s="56"/>
      <c r="AA485" s="57"/>
      <c r="AE485" s="64"/>
      <c r="BB485" s="339" t="s">
        <v>1</v>
      </c>
      <c r="BL485" s="64">
        <f>IFERROR(W485*I485/H485,"0")</f>
        <v>534.09090909090912</v>
      </c>
      <c r="BM485" s="64">
        <f>IFERROR(X485*I485/H485,"0")</f>
        <v>535.79999999999995</v>
      </c>
      <c r="BN485" s="64">
        <f>IFERROR(1/J485*(W485/H485),"0")</f>
        <v>0.91054778554778548</v>
      </c>
      <c r="BO485" s="64">
        <f>IFERROR(1/J485*(X485/H485),"0")</f>
        <v>0.91346153846153855</v>
      </c>
    </row>
    <row r="486" spans="1:67" ht="16.5" hidden="1" customHeight="1" x14ac:dyDescent="0.25">
      <c r="A486" s="54" t="s">
        <v>673</v>
      </c>
      <c r="B486" s="54" t="s">
        <v>674</v>
      </c>
      <c r="C486" s="31">
        <v>4301020206</v>
      </c>
      <c r="D486" s="397">
        <v>4680115880054</v>
      </c>
      <c r="E486" s="393"/>
      <c r="F486" s="384">
        <v>0.6</v>
      </c>
      <c r="G486" s="32">
        <v>6</v>
      </c>
      <c r="H486" s="384">
        <v>3.6</v>
      </c>
      <c r="I486" s="384">
        <v>3.84</v>
      </c>
      <c r="J486" s="32">
        <v>120</v>
      </c>
      <c r="K486" s="32" t="s">
        <v>64</v>
      </c>
      <c r="L486" s="33" t="s">
        <v>109</v>
      </c>
      <c r="M486" s="33"/>
      <c r="N486" s="32">
        <v>55</v>
      </c>
      <c r="O486" s="76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2"/>
      <c r="Q486" s="392"/>
      <c r="R486" s="392"/>
      <c r="S486" s="393"/>
      <c r="T486" s="34"/>
      <c r="U486" s="34"/>
      <c r="V486" s="35" t="s">
        <v>66</v>
      </c>
      <c r="W486" s="385">
        <v>0</v>
      </c>
      <c r="X486" s="386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394"/>
      <c r="B487" s="395"/>
      <c r="C487" s="395"/>
      <c r="D487" s="395"/>
      <c r="E487" s="395"/>
      <c r="F487" s="395"/>
      <c r="G487" s="395"/>
      <c r="H487" s="395"/>
      <c r="I487" s="395"/>
      <c r="J487" s="395"/>
      <c r="K487" s="395"/>
      <c r="L487" s="395"/>
      <c r="M487" s="395"/>
      <c r="N487" s="396"/>
      <c r="O487" s="408" t="s">
        <v>70</v>
      </c>
      <c r="P487" s="409"/>
      <c r="Q487" s="409"/>
      <c r="R487" s="409"/>
      <c r="S487" s="409"/>
      <c r="T487" s="409"/>
      <c r="U487" s="410"/>
      <c r="V487" s="37" t="s">
        <v>71</v>
      </c>
      <c r="W487" s="387">
        <f>IFERROR(W485/H485,"0")+IFERROR(W486/H486,"0")</f>
        <v>94.696969696969688</v>
      </c>
      <c r="X487" s="387">
        <f>IFERROR(X485/H485,"0")+IFERROR(X486/H486,"0")</f>
        <v>95</v>
      </c>
      <c r="Y487" s="387">
        <f>IFERROR(IF(Y485="",0,Y485),"0")+IFERROR(IF(Y486="",0,Y486),"0")</f>
        <v>1.1362000000000001</v>
      </c>
      <c r="Z487" s="388"/>
      <c r="AA487" s="388"/>
    </row>
    <row r="488" spans="1:67" x14ac:dyDescent="0.2">
      <c r="A488" s="395"/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6"/>
      <c r="O488" s="408" t="s">
        <v>70</v>
      </c>
      <c r="P488" s="409"/>
      <c r="Q488" s="409"/>
      <c r="R488" s="409"/>
      <c r="S488" s="409"/>
      <c r="T488" s="409"/>
      <c r="U488" s="410"/>
      <c r="V488" s="37" t="s">
        <v>66</v>
      </c>
      <c r="W488" s="387">
        <f>IFERROR(SUM(W485:W486),"0")</f>
        <v>500</v>
      </c>
      <c r="X488" s="387">
        <f>IFERROR(SUM(X485:X486),"0")</f>
        <v>501.6</v>
      </c>
      <c r="Y488" s="37"/>
      <c r="Z488" s="388"/>
      <c r="AA488" s="388"/>
    </row>
    <row r="489" spans="1:67" ht="14.25" hidden="1" customHeight="1" x14ac:dyDescent="0.25">
      <c r="A489" s="400" t="s">
        <v>61</v>
      </c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395"/>
      <c r="P489" s="395"/>
      <c r="Q489" s="395"/>
      <c r="R489" s="395"/>
      <c r="S489" s="395"/>
      <c r="T489" s="395"/>
      <c r="U489" s="395"/>
      <c r="V489" s="395"/>
      <c r="W489" s="395"/>
      <c r="X489" s="395"/>
      <c r="Y489" s="395"/>
      <c r="Z489" s="378"/>
      <c r="AA489" s="378"/>
    </row>
    <row r="490" spans="1:67" ht="27" hidden="1" customHeight="1" x14ac:dyDescent="0.25">
      <c r="A490" s="54" t="s">
        <v>675</v>
      </c>
      <c r="B490" s="54" t="s">
        <v>676</v>
      </c>
      <c r="C490" s="31">
        <v>4301031252</v>
      </c>
      <c r="D490" s="397">
        <v>4680115883116</v>
      </c>
      <c r="E490" s="393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108</v>
      </c>
      <c r="L490" s="33" t="s">
        <v>109</v>
      </c>
      <c r="M490" s="33"/>
      <c r="N490" s="32">
        <v>60</v>
      </c>
      <c r="O490" s="7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2"/>
      <c r="Q490" s="392"/>
      <c r="R490" s="392"/>
      <c r="S490" s="393"/>
      <c r="T490" s="34"/>
      <c r="U490" s="34"/>
      <c r="V490" s="35" t="s">
        <v>66</v>
      </c>
      <c r="W490" s="385">
        <v>0</v>
      </c>
      <c r="X490" s="386">
        <f t="shared" ref="X490:X495" si="88">IFERROR(IF(W490="",0,CEILING((W490/$H490),1)*$H490),"")</f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 t="shared" ref="BL490:BL495" si="89">IFERROR(W490*I490/H490,"0")</f>
        <v>0</v>
      </c>
      <c r="BM490" s="64">
        <f t="shared" ref="BM490:BM495" si="90">IFERROR(X490*I490/H490,"0")</f>
        <v>0</v>
      </c>
      <c r="BN490" s="64">
        <f t="shared" ref="BN490:BN495" si="91">IFERROR(1/J490*(W490/H490),"0")</f>
        <v>0</v>
      </c>
      <c r="BO490" s="64">
        <f t="shared" ref="BO490:BO495" si="92">IFERROR(1/J490*(X490/H490),"0")</f>
        <v>0</v>
      </c>
    </row>
    <row r="491" spans="1:67" ht="27" hidden="1" customHeight="1" x14ac:dyDescent="0.25">
      <c r="A491" s="54" t="s">
        <v>677</v>
      </c>
      <c r="B491" s="54" t="s">
        <v>678</v>
      </c>
      <c r="C491" s="31">
        <v>4301031248</v>
      </c>
      <c r="D491" s="397">
        <v>4680115883093</v>
      </c>
      <c r="E491" s="393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2"/>
      <c r="Q491" s="392"/>
      <c r="R491" s="392"/>
      <c r="S491" s="393"/>
      <c r="T491" s="34"/>
      <c r="U491" s="34"/>
      <c r="V491" s="35" t="s">
        <v>66</v>
      </c>
      <c r="W491" s="385">
        <v>0</v>
      </c>
      <c r="X491" s="386">
        <f t="shared" si="88"/>
        <v>0</v>
      </c>
      <c r="Y491" s="36" t="str">
        <f>IFERROR(IF(X491=0,"",ROUNDUP(X491/H491,0)*0.01196),"")</f>
        <v/>
      </c>
      <c r="Z491" s="56"/>
      <c r="AA491" s="57"/>
      <c r="AE491" s="64"/>
      <c r="BB491" s="342" t="s">
        <v>1</v>
      </c>
      <c r="BL491" s="64">
        <f t="shared" si="89"/>
        <v>0</v>
      </c>
      <c r="BM491" s="64">
        <f t="shared" si="90"/>
        <v>0</v>
      </c>
      <c r="BN491" s="64">
        <f t="shared" si="91"/>
        <v>0</v>
      </c>
      <c r="BO491" s="64">
        <f t="shared" si="92"/>
        <v>0</v>
      </c>
    </row>
    <row r="492" spans="1:67" ht="27" hidden="1" customHeight="1" x14ac:dyDescent="0.25">
      <c r="A492" s="54" t="s">
        <v>679</v>
      </c>
      <c r="B492" s="54" t="s">
        <v>680</v>
      </c>
      <c r="C492" s="31">
        <v>4301031250</v>
      </c>
      <c r="D492" s="397">
        <v>4680115883109</v>
      </c>
      <c r="E492" s="393"/>
      <c r="F492" s="384">
        <v>0.88</v>
      </c>
      <c r="G492" s="32">
        <v>6</v>
      </c>
      <c r="H492" s="384">
        <v>5.28</v>
      </c>
      <c r="I492" s="384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56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2"/>
      <c r="Q492" s="392"/>
      <c r="R492" s="392"/>
      <c r="S492" s="393"/>
      <c r="T492" s="34"/>
      <c r="U492" s="34"/>
      <c r="V492" s="35" t="s">
        <v>66</v>
      </c>
      <c r="W492" s="385">
        <v>0</v>
      </c>
      <c r="X492" s="386">
        <f t="shared" si="88"/>
        <v>0</v>
      </c>
      <c r="Y492" s="36" t="str">
        <f>IFERROR(IF(X492=0,"",ROUNDUP(X492/H492,0)*0.01196),"")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hidden="1" customHeight="1" x14ac:dyDescent="0.25">
      <c r="A493" s="54" t="s">
        <v>681</v>
      </c>
      <c r="B493" s="54" t="s">
        <v>682</v>
      </c>
      <c r="C493" s="31">
        <v>4301031249</v>
      </c>
      <c r="D493" s="397">
        <v>4680115882072</v>
      </c>
      <c r="E493" s="393"/>
      <c r="F493" s="384">
        <v>0.6</v>
      </c>
      <c r="G493" s="32">
        <v>6</v>
      </c>
      <c r="H493" s="384">
        <v>3.6</v>
      </c>
      <c r="I493" s="384">
        <v>3.84</v>
      </c>
      <c r="J493" s="32">
        <v>120</v>
      </c>
      <c r="K493" s="32" t="s">
        <v>64</v>
      </c>
      <c r="L493" s="33" t="s">
        <v>109</v>
      </c>
      <c r="M493" s="33"/>
      <c r="N493" s="32">
        <v>60</v>
      </c>
      <c r="O493" s="71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2"/>
      <c r="Q493" s="392"/>
      <c r="R493" s="392"/>
      <c r="S493" s="393"/>
      <c r="T493" s="34"/>
      <c r="U493" s="34"/>
      <c r="V493" s="35" t="s">
        <v>66</v>
      </c>
      <c r="W493" s="385">
        <v>0</v>
      </c>
      <c r="X493" s="386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hidden="1" customHeight="1" x14ac:dyDescent="0.25">
      <c r="A494" s="54" t="s">
        <v>683</v>
      </c>
      <c r="B494" s="54" t="s">
        <v>684</v>
      </c>
      <c r="C494" s="31">
        <v>4301031251</v>
      </c>
      <c r="D494" s="397">
        <v>4680115882102</v>
      </c>
      <c r="E494" s="393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2"/>
      <c r="Q494" s="392"/>
      <c r="R494" s="392"/>
      <c r="S494" s="393"/>
      <c r="T494" s="34"/>
      <c r="U494" s="34"/>
      <c r="V494" s="35" t="s">
        <v>66</v>
      </c>
      <c r="W494" s="385">
        <v>0</v>
      </c>
      <c r="X494" s="386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ht="27" hidden="1" customHeight="1" x14ac:dyDescent="0.25">
      <c r="A495" s="54" t="s">
        <v>685</v>
      </c>
      <c r="B495" s="54" t="s">
        <v>686</v>
      </c>
      <c r="C495" s="31">
        <v>4301031253</v>
      </c>
      <c r="D495" s="397">
        <v>4680115882096</v>
      </c>
      <c r="E495" s="393"/>
      <c r="F495" s="384">
        <v>0.6</v>
      </c>
      <c r="G495" s="32">
        <v>6</v>
      </c>
      <c r="H495" s="384">
        <v>3.6</v>
      </c>
      <c r="I495" s="384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1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2"/>
      <c r="Q495" s="392"/>
      <c r="R495" s="392"/>
      <c r="S495" s="393"/>
      <c r="T495" s="34"/>
      <c r="U495" s="34"/>
      <c r="V495" s="35" t="s">
        <v>66</v>
      </c>
      <c r="W495" s="385">
        <v>0</v>
      </c>
      <c r="X495" s="386">
        <f t="shared" si="88"/>
        <v>0</v>
      </c>
      <c r="Y495" s="36" t="str">
        <f>IFERROR(IF(X495=0,"",ROUNDUP(X495/H495,0)*0.00937),"")</f>
        <v/>
      </c>
      <c r="Z495" s="56"/>
      <c r="AA495" s="57"/>
      <c r="AE495" s="64"/>
      <c r="BB495" s="346" t="s">
        <v>1</v>
      </c>
      <c r="BL495" s="64">
        <f t="shared" si="89"/>
        <v>0</v>
      </c>
      <c r="BM495" s="64">
        <f t="shared" si="90"/>
        <v>0</v>
      </c>
      <c r="BN495" s="64">
        <f t="shared" si="91"/>
        <v>0</v>
      </c>
      <c r="BO495" s="64">
        <f t="shared" si="92"/>
        <v>0</v>
      </c>
    </row>
    <row r="496" spans="1:67" hidden="1" x14ac:dyDescent="0.2">
      <c r="A496" s="394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6"/>
      <c r="O496" s="408" t="s">
        <v>70</v>
      </c>
      <c r="P496" s="409"/>
      <c r="Q496" s="409"/>
      <c r="R496" s="409"/>
      <c r="S496" s="409"/>
      <c r="T496" s="409"/>
      <c r="U496" s="410"/>
      <c r="V496" s="37" t="s">
        <v>71</v>
      </c>
      <c r="W496" s="387">
        <f>IFERROR(W490/H490,"0")+IFERROR(W491/H491,"0")+IFERROR(W492/H492,"0")+IFERROR(W493/H493,"0")+IFERROR(W494/H494,"0")+IFERROR(W495/H495,"0")</f>
        <v>0</v>
      </c>
      <c r="X496" s="387">
        <f>IFERROR(X490/H490,"0")+IFERROR(X491/H491,"0")+IFERROR(X492/H492,"0")+IFERROR(X493/H493,"0")+IFERROR(X494/H494,"0")+IFERROR(X495/H495,"0")</f>
        <v>0</v>
      </c>
      <c r="Y496" s="387">
        <f>IFERROR(IF(Y490="",0,Y490),"0")+IFERROR(IF(Y491="",0,Y491),"0")+IFERROR(IF(Y492="",0,Y492),"0")+IFERROR(IF(Y493="",0,Y493),"0")+IFERROR(IF(Y494="",0,Y494),"0")+IFERROR(IF(Y495="",0,Y495),"0")</f>
        <v>0</v>
      </c>
      <c r="Z496" s="388"/>
      <c r="AA496" s="388"/>
    </row>
    <row r="497" spans="1:67" hidden="1" x14ac:dyDescent="0.2">
      <c r="A497" s="395"/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6"/>
      <c r="O497" s="408" t="s">
        <v>70</v>
      </c>
      <c r="P497" s="409"/>
      <c r="Q497" s="409"/>
      <c r="R497" s="409"/>
      <c r="S497" s="409"/>
      <c r="T497" s="409"/>
      <c r="U497" s="410"/>
      <c r="V497" s="37" t="s">
        <v>66</v>
      </c>
      <c r="W497" s="387">
        <f>IFERROR(SUM(W490:W495),"0")</f>
        <v>0</v>
      </c>
      <c r="X497" s="387">
        <f>IFERROR(SUM(X490:X495),"0")</f>
        <v>0</v>
      </c>
      <c r="Y497" s="37"/>
      <c r="Z497" s="388"/>
      <c r="AA497" s="388"/>
    </row>
    <row r="498" spans="1:67" ht="14.25" hidden="1" customHeight="1" x14ac:dyDescent="0.25">
      <c r="A498" s="400" t="s">
        <v>72</v>
      </c>
      <c r="B498" s="395"/>
      <c r="C498" s="395"/>
      <c r="D498" s="395"/>
      <c r="E498" s="395"/>
      <c r="F498" s="395"/>
      <c r="G498" s="395"/>
      <c r="H498" s="395"/>
      <c r="I498" s="395"/>
      <c r="J498" s="395"/>
      <c r="K498" s="395"/>
      <c r="L498" s="395"/>
      <c r="M498" s="395"/>
      <c r="N498" s="395"/>
      <c r="O498" s="395"/>
      <c r="P498" s="395"/>
      <c r="Q498" s="395"/>
      <c r="R498" s="395"/>
      <c r="S498" s="395"/>
      <c r="T498" s="395"/>
      <c r="U498" s="395"/>
      <c r="V498" s="395"/>
      <c r="W498" s="395"/>
      <c r="X498" s="395"/>
      <c r="Y498" s="395"/>
      <c r="Z498" s="378"/>
      <c r="AA498" s="378"/>
    </row>
    <row r="499" spans="1:67" ht="16.5" hidden="1" customHeight="1" x14ac:dyDescent="0.25">
      <c r="A499" s="54" t="s">
        <v>687</v>
      </c>
      <c r="B499" s="54" t="s">
        <v>688</v>
      </c>
      <c r="C499" s="31">
        <v>4301051230</v>
      </c>
      <c r="D499" s="397">
        <v>4607091383409</v>
      </c>
      <c r="E499" s="393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8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2"/>
      <c r="Q499" s="392"/>
      <c r="R499" s="392"/>
      <c r="S499" s="393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hidden="1" customHeight="1" x14ac:dyDescent="0.25">
      <c r="A500" s="54" t="s">
        <v>689</v>
      </c>
      <c r="B500" s="54" t="s">
        <v>690</v>
      </c>
      <c r="C500" s="31">
        <v>4301051231</v>
      </c>
      <c r="D500" s="397">
        <v>4607091383416</v>
      </c>
      <c r="E500" s="393"/>
      <c r="F500" s="384">
        <v>1.3</v>
      </c>
      <c r="G500" s="32">
        <v>6</v>
      </c>
      <c r="H500" s="384">
        <v>7.8</v>
      </c>
      <c r="I500" s="384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5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2"/>
      <c r="Q500" s="392"/>
      <c r="R500" s="392"/>
      <c r="S500" s="393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hidden="1" customHeight="1" x14ac:dyDescent="0.25">
      <c r="A501" s="54" t="s">
        <v>691</v>
      </c>
      <c r="B501" s="54" t="s">
        <v>692</v>
      </c>
      <c r="C501" s="31">
        <v>4301051058</v>
      </c>
      <c r="D501" s="397">
        <v>4680115883536</v>
      </c>
      <c r="E501" s="393"/>
      <c r="F501" s="384">
        <v>0.3</v>
      </c>
      <c r="G501" s="32">
        <v>6</v>
      </c>
      <c r="H501" s="384">
        <v>1.8</v>
      </c>
      <c r="I501" s="384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2"/>
      <c r="Q501" s="392"/>
      <c r="R501" s="392"/>
      <c r="S501" s="393"/>
      <c r="T501" s="34"/>
      <c r="U501" s="34"/>
      <c r="V501" s="35" t="s">
        <v>66</v>
      </c>
      <c r="W501" s="385">
        <v>0</v>
      </c>
      <c r="X501" s="386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9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idden="1" x14ac:dyDescent="0.2">
      <c r="A502" s="394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6"/>
      <c r="O502" s="408" t="s">
        <v>70</v>
      </c>
      <c r="P502" s="409"/>
      <c r="Q502" s="409"/>
      <c r="R502" s="409"/>
      <c r="S502" s="409"/>
      <c r="T502" s="409"/>
      <c r="U502" s="410"/>
      <c r="V502" s="37" t="s">
        <v>71</v>
      </c>
      <c r="W502" s="387">
        <f>IFERROR(W499/H499,"0")+IFERROR(W500/H500,"0")+IFERROR(W501/H501,"0")</f>
        <v>0</v>
      </c>
      <c r="X502" s="387">
        <f>IFERROR(X499/H499,"0")+IFERROR(X500/H500,"0")+IFERROR(X501/H501,"0")</f>
        <v>0</v>
      </c>
      <c r="Y502" s="387">
        <f>IFERROR(IF(Y499="",0,Y499),"0")+IFERROR(IF(Y500="",0,Y500),"0")+IFERROR(IF(Y501="",0,Y501),"0")</f>
        <v>0</v>
      </c>
      <c r="Z502" s="388"/>
      <c r="AA502" s="388"/>
    </row>
    <row r="503" spans="1:67" hidden="1" x14ac:dyDescent="0.2">
      <c r="A503" s="395"/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6"/>
      <c r="O503" s="408" t="s">
        <v>70</v>
      </c>
      <c r="P503" s="409"/>
      <c r="Q503" s="409"/>
      <c r="R503" s="409"/>
      <c r="S503" s="409"/>
      <c r="T503" s="409"/>
      <c r="U503" s="410"/>
      <c r="V503" s="37" t="s">
        <v>66</v>
      </c>
      <c r="W503" s="387">
        <f>IFERROR(SUM(W499:W501),"0")</f>
        <v>0</v>
      </c>
      <c r="X503" s="387">
        <f>IFERROR(SUM(X499:X501),"0")</f>
        <v>0</v>
      </c>
      <c r="Y503" s="37"/>
      <c r="Z503" s="388"/>
      <c r="AA503" s="388"/>
    </row>
    <row r="504" spans="1:67" ht="14.25" hidden="1" customHeight="1" x14ac:dyDescent="0.25">
      <c r="A504" s="400" t="s">
        <v>215</v>
      </c>
      <c r="B504" s="395"/>
      <c r="C504" s="395"/>
      <c r="D504" s="395"/>
      <c r="E504" s="395"/>
      <c r="F504" s="395"/>
      <c r="G504" s="395"/>
      <c r="H504" s="395"/>
      <c r="I504" s="395"/>
      <c r="J504" s="395"/>
      <c r="K504" s="395"/>
      <c r="L504" s="395"/>
      <c r="M504" s="395"/>
      <c r="N504" s="395"/>
      <c r="O504" s="395"/>
      <c r="P504" s="395"/>
      <c r="Q504" s="395"/>
      <c r="R504" s="395"/>
      <c r="S504" s="395"/>
      <c r="T504" s="395"/>
      <c r="U504" s="395"/>
      <c r="V504" s="395"/>
      <c r="W504" s="395"/>
      <c r="X504" s="395"/>
      <c r="Y504" s="395"/>
      <c r="Z504" s="378"/>
      <c r="AA504" s="378"/>
    </row>
    <row r="505" spans="1:67" ht="16.5" hidden="1" customHeight="1" x14ac:dyDescent="0.25">
      <c r="A505" s="54" t="s">
        <v>693</v>
      </c>
      <c r="B505" s="54" t="s">
        <v>694</v>
      </c>
      <c r="C505" s="31">
        <v>4301060363</v>
      </c>
      <c r="D505" s="397">
        <v>4680115885035</v>
      </c>
      <c r="E505" s="393"/>
      <c r="F505" s="384">
        <v>1</v>
      </c>
      <c r="G505" s="32">
        <v>4</v>
      </c>
      <c r="H505" s="384">
        <v>4</v>
      </c>
      <c r="I505" s="384">
        <v>4.4160000000000004</v>
      </c>
      <c r="J505" s="32">
        <v>104</v>
      </c>
      <c r="K505" s="32" t="s">
        <v>108</v>
      </c>
      <c r="L505" s="33" t="s">
        <v>65</v>
      </c>
      <c r="M505" s="33"/>
      <c r="N505" s="32">
        <v>35</v>
      </c>
      <c r="O505" s="4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2"/>
      <c r="Q505" s="392"/>
      <c r="R505" s="392"/>
      <c r="S505" s="393"/>
      <c r="T505" s="34"/>
      <c r="U505" s="34"/>
      <c r="V505" s="35" t="s">
        <v>66</v>
      </c>
      <c r="W505" s="385">
        <v>0</v>
      </c>
      <c r="X505" s="386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idden="1" x14ac:dyDescent="0.2">
      <c r="A506" s="394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6"/>
      <c r="O506" s="408" t="s">
        <v>70</v>
      </c>
      <c r="P506" s="409"/>
      <c r="Q506" s="409"/>
      <c r="R506" s="409"/>
      <c r="S506" s="409"/>
      <c r="T506" s="409"/>
      <c r="U506" s="410"/>
      <c r="V506" s="37" t="s">
        <v>71</v>
      </c>
      <c r="W506" s="387">
        <f>IFERROR(W505/H505,"0")</f>
        <v>0</v>
      </c>
      <c r="X506" s="387">
        <f>IFERROR(X505/H505,"0")</f>
        <v>0</v>
      </c>
      <c r="Y506" s="387">
        <f>IFERROR(IF(Y505="",0,Y505),"0")</f>
        <v>0</v>
      </c>
      <c r="Z506" s="388"/>
      <c r="AA506" s="388"/>
    </row>
    <row r="507" spans="1:67" hidden="1" x14ac:dyDescent="0.2">
      <c r="A507" s="395"/>
      <c r="B507" s="395"/>
      <c r="C507" s="395"/>
      <c r="D507" s="395"/>
      <c r="E507" s="395"/>
      <c r="F507" s="395"/>
      <c r="G507" s="395"/>
      <c r="H507" s="395"/>
      <c r="I507" s="395"/>
      <c r="J507" s="395"/>
      <c r="K507" s="395"/>
      <c r="L507" s="395"/>
      <c r="M507" s="395"/>
      <c r="N507" s="396"/>
      <c r="O507" s="408" t="s">
        <v>70</v>
      </c>
      <c r="P507" s="409"/>
      <c r="Q507" s="409"/>
      <c r="R507" s="409"/>
      <c r="S507" s="409"/>
      <c r="T507" s="409"/>
      <c r="U507" s="410"/>
      <c r="V507" s="37" t="s">
        <v>66</v>
      </c>
      <c r="W507" s="387">
        <f>IFERROR(SUM(W505:W505),"0")</f>
        <v>0</v>
      </c>
      <c r="X507" s="387">
        <f>IFERROR(SUM(X505:X505),"0")</f>
        <v>0</v>
      </c>
      <c r="Y507" s="37"/>
      <c r="Z507" s="388"/>
      <c r="AA507" s="388"/>
    </row>
    <row r="508" spans="1:67" ht="27.75" hidden="1" customHeight="1" x14ac:dyDescent="0.2">
      <c r="A508" s="401" t="s">
        <v>695</v>
      </c>
      <c r="B508" s="402"/>
      <c r="C508" s="402"/>
      <c r="D508" s="402"/>
      <c r="E508" s="402"/>
      <c r="F508" s="402"/>
      <c r="G508" s="402"/>
      <c r="H508" s="402"/>
      <c r="I508" s="402"/>
      <c r="J508" s="402"/>
      <c r="K508" s="402"/>
      <c r="L508" s="402"/>
      <c r="M508" s="402"/>
      <c r="N508" s="402"/>
      <c r="O508" s="402"/>
      <c r="P508" s="402"/>
      <c r="Q508" s="402"/>
      <c r="R508" s="402"/>
      <c r="S508" s="402"/>
      <c r="T508" s="402"/>
      <c r="U508" s="402"/>
      <c r="V508" s="402"/>
      <c r="W508" s="402"/>
      <c r="X508" s="402"/>
      <c r="Y508" s="402"/>
      <c r="Z508" s="48"/>
      <c r="AA508" s="48"/>
    </row>
    <row r="509" spans="1:67" ht="16.5" hidden="1" customHeight="1" x14ac:dyDescent="0.25">
      <c r="A509" s="466" t="s">
        <v>695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79"/>
      <c r="AA509" s="379"/>
    </row>
    <row r="510" spans="1:67" ht="14.25" hidden="1" customHeight="1" x14ac:dyDescent="0.25">
      <c r="A510" s="400" t="s">
        <v>113</v>
      </c>
      <c r="B510" s="395"/>
      <c r="C510" s="395"/>
      <c r="D510" s="395"/>
      <c r="E510" s="395"/>
      <c r="F510" s="395"/>
      <c r="G510" s="395"/>
      <c r="H510" s="395"/>
      <c r="I510" s="395"/>
      <c r="J510" s="395"/>
      <c r="K510" s="395"/>
      <c r="L510" s="395"/>
      <c r="M510" s="395"/>
      <c r="N510" s="395"/>
      <c r="O510" s="395"/>
      <c r="P510" s="395"/>
      <c r="Q510" s="395"/>
      <c r="R510" s="395"/>
      <c r="S510" s="395"/>
      <c r="T510" s="395"/>
      <c r="U510" s="395"/>
      <c r="V510" s="395"/>
      <c r="W510" s="395"/>
      <c r="X510" s="395"/>
      <c r="Y510" s="395"/>
      <c r="Z510" s="378"/>
      <c r="AA510" s="378"/>
    </row>
    <row r="511" spans="1:67" ht="27" hidden="1" customHeight="1" x14ac:dyDescent="0.25">
      <c r="A511" s="54" t="s">
        <v>696</v>
      </c>
      <c r="B511" s="54" t="s">
        <v>697</v>
      </c>
      <c r="C511" s="31">
        <v>4301011763</v>
      </c>
      <c r="D511" s="397">
        <v>4640242181011</v>
      </c>
      <c r="E511" s="393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108</v>
      </c>
      <c r="L511" s="33" t="s">
        <v>128</v>
      </c>
      <c r="M511" s="33"/>
      <c r="N511" s="32">
        <v>55</v>
      </c>
      <c r="O511" s="766" t="s">
        <v>698</v>
      </c>
      <c r="P511" s="392"/>
      <c r="Q511" s="392"/>
      <c r="R511" s="392"/>
      <c r="S511" s="393"/>
      <c r="T511" s="34"/>
      <c r="U511" s="34"/>
      <c r="V511" s="35" t="s">
        <v>66</v>
      </c>
      <c r="W511" s="385">
        <v>0</v>
      </c>
      <c r="X511" s="386">
        <f t="shared" ref="X511:X519" si="93">IFERROR(IF(W511="",0,CEILING((W511/$H511),1)*$H511),"")</f>
        <v>0</v>
      </c>
      <c r="Y511" s="36" t="str">
        <f t="shared" ref="Y511:Y516" si="94">IFERROR(IF(X511=0,"",ROUNDUP(X511/H511,0)*0.02175),"")</f>
        <v/>
      </c>
      <c r="Z511" s="56"/>
      <c r="AA511" s="57"/>
      <c r="AE511" s="64"/>
      <c r="BB511" s="351" t="s">
        <v>1</v>
      </c>
      <c r="BL511" s="64">
        <f t="shared" ref="BL511:BL519" si="95">IFERROR(W511*I511/H511,"0")</f>
        <v>0</v>
      </c>
      <c r="BM511" s="64">
        <f t="shared" ref="BM511:BM519" si="96">IFERROR(X511*I511/H511,"0")</f>
        <v>0</v>
      </c>
      <c r="BN511" s="64">
        <f t="shared" ref="BN511:BN519" si="97">IFERROR(1/J511*(W511/H511),"0")</f>
        <v>0</v>
      </c>
      <c r="BO511" s="64">
        <f t="shared" ref="BO511:BO519" si="98">IFERROR(1/J511*(X511/H511),"0")</f>
        <v>0</v>
      </c>
    </row>
    <row r="512" spans="1:67" ht="27" hidden="1" customHeight="1" x14ac:dyDescent="0.25">
      <c r="A512" s="54" t="s">
        <v>699</v>
      </c>
      <c r="B512" s="54" t="s">
        <v>700</v>
      </c>
      <c r="C512" s="31">
        <v>4301011951</v>
      </c>
      <c r="D512" s="397">
        <v>4640242180045</v>
      </c>
      <c r="E512" s="393"/>
      <c r="F512" s="384">
        <v>1.35</v>
      </c>
      <c r="G512" s="32">
        <v>8</v>
      </c>
      <c r="H512" s="384">
        <v>10.8</v>
      </c>
      <c r="I512" s="384">
        <v>11.28</v>
      </c>
      <c r="J512" s="32">
        <v>56</v>
      </c>
      <c r="K512" s="32" t="s">
        <v>108</v>
      </c>
      <c r="L512" s="33" t="s">
        <v>109</v>
      </c>
      <c r="M512" s="33"/>
      <c r="N512" s="32">
        <v>55</v>
      </c>
      <c r="O512" s="664" t="s">
        <v>701</v>
      </c>
      <c r="P512" s="392"/>
      <c r="Q512" s="392"/>
      <c r="R512" s="392"/>
      <c r="S512" s="393"/>
      <c r="T512" s="34"/>
      <c r="U512" s="34"/>
      <c r="V512" s="35" t="s">
        <v>66</v>
      </c>
      <c r="W512" s="385">
        <v>0</v>
      </c>
      <c r="X512" s="386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702</v>
      </c>
      <c r="B513" s="54" t="s">
        <v>703</v>
      </c>
      <c r="C513" s="31">
        <v>4301011585</v>
      </c>
      <c r="D513" s="397">
        <v>4640242180441</v>
      </c>
      <c r="E513" s="393"/>
      <c r="F513" s="384">
        <v>1.5</v>
      </c>
      <c r="G513" s="32">
        <v>8</v>
      </c>
      <c r="H513" s="384">
        <v>12</v>
      </c>
      <c r="I513" s="384">
        <v>12.48</v>
      </c>
      <c r="J513" s="32">
        <v>56</v>
      </c>
      <c r="K513" s="32" t="s">
        <v>108</v>
      </c>
      <c r="L513" s="33" t="s">
        <v>109</v>
      </c>
      <c r="M513" s="33"/>
      <c r="N513" s="32">
        <v>50</v>
      </c>
      <c r="O513" s="604" t="s">
        <v>704</v>
      </c>
      <c r="P513" s="392"/>
      <c r="Q513" s="392"/>
      <c r="R513" s="392"/>
      <c r="S513" s="393"/>
      <c r="T513" s="34"/>
      <c r="U513" s="34"/>
      <c r="V513" s="35" t="s">
        <v>66</v>
      </c>
      <c r="W513" s="385">
        <v>0</v>
      </c>
      <c r="X513" s="386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705</v>
      </c>
      <c r="B514" s="54" t="s">
        <v>706</v>
      </c>
      <c r="C514" s="31">
        <v>4301011950</v>
      </c>
      <c r="D514" s="397">
        <v>4640242180601</v>
      </c>
      <c r="E514" s="393"/>
      <c r="F514" s="384">
        <v>1.35</v>
      </c>
      <c r="G514" s="32">
        <v>8</v>
      </c>
      <c r="H514" s="384">
        <v>10.8</v>
      </c>
      <c r="I514" s="384">
        <v>11.28</v>
      </c>
      <c r="J514" s="32">
        <v>56</v>
      </c>
      <c r="K514" s="32" t="s">
        <v>108</v>
      </c>
      <c r="L514" s="33" t="s">
        <v>109</v>
      </c>
      <c r="M514" s="33"/>
      <c r="N514" s="32">
        <v>55</v>
      </c>
      <c r="O514" s="620" t="s">
        <v>707</v>
      </c>
      <c r="P514" s="392"/>
      <c r="Q514" s="392"/>
      <c r="R514" s="392"/>
      <c r="S514" s="393"/>
      <c r="T514" s="34"/>
      <c r="U514" s="34"/>
      <c r="V514" s="35" t="s">
        <v>66</v>
      </c>
      <c r="W514" s="385">
        <v>0</v>
      </c>
      <c r="X514" s="386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708</v>
      </c>
      <c r="B515" s="54" t="s">
        <v>709</v>
      </c>
      <c r="C515" s="31">
        <v>4301011584</v>
      </c>
      <c r="D515" s="397">
        <v>4640242180564</v>
      </c>
      <c r="E515" s="393"/>
      <c r="F515" s="384">
        <v>1.5</v>
      </c>
      <c r="G515" s="32">
        <v>8</v>
      </c>
      <c r="H515" s="384">
        <v>12</v>
      </c>
      <c r="I515" s="384">
        <v>12.48</v>
      </c>
      <c r="J515" s="32">
        <v>56</v>
      </c>
      <c r="K515" s="32" t="s">
        <v>108</v>
      </c>
      <c r="L515" s="33" t="s">
        <v>109</v>
      </c>
      <c r="M515" s="33"/>
      <c r="N515" s="32">
        <v>50</v>
      </c>
      <c r="O515" s="702" t="s">
        <v>710</v>
      </c>
      <c r="P515" s="392"/>
      <c r="Q515" s="392"/>
      <c r="R515" s="392"/>
      <c r="S515" s="393"/>
      <c r="T515" s="34"/>
      <c r="U515" s="34"/>
      <c r="V515" s="35" t="s">
        <v>66</v>
      </c>
      <c r="W515" s="385">
        <v>0</v>
      </c>
      <c r="X515" s="386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711</v>
      </c>
      <c r="B516" s="54" t="s">
        <v>712</v>
      </c>
      <c r="C516" s="31">
        <v>4301011762</v>
      </c>
      <c r="D516" s="397">
        <v>4640242180922</v>
      </c>
      <c r="E516" s="393"/>
      <c r="F516" s="384">
        <v>1.35</v>
      </c>
      <c r="G516" s="32">
        <v>8</v>
      </c>
      <c r="H516" s="384">
        <v>10.8</v>
      </c>
      <c r="I516" s="384">
        <v>11.28</v>
      </c>
      <c r="J516" s="32">
        <v>56</v>
      </c>
      <c r="K516" s="32" t="s">
        <v>108</v>
      </c>
      <c r="L516" s="33" t="s">
        <v>109</v>
      </c>
      <c r="M516" s="33"/>
      <c r="N516" s="32">
        <v>55</v>
      </c>
      <c r="O516" s="636" t="s">
        <v>713</v>
      </c>
      <c r="P516" s="392"/>
      <c r="Q516" s="392"/>
      <c r="R516" s="392"/>
      <c r="S516" s="393"/>
      <c r="T516" s="34"/>
      <c r="U516" s="34"/>
      <c r="V516" s="35" t="s">
        <v>66</v>
      </c>
      <c r="W516" s="385">
        <v>0</v>
      </c>
      <c r="X516" s="386">
        <f t="shared" si="93"/>
        <v>0</v>
      </c>
      <c r="Y516" s="36" t="str">
        <f t="shared" si="94"/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714</v>
      </c>
      <c r="B517" s="54" t="s">
        <v>715</v>
      </c>
      <c r="C517" s="31">
        <v>4301011764</v>
      </c>
      <c r="D517" s="397">
        <v>4640242181189</v>
      </c>
      <c r="E517" s="393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128</v>
      </c>
      <c r="M517" s="33"/>
      <c r="N517" s="32">
        <v>55</v>
      </c>
      <c r="O517" s="542" t="s">
        <v>716</v>
      </c>
      <c r="P517" s="392"/>
      <c r="Q517" s="392"/>
      <c r="R517" s="392"/>
      <c r="S517" s="393"/>
      <c r="T517" s="34"/>
      <c r="U517" s="34"/>
      <c r="V517" s="35" t="s">
        <v>66</v>
      </c>
      <c r="W517" s="385">
        <v>0</v>
      </c>
      <c r="X517" s="386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717</v>
      </c>
      <c r="B518" s="54" t="s">
        <v>718</v>
      </c>
      <c r="C518" s="31">
        <v>4301011551</v>
      </c>
      <c r="D518" s="397">
        <v>4640242180038</v>
      </c>
      <c r="E518" s="393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109</v>
      </c>
      <c r="M518" s="33"/>
      <c r="N518" s="32">
        <v>50</v>
      </c>
      <c r="O518" s="484" t="s">
        <v>719</v>
      </c>
      <c r="P518" s="392"/>
      <c r="Q518" s="392"/>
      <c r="R518" s="392"/>
      <c r="S518" s="393"/>
      <c r="T518" s="34"/>
      <c r="U518" s="34"/>
      <c r="V518" s="35" t="s">
        <v>66</v>
      </c>
      <c r="W518" s="385">
        <v>0</v>
      </c>
      <c r="X518" s="386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t="27" hidden="1" customHeight="1" x14ac:dyDescent="0.25">
      <c r="A519" s="54" t="s">
        <v>720</v>
      </c>
      <c r="B519" s="54" t="s">
        <v>721</v>
      </c>
      <c r="C519" s="31">
        <v>4301011765</v>
      </c>
      <c r="D519" s="397">
        <v>4640242181172</v>
      </c>
      <c r="E519" s="393"/>
      <c r="F519" s="384">
        <v>0.4</v>
      </c>
      <c r="G519" s="32">
        <v>10</v>
      </c>
      <c r="H519" s="384">
        <v>4</v>
      </c>
      <c r="I519" s="384">
        <v>4.24</v>
      </c>
      <c r="J519" s="32">
        <v>120</v>
      </c>
      <c r="K519" s="32" t="s">
        <v>64</v>
      </c>
      <c r="L519" s="33" t="s">
        <v>109</v>
      </c>
      <c r="M519" s="33"/>
      <c r="N519" s="32">
        <v>55</v>
      </c>
      <c r="O519" s="579" t="s">
        <v>722</v>
      </c>
      <c r="P519" s="392"/>
      <c r="Q519" s="392"/>
      <c r="R519" s="392"/>
      <c r="S519" s="393"/>
      <c r="T519" s="34"/>
      <c r="U519" s="34"/>
      <c r="V519" s="35" t="s">
        <v>66</v>
      </c>
      <c r="W519" s="385">
        <v>0</v>
      </c>
      <c r="X519" s="386">
        <f t="shared" si="93"/>
        <v>0</v>
      </c>
      <c r="Y519" s="36" t="str">
        <f>IFERROR(IF(X519=0,"",ROUNDUP(X519/H519,0)*0.00937),"")</f>
        <v/>
      </c>
      <c r="Z519" s="56"/>
      <c r="AA519" s="57"/>
      <c r="AE519" s="64"/>
      <c r="BB519" s="359" t="s">
        <v>1</v>
      </c>
      <c r="BL519" s="64">
        <f t="shared" si="95"/>
        <v>0</v>
      </c>
      <c r="BM519" s="64">
        <f t="shared" si="96"/>
        <v>0</v>
      </c>
      <c r="BN519" s="64">
        <f t="shared" si="97"/>
        <v>0</v>
      </c>
      <c r="BO519" s="64">
        <f t="shared" si="98"/>
        <v>0</v>
      </c>
    </row>
    <row r="520" spans="1:67" hidden="1" x14ac:dyDescent="0.2">
      <c r="A520" s="394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6"/>
      <c r="O520" s="408" t="s">
        <v>70</v>
      </c>
      <c r="P520" s="409"/>
      <c r="Q520" s="409"/>
      <c r="R520" s="409"/>
      <c r="S520" s="409"/>
      <c r="T520" s="409"/>
      <c r="U520" s="410"/>
      <c r="V520" s="37" t="s">
        <v>71</v>
      </c>
      <c r="W520" s="387">
        <f>IFERROR(W511/H511,"0")+IFERROR(W512/H512,"0")+IFERROR(W513/H513,"0")+IFERROR(W514/H514,"0")+IFERROR(W515/H515,"0")+IFERROR(W516/H516,"0")+IFERROR(W517/H517,"0")+IFERROR(W518/H518,"0")+IFERROR(W519/H519,"0")</f>
        <v>0</v>
      </c>
      <c r="X520" s="387">
        <f>IFERROR(X511/H511,"0")+IFERROR(X512/H512,"0")+IFERROR(X513/H513,"0")+IFERROR(X514/H514,"0")+IFERROR(X515/H515,"0")+IFERROR(X516/H516,"0")+IFERROR(X517/H517,"0")+IFERROR(X518/H518,"0")+IFERROR(X519/H519,"0")</f>
        <v>0</v>
      </c>
      <c r="Y520" s="387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388"/>
      <c r="AA520" s="388"/>
    </row>
    <row r="521" spans="1:67" hidden="1" x14ac:dyDescent="0.2">
      <c r="A521" s="395"/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6"/>
      <c r="O521" s="408" t="s">
        <v>70</v>
      </c>
      <c r="P521" s="409"/>
      <c r="Q521" s="409"/>
      <c r="R521" s="409"/>
      <c r="S521" s="409"/>
      <c r="T521" s="409"/>
      <c r="U521" s="410"/>
      <c r="V521" s="37" t="s">
        <v>66</v>
      </c>
      <c r="W521" s="387">
        <f>IFERROR(SUM(W511:W519),"0")</f>
        <v>0</v>
      </c>
      <c r="X521" s="387">
        <f>IFERROR(SUM(X511:X519),"0")</f>
        <v>0</v>
      </c>
      <c r="Y521" s="37"/>
      <c r="Z521" s="388"/>
      <c r="AA521" s="388"/>
    </row>
    <row r="522" spans="1:67" ht="14.25" hidden="1" customHeight="1" x14ac:dyDescent="0.25">
      <c r="A522" s="400" t="s">
        <v>105</v>
      </c>
      <c r="B522" s="395"/>
      <c r="C522" s="395"/>
      <c r="D522" s="395"/>
      <c r="E522" s="395"/>
      <c r="F522" s="395"/>
      <c r="G522" s="395"/>
      <c r="H522" s="395"/>
      <c r="I522" s="395"/>
      <c r="J522" s="395"/>
      <c r="K522" s="395"/>
      <c r="L522" s="395"/>
      <c r="M522" s="395"/>
      <c r="N522" s="395"/>
      <c r="O522" s="395"/>
      <c r="P522" s="395"/>
      <c r="Q522" s="395"/>
      <c r="R522" s="395"/>
      <c r="S522" s="395"/>
      <c r="T522" s="395"/>
      <c r="U522" s="395"/>
      <c r="V522" s="395"/>
      <c r="W522" s="395"/>
      <c r="X522" s="395"/>
      <c r="Y522" s="395"/>
      <c r="Z522" s="378"/>
      <c r="AA522" s="378"/>
    </row>
    <row r="523" spans="1:67" ht="27" hidden="1" customHeight="1" x14ac:dyDescent="0.25">
      <c r="A523" s="54" t="s">
        <v>723</v>
      </c>
      <c r="B523" s="54" t="s">
        <v>724</v>
      </c>
      <c r="C523" s="31">
        <v>4301020260</v>
      </c>
      <c r="D523" s="397">
        <v>4640242180526</v>
      </c>
      <c r="E523" s="393"/>
      <c r="F523" s="384">
        <v>1.8</v>
      </c>
      <c r="G523" s="32">
        <v>6</v>
      </c>
      <c r="H523" s="384">
        <v>10.8</v>
      </c>
      <c r="I523" s="384">
        <v>11.28</v>
      </c>
      <c r="J523" s="32">
        <v>56</v>
      </c>
      <c r="K523" s="32" t="s">
        <v>108</v>
      </c>
      <c r="L523" s="33" t="s">
        <v>109</v>
      </c>
      <c r="M523" s="33"/>
      <c r="N523" s="32">
        <v>50</v>
      </c>
      <c r="O523" s="520" t="s">
        <v>725</v>
      </c>
      <c r="P523" s="392"/>
      <c r="Q523" s="392"/>
      <c r="R523" s="392"/>
      <c r="S523" s="393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hidden="1" customHeight="1" x14ac:dyDescent="0.25">
      <c r="A524" s="54" t="s">
        <v>726</v>
      </c>
      <c r="B524" s="54" t="s">
        <v>727</v>
      </c>
      <c r="C524" s="31">
        <v>4301020269</v>
      </c>
      <c r="D524" s="397">
        <v>4640242180519</v>
      </c>
      <c r="E524" s="393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108</v>
      </c>
      <c r="L524" s="33" t="s">
        <v>128</v>
      </c>
      <c r="M524" s="33"/>
      <c r="N524" s="32">
        <v>50</v>
      </c>
      <c r="O524" s="606" t="s">
        <v>728</v>
      </c>
      <c r="P524" s="392"/>
      <c r="Q524" s="392"/>
      <c r="R524" s="392"/>
      <c r="S524" s="393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729</v>
      </c>
      <c r="B525" s="54" t="s">
        <v>730</v>
      </c>
      <c r="C525" s="31">
        <v>4301020309</v>
      </c>
      <c r="D525" s="397">
        <v>4640242180090</v>
      </c>
      <c r="E525" s="393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89" t="s">
        <v>731</v>
      </c>
      <c r="P525" s="392"/>
      <c r="Q525" s="392"/>
      <c r="R525" s="392"/>
      <c r="S525" s="393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732</v>
      </c>
      <c r="B526" s="54" t="s">
        <v>733</v>
      </c>
      <c r="C526" s="31">
        <v>4301020314</v>
      </c>
      <c r="D526" s="397">
        <v>4640242180090</v>
      </c>
      <c r="E526" s="393"/>
      <c r="F526" s="384">
        <v>1.35</v>
      </c>
      <c r="G526" s="32">
        <v>8</v>
      </c>
      <c r="H526" s="384">
        <v>10.8</v>
      </c>
      <c r="I526" s="384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543" t="s">
        <v>734</v>
      </c>
      <c r="P526" s="392"/>
      <c r="Q526" s="392"/>
      <c r="R526" s="392"/>
      <c r="S526" s="393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735</v>
      </c>
      <c r="B527" s="54" t="s">
        <v>736</v>
      </c>
      <c r="C527" s="31">
        <v>4301020295</v>
      </c>
      <c r="D527" s="397">
        <v>4640242181363</v>
      </c>
      <c r="E527" s="393"/>
      <c r="F527" s="384">
        <v>0.4</v>
      </c>
      <c r="G527" s="32">
        <v>10</v>
      </c>
      <c r="H527" s="384">
        <v>4</v>
      </c>
      <c r="I527" s="384">
        <v>4.24</v>
      </c>
      <c r="J527" s="32">
        <v>120</v>
      </c>
      <c r="K527" s="32" t="s">
        <v>64</v>
      </c>
      <c r="L527" s="33" t="s">
        <v>109</v>
      </c>
      <c r="M527" s="33"/>
      <c r="N527" s="32">
        <v>50</v>
      </c>
      <c r="O527" s="672" t="s">
        <v>737</v>
      </c>
      <c r="P527" s="392"/>
      <c r="Q527" s="392"/>
      <c r="R527" s="392"/>
      <c r="S527" s="393"/>
      <c r="T527" s="34"/>
      <c r="U527" s="34"/>
      <c r="V527" s="35" t="s">
        <v>66</v>
      </c>
      <c r="W527" s="385">
        <v>0</v>
      </c>
      <c r="X527" s="386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4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394"/>
      <c r="B528" s="395"/>
      <c r="C528" s="395"/>
      <c r="D528" s="395"/>
      <c r="E528" s="395"/>
      <c r="F528" s="395"/>
      <c r="G528" s="395"/>
      <c r="H528" s="395"/>
      <c r="I528" s="395"/>
      <c r="J528" s="395"/>
      <c r="K528" s="395"/>
      <c r="L528" s="395"/>
      <c r="M528" s="395"/>
      <c r="N528" s="396"/>
      <c r="O528" s="408" t="s">
        <v>70</v>
      </c>
      <c r="P528" s="409"/>
      <c r="Q528" s="409"/>
      <c r="R528" s="409"/>
      <c r="S528" s="409"/>
      <c r="T528" s="409"/>
      <c r="U528" s="410"/>
      <c r="V528" s="37" t="s">
        <v>71</v>
      </c>
      <c r="W528" s="387">
        <f>IFERROR(W523/H523,"0")+IFERROR(W524/H524,"0")+IFERROR(W525/H525,"0")+IFERROR(W526/H526,"0")+IFERROR(W527/H527,"0")</f>
        <v>0</v>
      </c>
      <c r="X528" s="387">
        <f>IFERROR(X523/H523,"0")+IFERROR(X524/H524,"0")+IFERROR(X525/H525,"0")+IFERROR(X526/H526,"0")+IFERROR(X527/H527,"0")</f>
        <v>0</v>
      </c>
      <c r="Y528" s="387">
        <f>IFERROR(IF(Y523="",0,Y523),"0")+IFERROR(IF(Y524="",0,Y524),"0")+IFERROR(IF(Y525="",0,Y525),"0")+IFERROR(IF(Y526="",0,Y526),"0")+IFERROR(IF(Y527="",0,Y527),"0")</f>
        <v>0</v>
      </c>
      <c r="Z528" s="388"/>
      <c r="AA528" s="388"/>
    </row>
    <row r="529" spans="1:67" hidden="1" x14ac:dyDescent="0.2">
      <c r="A529" s="395"/>
      <c r="B529" s="395"/>
      <c r="C529" s="395"/>
      <c r="D529" s="395"/>
      <c r="E529" s="395"/>
      <c r="F529" s="395"/>
      <c r="G529" s="395"/>
      <c r="H529" s="395"/>
      <c r="I529" s="395"/>
      <c r="J529" s="395"/>
      <c r="K529" s="395"/>
      <c r="L529" s="395"/>
      <c r="M529" s="395"/>
      <c r="N529" s="396"/>
      <c r="O529" s="408" t="s">
        <v>70</v>
      </c>
      <c r="P529" s="409"/>
      <c r="Q529" s="409"/>
      <c r="R529" s="409"/>
      <c r="S529" s="409"/>
      <c r="T529" s="409"/>
      <c r="U529" s="410"/>
      <c r="V529" s="37" t="s">
        <v>66</v>
      </c>
      <c r="W529" s="387">
        <f>IFERROR(SUM(W523:W527),"0")</f>
        <v>0</v>
      </c>
      <c r="X529" s="387">
        <f>IFERROR(SUM(X523:X527),"0")</f>
        <v>0</v>
      </c>
      <c r="Y529" s="37"/>
      <c r="Z529" s="388"/>
      <c r="AA529" s="388"/>
    </row>
    <row r="530" spans="1:67" ht="14.25" hidden="1" customHeight="1" x14ac:dyDescent="0.25">
      <c r="A530" s="400" t="s">
        <v>61</v>
      </c>
      <c r="B530" s="395"/>
      <c r="C530" s="395"/>
      <c r="D530" s="395"/>
      <c r="E530" s="395"/>
      <c r="F530" s="395"/>
      <c r="G530" s="395"/>
      <c r="H530" s="395"/>
      <c r="I530" s="395"/>
      <c r="J530" s="395"/>
      <c r="K530" s="395"/>
      <c r="L530" s="395"/>
      <c r="M530" s="395"/>
      <c r="N530" s="395"/>
      <c r="O530" s="395"/>
      <c r="P530" s="395"/>
      <c r="Q530" s="395"/>
      <c r="R530" s="395"/>
      <c r="S530" s="395"/>
      <c r="T530" s="395"/>
      <c r="U530" s="395"/>
      <c r="V530" s="395"/>
      <c r="W530" s="395"/>
      <c r="X530" s="395"/>
      <c r="Y530" s="395"/>
      <c r="Z530" s="378"/>
      <c r="AA530" s="378"/>
    </row>
    <row r="531" spans="1:67" ht="27" hidden="1" customHeight="1" x14ac:dyDescent="0.25">
      <c r="A531" s="54" t="s">
        <v>738</v>
      </c>
      <c r="B531" s="54" t="s">
        <v>739</v>
      </c>
      <c r="C531" s="31">
        <v>4301031280</v>
      </c>
      <c r="D531" s="397">
        <v>4640242180816</v>
      </c>
      <c r="E531" s="393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0" t="s">
        <v>740</v>
      </c>
      <c r="P531" s="392"/>
      <c r="Q531" s="392"/>
      <c r="R531" s="392"/>
      <c r="S531" s="393"/>
      <c r="T531" s="34"/>
      <c r="U531" s="34"/>
      <c r="V531" s="35" t="s">
        <v>66</v>
      </c>
      <c r="W531" s="385">
        <v>0</v>
      </c>
      <c r="X531" s="386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741</v>
      </c>
      <c r="B532" s="54" t="s">
        <v>742</v>
      </c>
      <c r="C532" s="31">
        <v>4301031244</v>
      </c>
      <c r="D532" s="397">
        <v>4640242180595</v>
      </c>
      <c r="E532" s="393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717" t="s">
        <v>743</v>
      </c>
      <c r="P532" s="392"/>
      <c r="Q532" s="392"/>
      <c r="R532" s="392"/>
      <c r="S532" s="393"/>
      <c r="T532" s="34"/>
      <c r="U532" s="34"/>
      <c r="V532" s="35" t="s">
        <v>66</v>
      </c>
      <c r="W532" s="385">
        <v>0</v>
      </c>
      <c r="X532" s="386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744</v>
      </c>
      <c r="B533" s="54" t="s">
        <v>745</v>
      </c>
      <c r="C533" s="31">
        <v>4301031321</v>
      </c>
      <c r="D533" s="397">
        <v>4640242180076</v>
      </c>
      <c r="E533" s="393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5" t="s">
        <v>746</v>
      </c>
      <c r="P533" s="392"/>
      <c r="Q533" s="392"/>
      <c r="R533" s="392"/>
      <c r="S533" s="393"/>
      <c r="T533" s="34"/>
      <c r="U533" s="34"/>
      <c r="V533" s="35" t="s">
        <v>66</v>
      </c>
      <c r="W533" s="385">
        <v>0</v>
      </c>
      <c r="X533" s="386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747</v>
      </c>
      <c r="B534" s="54" t="s">
        <v>748</v>
      </c>
      <c r="C534" s="31">
        <v>4301031200</v>
      </c>
      <c r="D534" s="397">
        <v>4640242180489</v>
      </c>
      <c r="E534" s="393"/>
      <c r="F534" s="384">
        <v>0.28000000000000003</v>
      </c>
      <c r="G534" s="32">
        <v>6</v>
      </c>
      <c r="H534" s="384">
        <v>1.68</v>
      </c>
      <c r="I534" s="384">
        <v>1.84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89" t="s">
        <v>749</v>
      </c>
      <c r="P534" s="392"/>
      <c r="Q534" s="392"/>
      <c r="R534" s="392"/>
      <c r="S534" s="393"/>
      <c r="T534" s="34"/>
      <c r="U534" s="34"/>
      <c r="V534" s="35" t="s">
        <v>66</v>
      </c>
      <c r="W534" s="385">
        <v>0</v>
      </c>
      <c r="X534" s="386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8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94"/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6"/>
      <c r="O535" s="408" t="s">
        <v>70</v>
      </c>
      <c r="P535" s="409"/>
      <c r="Q535" s="409"/>
      <c r="R535" s="409"/>
      <c r="S535" s="409"/>
      <c r="T535" s="409"/>
      <c r="U535" s="410"/>
      <c r="V535" s="37" t="s">
        <v>71</v>
      </c>
      <c r="W535" s="387">
        <f>IFERROR(W531/H531,"0")+IFERROR(W532/H532,"0")+IFERROR(W533/H533,"0")+IFERROR(W534/H534,"0")</f>
        <v>0</v>
      </c>
      <c r="X535" s="387">
        <f>IFERROR(X531/H531,"0")+IFERROR(X532/H532,"0")+IFERROR(X533/H533,"0")+IFERROR(X534/H534,"0")</f>
        <v>0</v>
      </c>
      <c r="Y535" s="387">
        <f>IFERROR(IF(Y531="",0,Y531),"0")+IFERROR(IF(Y532="",0,Y532),"0")+IFERROR(IF(Y533="",0,Y533),"0")+IFERROR(IF(Y534="",0,Y534),"0")</f>
        <v>0</v>
      </c>
      <c r="Z535" s="388"/>
      <c r="AA535" s="388"/>
    </row>
    <row r="536" spans="1:67" hidden="1" x14ac:dyDescent="0.2">
      <c r="A536" s="395"/>
      <c r="B536" s="395"/>
      <c r="C536" s="395"/>
      <c r="D536" s="395"/>
      <c r="E536" s="395"/>
      <c r="F536" s="395"/>
      <c r="G536" s="395"/>
      <c r="H536" s="395"/>
      <c r="I536" s="395"/>
      <c r="J536" s="395"/>
      <c r="K536" s="395"/>
      <c r="L536" s="395"/>
      <c r="M536" s="395"/>
      <c r="N536" s="396"/>
      <c r="O536" s="408" t="s">
        <v>70</v>
      </c>
      <c r="P536" s="409"/>
      <c r="Q536" s="409"/>
      <c r="R536" s="409"/>
      <c r="S536" s="409"/>
      <c r="T536" s="409"/>
      <c r="U536" s="410"/>
      <c r="V536" s="37" t="s">
        <v>66</v>
      </c>
      <c r="W536" s="387">
        <f>IFERROR(SUM(W531:W534),"0")</f>
        <v>0</v>
      </c>
      <c r="X536" s="387">
        <f>IFERROR(SUM(X531:X534),"0")</f>
        <v>0</v>
      </c>
      <c r="Y536" s="37"/>
      <c r="Z536" s="388"/>
      <c r="AA536" s="388"/>
    </row>
    <row r="537" spans="1:67" ht="14.25" hidden="1" customHeight="1" x14ac:dyDescent="0.25">
      <c r="A537" s="400" t="s">
        <v>72</v>
      </c>
      <c r="B537" s="395"/>
      <c r="C537" s="395"/>
      <c r="D537" s="395"/>
      <c r="E537" s="395"/>
      <c r="F537" s="395"/>
      <c r="G537" s="395"/>
      <c r="H537" s="395"/>
      <c r="I537" s="395"/>
      <c r="J537" s="395"/>
      <c r="K537" s="395"/>
      <c r="L537" s="395"/>
      <c r="M537" s="395"/>
      <c r="N537" s="395"/>
      <c r="O537" s="395"/>
      <c r="P537" s="395"/>
      <c r="Q537" s="395"/>
      <c r="R537" s="395"/>
      <c r="S537" s="395"/>
      <c r="T537" s="395"/>
      <c r="U537" s="395"/>
      <c r="V537" s="395"/>
      <c r="W537" s="395"/>
      <c r="X537" s="395"/>
      <c r="Y537" s="395"/>
      <c r="Z537" s="378"/>
      <c r="AA537" s="378"/>
    </row>
    <row r="538" spans="1:67" ht="27" customHeight="1" x14ac:dyDescent="0.25">
      <c r="A538" s="54" t="s">
        <v>750</v>
      </c>
      <c r="B538" s="54" t="s">
        <v>751</v>
      </c>
      <c r="C538" s="31">
        <v>4301051746</v>
      </c>
      <c r="D538" s="397">
        <v>4640242180533</v>
      </c>
      <c r="E538" s="393"/>
      <c r="F538" s="384">
        <v>1.3</v>
      </c>
      <c r="G538" s="32">
        <v>6</v>
      </c>
      <c r="H538" s="384">
        <v>7.8</v>
      </c>
      <c r="I538" s="384">
        <v>8.3640000000000008</v>
      </c>
      <c r="J538" s="32">
        <v>56</v>
      </c>
      <c r="K538" s="32" t="s">
        <v>108</v>
      </c>
      <c r="L538" s="33" t="s">
        <v>128</v>
      </c>
      <c r="M538" s="33"/>
      <c r="N538" s="32">
        <v>40</v>
      </c>
      <c r="O538" s="582" t="s">
        <v>752</v>
      </c>
      <c r="P538" s="392"/>
      <c r="Q538" s="392"/>
      <c r="R538" s="392"/>
      <c r="S538" s="393"/>
      <c r="T538" s="34"/>
      <c r="U538" s="34"/>
      <c r="V538" s="35" t="s">
        <v>66</v>
      </c>
      <c r="W538" s="385">
        <v>500</v>
      </c>
      <c r="X538" s="386">
        <f>IFERROR(IF(W538="",0,CEILING((W538/$H538),1)*$H538),"")</f>
        <v>507</v>
      </c>
      <c r="Y538" s="36">
        <f>IFERROR(IF(X538=0,"",ROUNDUP(X538/H538,0)*0.02175),"")</f>
        <v>1.4137499999999998</v>
      </c>
      <c r="Z538" s="56"/>
      <c r="AA538" s="57"/>
      <c r="AE538" s="64"/>
      <c r="BB538" s="369" t="s">
        <v>1</v>
      </c>
      <c r="BL538" s="64">
        <f>IFERROR(W538*I538/H538,"0")</f>
        <v>536.15384615384619</v>
      </c>
      <c r="BM538" s="64">
        <f>IFERROR(X538*I538/H538,"0")</f>
        <v>543.66000000000008</v>
      </c>
      <c r="BN538" s="64">
        <f>IFERROR(1/J538*(W538/H538),"0")</f>
        <v>1.1446886446886446</v>
      </c>
      <c r="BO538" s="64">
        <f>IFERROR(1/J538*(X538/H538),"0")</f>
        <v>1.1607142857142856</v>
      </c>
    </row>
    <row r="539" spans="1:67" ht="27" hidden="1" customHeight="1" x14ac:dyDescent="0.25">
      <c r="A539" s="54" t="s">
        <v>753</v>
      </c>
      <c r="B539" s="54" t="s">
        <v>754</v>
      </c>
      <c r="C539" s="31">
        <v>4301051780</v>
      </c>
      <c r="D539" s="397">
        <v>4640242180106</v>
      </c>
      <c r="E539" s="393"/>
      <c r="F539" s="384">
        <v>1.3</v>
      </c>
      <c r="G539" s="32">
        <v>6</v>
      </c>
      <c r="H539" s="384">
        <v>7.8</v>
      </c>
      <c r="I539" s="384">
        <v>8.2799999999999994</v>
      </c>
      <c r="J539" s="32">
        <v>56</v>
      </c>
      <c r="K539" s="32" t="s">
        <v>108</v>
      </c>
      <c r="L539" s="33" t="s">
        <v>65</v>
      </c>
      <c r="M539" s="33"/>
      <c r="N539" s="32">
        <v>45</v>
      </c>
      <c r="O539" s="539" t="s">
        <v>755</v>
      </c>
      <c r="P539" s="392"/>
      <c r="Q539" s="392"/>
      <c r="R539" s="392"/>
      <c r="S539" s="393"/>
      <c r="T539" s="34"/>
      <c r="U539" s="34"/>
      <c r="V539" s="35" t="s">
        <v>66</v>
      </c>
      <c r="W539" s="385">
        <v>0</v>
      </c>
      <c r="X539" s="386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756</v>
      </c>
      <c r="B540" s="54" t="s">
        <v>757</v>
      </c>
      <c r="C540" s="31">
        <v>4301051510</v>
      </c>
      <c r="D540" s="397">
        <v>4640242180540</v>
      </c>
      <c r="E540" s="393"/>
      <c r="F540" s="384">
        <v>1.3</v>
      </c>
      <c r="G540" s="32">
        <v>6</v>
      </c>
      <c r="H540" s="384">
        <v>7.8</v>
      </c>
      <c r="I540" s="384">
        <v>8.3640000000000008</v>
      </c>
      <c r="J540" s="32">
        <v>56</v>
      </c>
      <c r="K540" s="32" t="s">
        <v>108</v>
      </c>
      <c r="L540" s="33" t="s">
        <v>65</v>
      </c>
      <c r="M540" s="33"/>
      <c r="N540" s="32">
        <v>30</v>
      </c>
      <c r="O540" s="600" t="s">
        <v>758</v>
      </c>
      <c r="P540" s="392"/>
      <c r="Q540" s="392"/>
      <c r="R540" s="392"/>
      <c r="S540" s="393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394"/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6"/>
      <c r="O541" s="408" t="s">
        <v>70</v>
      </c>
      <c r="P541" s="409"/>
      <c r="Q541" s="409"/>
      <c r="R541" s="409"/>
      <c r="S541" s="409"/>
      <c r="T541" s="409"/>
      <c r="U541" s="410"/>
      <c r="V541" s="37" t="s">
        <v>71</v>
      </c>
      <c r="W541" s="387">
        <f>IFERROR(W538/H538,"0")+IFERROR(W539/H539,"0")+IFERROR(W540/H540,"0")</f>
        <v>64.102564102564102</v>
      </c>
      <c r="X541" s="387">
        <f>IFERROR(X538/H538,"0")+IFERROR(X539/H539,"0")+IFERROR(X540/H540,"0")</f>
        <v>65</v>
      </c>
      <c r="Y541" s="387">
        <f>IFERROR(IF(Y538="",0,Y538),"0")+IFERROR(IF(Y539="",0,Y539),"0")+IFERROR(IF(Y540="",0,Y540),"0")</f>
        <v>1.4137499999999998</v>
      </c>
      <c r="Z541" s="388"/>
      <c r="AA541" s="388"/>
    </row>
    <row r="542" spans="1:67" x14ac:dyDescent="0.2">
      <c r="A542" s="395"/>
      <c r="B542" s="395"/>
      <c r="C542" s="395"/>
      <c r="D542" s="395"/>
      <c r="E542" s="395"/>
      <c r="F542" s="395"/>
      <c r="G542" s="395"/>
      <c r="H542" s="395"/>
      <c r="I542" s="395"/>
      <c r="J542" s="395"/>
      <c r="K542" s="395"/>
      <c r="L542" s="395"/>
      <c r="M542" s="395"/>
      <c r="N542" s="396"/>
      <c r="O542" s="408" t="s">
        <v>70</v>
      </c>
      <c r="P542" s="409"/>
      <c r="Q542" s="409"/>
      <c r="R542" s="409"/>
      <c r="S542" s="409"/>
      <c r="T542" s="409"/>
      <c r="U542" s="410"/>
      <c r="V542" s="37" t="s">
        <v>66</v>
      </c>
      <c r="W542" s="387">
        <f>IFERROR(SUM(W538:W540),"0")</f>
        <v>500</v>
      </c>
      <c r="X542" s="387">
        <f>IFERROR(SUM(X538:X540),"0")</f>
        <v>507</v>
      </c>
      <c r="Y542" s="37"/>
      <c r="Z542" s="388"/>
      <c r="AA542" s="388"/>
    </row>
    <row r="543" spans="1:67" ht="14.25" hidden="1" customHeight="1" x14ac:dyDescent="0.25">
      <c r="A543" s="400" t="s">
        <v>215</v>
      </c>
      <c r="B543" s="395"/>
      <c r="C543" s="395"/>
      <c r="D543" s="395"/>
      <c r="E543" s="395"/>
      <c r="F543" s="395"/>
      <c r="G543" s="395"/>
      <c r="H543" s="395"/>
      <c r="I543" s="395"/>
      <c r="J543" s="395"/>
      <c r="K543" s="395"/>
      <c r="L543" s="395"/>
      <c r="M543" s="395"/>
      <c r="N543" s="395"/>
      <c r="O543" s="395"/>
      <c r="P543" s="395"/>
      <c r="Q543" s="395"/>
      <c r="R543" s="395"/>
      <c r="S543" s="395"/>
      <c r="T543" s="395"/>
      <c r="U543" s="395"/>
      <c r="V543" s="395"/>
      <c r="W543" s="395"/>
      <c r="X543" s="395"/>
      <c r="Y543" s="395"/>
      <c r="Z543" s="378"/>
      <c r="AA543" s="378"/>
    </row>
    <row r="544" spans="1:67" ht="27" hidden="1" customHeight="1" x14ac:dyDescent="0.25">
      <c r="A544" s="54" t="s">
        <v>759</v>
      </c>
      <c r="B544" s="54" t="s">
        <v>760</v>
      </c>
      <c r="C544" s="31">
        <v>4301060408</v>
      </c>
      <c r="D544" s="397">
        <v>4640242180120</v>
      </c>
      <c r="E544" s="393"/>
      <c r="F544" s="384">
        <v>1.3</v>
      </c>
      <c r="G544" s="32">
        <v>6</v>
      </c>
      <c r="H544" s="384">
        <v>7.8</v>
      </c>
      <c r="I544" s="384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88" t="s">
        <v>761</v>
      </c>
      <c r="P544" s="392"/>
      <c r="Q544" s="392"/>
      <c r="R544" s="392"/>
      <c r="S544" s="393"/>
      <c r="T544" s="34"/>
      <c r="U544" s="34"/>
      <c r="V544" s="35" t="s">
        <v>66</v>
      </c>
      <c r="W544" s="385">
        <v>0</v>
      </c>
      <c r="X544" s="386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759</v>
      </c>
      <c r="B545" s="54" t="s">
        <v>762</v>
      </c>
      <c r="C545" s="31">
        <v>4301060354</v>
      </c>
      <c r="D545" s="397">
        <v>4640242180120</v>
      </c>
      <c r="E545" s="393"/>
      <c r="F545" s="384">
        <v>1.3</v>
      </c>
      <c r="G545" s="32">
        <v>6</v>
      </c>
      <c r="H545" s="384">
        <v>7.8</v>
      </c>
      <c r="I545" s="384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3" t="s">
        <v>763</v>
      </c>
      <c r="P545" s="392"/>
      <c r="Q545" s="392"/>
      <c r="R545" s="392"/>
      <c r="S545" s="393"/>
      <c r="T545" s="34"/>
      <c r="U545" s="34"/>
      <c r="V545" s="35" t="s">
        <v>66</v>
      </c>
      <c r="W545" s="385">
        <v>0</v>
      </c>
      <c r="X545" s="386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764</v>
      </c>
      <c r="B546" s="54" t="s">
        <v>765</v>
      </c>
      <c r="C546" s="31">
        <v>4301060407</v>
      </c>
      <c r="D546" s="397">
        <v>4640242180137</v>
      </c>
      <c r="E546" s="393"/>
      <c r="F546" s="384">
        <v>1.3</v>
      </c>
      <c r="G546" s="32">
        <v>6</v>
      </c>
      <c r="H546" s="384">
        <v>7.8</v>
      </c>
      <c r="I546" s="384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46" t="s">
        <v>766</v>
      </c>
      <c r="P546" s="392"/>
      <c r="Q546" s="392"/>
      <c r="R546" s="392"/>
      <c r="S546" s="393"/>
      <c r="T546" s="34"/>
      <c r="U546" s="34"/>
      <c r="V546" s="35" t="s">
        <v>66</v>
      </c>
      <c r="W546" s="385">
        <v>0</v>
      </c>
      <c r="X546" s="38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764</v>
      </c>
      <c r="B547" s="54" t="s">
        <v>767</v>
      </c>
      <c r="C547" s="31">
        <v>4301060355</v>
      </c>
      <c r="D547" s="397">
        <v>4640242180137</v>
      </c>
      <c r="E547" s="393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788" t="s">
        <v>768</v>
      </c>
      <c r="P547" s="392"/>
      <c r="Q547" s="392"/>
      <c r="R547" s="392"/>
      <c r="S547" s="393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idden="1" x14ac:dyDescent="0.2">
      <c r="A548" s="394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6"/>
      <c r="O548" s="408" t="s">
        <v>70</v>
      </c>
      <c r="P548" s="409"/>
      <c r="Q548" s="409"/>
      <c r="R548" s="409"/>
      <c r="S548" s="409"/>
      <c r="T548" s="409"/>
      <c r="U548" s="410"/>
      <c r="V548" s="37" t="s">
        <v>71</v>
      </c>
      <c r="W548" s="387">
        <f>IFERROR(W544/H544,"0")+IFERROR(W545/H545,"0")+IFERROR(W546/H546,"0")+IFERROR(W547/H547,"0")</f>
        <v>0</v>
      </c>
      <c r="X548" s="387">
        <f>IFERROR(X544/H544,"0")+IFERROR(X545/H545,"0")+IFERROR(X546/H546,"0")+IFERROR(X547/H547,"0")</f>
        <v>0</v>
      </c>
      <c r="Y548" s="387">
        <f>IFERROR(IF(Y544="",0,Y544),"0")+IFERROR(IF(Y545="",0,Y545),"0")+IFERROR(IF(Y546="",0,Y546),"0")+IFERROR(IF(Y547="",0,Y547),"0")</f>
        <v>0</v>
      </c>
      <c r="Z548" s="388"/>
      <c r="AA548" s="388"/>
    </row>
    <row r="549" spans="1:67" hidden="1" x14ac:dyDescent="0.2">
      <c r="A549" s="395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396"/>
      <c r="O549" s="408" t="s">
        <v>70</v>
      </c>
      <c r="P549" s="409"/>
      <c r="Q549" s="409"/>
      <c r="R549" s="409"/>
      <c r="S549" s="409"/>
      <c r="T549" s="409"/>
      <c r="U549" s="410"/>
      <c r="V549" s="37" t="s">
        <v>66</v>
      </c>
      <c r="W549" s="387">
        <f>IFERROR(SUM(W544:W547),"0")</f>
        <v>0</v>
      </c>
      <c r="X549" s="387">
        <f>IFERROR(SUM(X544:X547),"0")</f>
        <v>0</v>
      </c>
      <c r="Y549" s="37"/>
      <c r="Z549" s="388"/>
      <c r="AA549" s="388"/>
    </row>
    <row r="550" spans="1:67" ht="15" customHeight="1" x14ac:dyDescent="0.2">
      <c r="A550" s="714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448"/>
      <c r="O550" s="547" t="s">
        <v>769</v>
      </c>
      <c r="P550" s="427"/>
      <c r="Q550" s="427"/>
      <c r="R550" s="427"/>
      <c r="S550" s="427"/>
      <c r="T550" s="427"/>
      <c r="U550" s="428"/>
      <c r="V550" s="37" t="s">
        <v>66</v>
      </c>
      <c r="W550" s="387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17239</v>
      </c>
      <c r="X550" s="387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17292.239999999998</v>
      </c>
      <c r="Y550" s="37"/>
      <c r="Z550" s="388"/>
      <c r="AA550" s="388"/>
    </row>
    <row r="551" spans="1:67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448"/>
      <c r="O551" s="547" t="s">
        <v>770</v>
      </c>
      <c r="P551" s="427"/>
      <c r="Q551" s="427"/>
      <c r="R551" s="427"/>
      <c r="S551" s="427"/>
      <c r="T551" s="427"/>
      <c r="U551" s="428"/>
      <c r="V551" s="37" t="s">
        <v>66</v>
      </c>
      <c r="W551" s="387">
        <f>IFERROR(SUM(BL22:BL547),"0")</f>
        <v>18417.539183039185</v>
      </c>
      <c r="X551" s="387">
        <f>IFERROR(SUM(BM22:BM547),"0")</f>
        <v>18474.307999999997</v>
      </c>
      <c r="Y551" s="37"/>
      <c r="Z551" s="388"/>
      <c r="AA551" s="388"/>
    </row>
    <row r="552" spans="1:67" x14ac:dyDescent="0.2">
      <c r="A552" s="395"/>
      <c r="B552" s="395"/>
      <c r="C552" s="395"/>
      <c r="D552" s="395"/>
      <c r="E552" s="395"/>
      <c r="F552" s="395"/>
      <c r="G552" s="395"/>
      <c r="H552" s="395"/>
      <c r="I552" s="395"/>
      <c r="J552" s="395"/>
      <c r="K552" s="395"/>
      <c r="L552" s="395"/>
      <c r="M552" s="395"/>
      <c r="N552" s="448"/>
      <c r="O552" s="547" t="s">
        <v>771</v>
      </c>
      <c r="P552" s="427"/>
      <c r="Q552" s="427"/>
      <c r="R552" s="427"/>
      <c r="S552" s="427"/>
      <c r="T552" s="427"/>
      <c r="U552" s="428"/>
      <c r="V552" s="37" t="s">
        <v>772</v>
      </c>
      <c r="W552" s="38">
        <f>ROUNDUP(SUM(BN22:BN547),0)</f>
        <v>36</v>
      </c>
      <c r="X552" s="38">
        <f>ROUNDUP(SUM(BO22:BO547),0)</f>
        <v>36</v>
      </c>
      <c r="Y552" s="37"/>
      <c r="Z552" s="388"/>
      <c r="AA552" s="388"/>
    </row>
    <row r="553" spans="1:67" x14ac:dyDescent="0.2">
      <c r="A553" s="395"/>
      <c r="B553" s="395"/>
      <c r="C553" s="395"/>
      <c r="D553" s="395"/>
      <c r="E553" s="395"/>
      <c r="F553" s="395"/>
      <c r="G553" s="395"/>
      <c r="H553" s="395"/>
      <c r="I553" s="395"/>
      <c r="J553" s="395"/>
      <c r="K553" s="395"/>
      <c r="L553" s="395"/>
      <c r="M553" s="395"/>
      <c r="N553" s="448"/>
      <c r="O553" s="547" t="s">
        <v>773</v>
      </c>
      <c r="P553" s="427"/>
      <c r="Q553" s="427"/>
      <c r="R553" s="427"/>
      <c r="S553" s="427"/>
      <c r="T553" s="427"/>
      <c r="U553" s="428"/>
      <c r="V553" s="37" t="s">
        <v>66</v>
      </c>
      <c r="W553" s="387">
        <f>GrossWeightTotal+PalletQtyTotal*25</f>
        <v>19317.539183039185</v>
      </c>
      <c r="X553" s="387">
        <f>GrossWeightTotalR+PalletQtyTotalR*25</f>
        <v>19374.307999999997</v>
      </c>
      <c r="Y553" s="37"/>
      <c r="Z553" s="388"/>
      <c r="AA553" s="388"/>
    </row>
    <row r="554" spans="1:67" x14ac:dyDescent="0.2">
      <c r="A554" s="395"/>
      <c r="B554" s="395"/>
      <c r="C554" s="395"/>
      <c r="D554" s="395"/>
      <c r="E554" s="395"/>
      <c r="F554" s="395"/>
      <c r="G554" s="395"/>
      <c r="H554" s="395"/>
      <c r="I554" s="395"/>
      <c r="J554" s="395"/>
      <c r="K554" s="395"/>
      <c r="L554" s="395"/>
      <c r="M554" s="395"/>
      <c r="N554" s="448"/>
      <c r="O554" s="547" t="s">
        <v>774</v>
      </c>
      <c r="P554" s="427"/>
      <c r="Q554" s="427"/>
      <c r="R554" s="427"/>
      <c r="S554" s="427"/>
      <c r="T554" s="427"/>
      <c r="U554" s="428"/>
      <c r="V554" s="37" t="s">
        <v>772</v>
      </c>
      <c r="W554" s="387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2845.2560402560398</v>
      </c>
      <c r="X554" s="387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2854</v>
      </c>
      <c r="Y554" s="37"/>
      <c r="Z554" s="388"/>
      <c r="AA554" s="388"/>
    </row>
    <row r="555" spans="1:67" ht="14.25" hidden="1" customHeight="1" x14ac:dyDescent="0.2">
      <c r="A555" s="395"/>
      <c r="B555" s="395"/>
      <c r="C555" s="395"/>
      <c r="D555" s="395"/>
      <c r="E555" s="395"/>
      <c r="F555" s="395"/>
      <c r="G555" s="395"/>
      <c r="H555" s="395"/>
      <c r="I555" s="395"/>
      <c r="J555" s="395"/>
      <c r="K555" s="395"/>
      <c r="L555" s="395"/>
      <c r="M555" s="395"/>
      <c r="N555" s="448"/>
      <c r="O555" s="547" t="s">
        <v>775</v>
      </c>
      <c r="P555" s="427"/>
      <c r="Q555" s="427"/>
      <c r="R555" s="427"/>
      <c r="S555" s="427"/>
      <c r="T555" s="427"/>
      <c r="U555" s="428"/>
      <c r="V555" s="39" t="s">
        <v>776</v>
      </c>
      <c r="W555" s="37"/>
      <c r="X555" s="37"/>
      <c r="Y555" s="37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42.806820000000002</v>
      </c>
      <c r="Z555" s="388"/>
      <c r="AA555" s="388"/>
    </row>
    <row r="556" spans="1:67" ht="13.5" customHeight="1" thickBot="1" x14ac:dyDescent="0.25"/>
    <row r="557" spans="1:67" ht="27" customHeight="1" thickTop="1" thickBot="1" x14ac:dyDescent="0.25">
      <c r="A557" s="40" t="s">
        <v>777</v>
      </c>
      <c r="B557" s="376" t="s">
        <v>60</v>
      </c>
      <c r="C557" s="389" t="s">
        <v>103</v>
      </c>
      <c r="D557" s="480"/>
      <c r="E557" s="480"/>
      <c r="F557" s="481"/>
      <c r="G557" s="389" t="s">
        <v>235</v>
      </c>
      <c r="H557" s="480"/>
      <c r="I557" s="480"/>
      <c r="J557" s="480"/>
      <c r="K557" s="480"/>
      <c r="L557" s="480"/>
      <c r="M557" s="480"/>
      <c r="N557" s="480"/>
      <c r="O557" s="481"/>
      <c r="P557" s="389" t="s">
        <v>470</v>
      </c>
      <c r="Q557" s="481"/>
      <c r="R557" s="389" t="s">
        <v>533</v>
      </c>
      <c r="S557" s="480"/>
      <c r="T557" s="480"/>
      <c r="U557" s="481"/>
      <c r="V557" s="376" t="s">
        <v>646</v>
      </c>
      <c r="W557" s="376" t="s">
        <v>695</v>
      </c>
      <c r="AA557" s="52"/>
      <c r="AD557" s="377"/>
    </row>
    <row r="558" spans="1:67" ht="14.25" customHeight="1" thickTop="1" x14ac:dyDescent="0.2">
      <c r="A558" s="561" t="s">
        <v>778</v>
      </c>
      <c r="B558" s="389" t="s">
        <v>60</v>
      </c>
      <c r="C558" s="389" t="s">
        <v>104</v>
      </c>
      <c r="D558" s="389" t="s">
        <v>112</v>
      </c>
      <c r="E558" s="389" t="s">
        <v>103</v>
      </c>
      <c r="F558" s="389" t="s">
        <v>225</v>
      </c>
      <c r="G558" s="389" t="s">
        <v>236</v>
      </c>
      <c r="H558" s="389" t="s">
        <v>248</v>
      </c>
      <c r="I558" s="389" t="s">
        <v>265</v>
      </c>
      <c r="J558" s="389" t="s">
        <v>343</v>
      </c>
      <c r="K558" s="389" t="s">
        <v>362</v>
      </c>
      <c r="L558" s="389" t="s">
        <v>380</v>
      </c>
      <c r="M558" s="377"/>
      <c r="N558" s="389" t="s">
        <v>444</v>
      </c>
      <c r="O558" s="389" t="s">
        <v>459</v>
      </c>
      <c r="P558" s="389" t="s">
        <v>471</v>
      </c>
      <c r="Q558" s="389" t="s">
        <v>507</v>
      </c>
      <c r="R558" s="389" t="s">
        <v>534</v>
      </c>
      <c r="S558" s="389" t="s">
        <v>598</v>
      </c>
      <c r="T558" s="389" t="s">
        <v>630</v>
      </c>
      <c r="U558" s="389" t="s">
        <v>637</v>
      </c>
      <c r="V558" s="389" t="s">
        <v>646</v>
      </c>
      <c r="W558" s="389" t="s">
        <v>695</v>
      </c>
      <c r="AA558" s="52"/>
      <c r="AD558" s="377"/>
    </row>
    <row r="559" spans="1:67" ht="13.5" customHeight="1" thickBot="1" x14ac:dyDescent="0.25">
      <c r="A559" s="562"/>
      <c r="B559" s="390"/>
      <c r="C559" s="390"/>
      <c r="D559" s="390"/>
      <c r="E559" s="390"/>
      <c r="F559" s="390"/>
      <c r="G559" s="390"/>
      <c r="H559" s="390"/>
      <c r="I559" s="390"/>
      <c r="J559" s="390"/>
      <c r="K559" s="390"/>
      <c r="L559" s="390"/>
      <c r="M559" s="377"/>
      <c r="N559" s="390"/>
      <c r="O559" s="390"/>
      <c r="P559" s="390"/>
      <c r="Q559" s="390"/>
      <c r="R559" s="390"/>
      <c r="S559" s="390"/>
      <c r="T559" s="390"/>
      <c r="U559" s="390"/>
      <c r="V559" s="390"/>
      <c r="W559" s="390"/>
      <c r="AA559" s="52"/>
      <c r="AD559" s="377"/>
    </row>
    <row r="560" spans="1:67" ht="18" customHeight="1" thickTop="1" thickBot="1" x14ac:dyDescent="0.25">
      <c r="A560" s="40" t="s">
        <v>779</v>
      </c>
      <c r="B560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46">
        <f>IFERROR(X53*1,"0")+IFERROR(X54*1,"0")</f>
        <v>0</v>
      </c>
      <c r="D560" s="46">
        <f>IFERROR(X59*1,"0")+IFERROR(X60*1,"0")+IFERROR(X61*1,"0")+IFERROR(X62*1,"0")</f>
        <v>0</v>
      </c>
      <c r="E560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1112.4000000000001</v>
      </c>
      <c r="F560" s="46">
        <f>IFERROR(X134*1,"0")+IFERROR(X135*1,"0")+IFERROR(X136*1,"0")+IFERROR(X137*1,"0")+IFERROR(X138*1,"0")</f>
        <v>3089.1000000000004</v>
      </c>
      <c r="G560" s="46">
        <f>IFERROR(X144*1,"0")+IFERROR(X145*1,"0")+IFERROR(X146*1,"0")+IFERROR(X147*1,"0")</f>
        <v>0</v>
      </c>
      <c r="H560" s="46">
        <f>IFERROR(X152*1,"0")+IFERROR(X153*1,"0")+IFERROR(X154*1,"0")+IFERROR(X155*1,"0")+IFERROR(X156*1,"0")+IFERROR(X157*1,"0")+IFERROR(X158*1,"0")+IFERROR(X159*1,"0")</f>
        <v>0</v>
      </c>
      <c r="I560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1385.3999999999999</v>
      </c>
      <c r="J560" s="46">
        <f>IFERROR(X214*1,"0")+IFERROR(X215*1,"0")+IFERROR(X216*1,"0")+IFERROR(X217*1,"0")+IFERROR(X218*1,"0")+IFERROR(X219*1,"0")+IFERROR(X220*1,"0")+IFERROR(X224*1,"0")+IFERROR(X225*1,"0")</f>
        <v>0</v>
      </c>
      <c r="K560" s="46">
        <f>IFERROR(X230*1,"0")+IFERROR(X231*1,"0")+IFERROR(X232*1,"0")+IFERROR(X233*1,"0")+IFERROR(X234*1,"0")+IFERROR(X235*1,"0")+IFERROR(X236*1,"0")+IFERROR(X237*1,"0")</f>
        <v>0</v>
      </c>
      <c r="L560" s="46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237.89999999999998</v>
      </c>
      <c r="M560" s="377"/>
      <c r="N560" s="46">
        <f>IFERROR(X288*1,"0")+IFERROR(X289*1,"0")+IFERROR(X290*1,"0")+IFERROR(X291*1,"0")+IFERROR(X292*1,"0")+IFERROR(X293*1,"0")+IFERROR(X294*1,"0")+IFERROR(X298*1,"0")</f>
        <v>54</v>
      </c>
      <c r="O560" s="46">
        <f>IFERROR(X303*1,"0")+IFERROR(X307*1,"0")+IFERROR(X308*1,"0")+IFERROR(X309*1,"0")+IFERROR(X313*1,"0")</f>
        <v>630</v>
      </c>
      <c r="P560" s="46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3101.4</v>
      </c>
      <c r="Q560" s="46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5626.8</v>
      </c>
      <c r="R560" s="46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302.40000000000003</v>
      </c>
      <c r="S560" s="46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42</v>
      </c>
      <c r="T560" s="46">
        <f>IFERROR(X453*1,"0")+IFERROR(X454*1,"0")+IFERROR(X455*1,"0")</f>
        <v>0</v>
      </c>
      <c r="U560" s="46">
        <f>IFERROR(X460*1,"0")+IFERROR(X461*1,"0")+IFERROR(X465*1,"0")</f>
        <v>0</v>
      </c>
      <c r="V560" s="46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1203.8400000000001</v>
      </c>
      <c r="W560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507</v>
      </c>
      <c r="AA560" s="52"/>
      <c r="AD560" s="377"/>
    </row>
  </sheetData>
  <sheetProtection algorithmName="SHA-512" hashValue="YpIv84VryCdB7bRUAIzb49OwPt64QAx17aX8aqxIqa1YpXHwEAWIckvXIesQRvSrxptlKIpmH5P2QHMcz4k7Og==" saltValue="9uZIbukYsRNAgECquIVkAg==" spinCount="100000" sheet="1" objects="1" scenarios="1" sort="0" autoFilter="0" pivotTables="0"/>
  <autoFilter ref="B18:Y55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00,00"/>
        <filter val="1 380,00"/>
        <filter val="100,00"/>
        <filter val="101,85"/>
        <filter val="12,82"/>
        <filter val="120,00"/>
        <filter val="13,33"/>
        <filter val="132,58"/>
        <filter val="17 239,00"/>
        <filter val="18 417,54"/>
        <filter val="19 317,54"/>
        <filter val="2 500,00"/>
        <filter val="2 845,26"/>
        <filter val="20,00"/>
        <filter val="200,00"/>
        <filter val="210,00"/>
        <filter val="24,73"/>
        <filter val="3 000,00"/>
        <filter val="3 085,00"/>
        <filter val="300,00"/>
        <filter val="34,00"/>
        <filter val="36"/>
        <filter val="4,63"/>
        <filter val="40,00"/>
        <filter val="420,00"/>
        <filter val="5 500,00"/>
        <filter val="5 620,00"/>
        <filter val="50,00"/>
        <filter val="500,00"/>
        <filter val="514,29"/>
        <filter val="546,15"/>
        <filter val="585,00"/>
        <filter val="600,00"/>
        <filter val="630,00"/>
        <filter val="64,10"/>
        <filter val="700,00"/>
        <filter val="71,43"/>
        <filter val="755,13"/>
        <filter val="800,00"/>
        <filter val="9,52"/>
        <filter val="94,70"/>
      </filters>
    </filterColumn>
  </autoFilter>
  <mergeCells count="1005">
    <mergeCell ref="V558:V559"/>
    <mergeCell ref="A284:N285"/>
    <mergeCell ref="D17:E18"/>
    <mergeCell ref="D515:E515"/>
    <mergeCell ref="D471:E471"/>
    <mergeCell ref="A520:N521"/>
    <mergeCell ref="O553:U553"/>
    <mergeCell ref="V17:V18"/>
    <mergeCell ref="X17:X18"/>
    <mergeCell ref="A438:Y438"/>
    <mergeCell ref="O139:U139"/>
    <mergeCell ref="O503:U503"/>
    <mergeCell ref="O55:U55"/>
    <mergeCell ref="C558:C559"/>
    <mergeCell ref="P5:Q5"/>
    <mergeCell ref="J9:L9"/>
    <mergeCell ref="O199:S199"/>
    <mergeCell ref="A370:N371"/>
    <mergeCell ref="O435:S435"/>
    <mergeCell ref="O311:U311"/>
    <mergeCell ref="D271:E271"/>
    <mergeCell ref="D191:E191"/>
    <mergeCell ref="D262:E262"/>
    <mergeCell ref="D433:E433"/>
    <mergeCell ref="D237:E237"/>
    <mergeCell ref="O442:U442"/>
    <mergeCell ref="O547:S547"/>
    <mergeCell ref="O534:S534"/>
    <mergeCell ref="A470:Y470"/>
    <mergeCell ref="O405:S405"/>
    <mergeCell ref="O465:S465"/>
    <mergeCell ref="Q1:S1"/>
    <mergeCell ref="A20:Y20"/>
    <mergeCell ref="D291:E291"/>
    <mergeCell ref="A318:Y318"/>
    <mergeCell ref="A38:Y38"/>
    <mergeCell ref="A280:Y280"/>
    <mergeCell ref="O37:U37"/>
    <mergeCell ref="A274:Y274"/>
    <mergeCell ref="Y17:Y18"/>
    <mergeCell ref="U11:V11"/>
    <mergeCell ref="A8:C8"/>
    <mergeCell ref="O275:S275"/>
    <mergeCell ref="P8:Q8"/>
    <mergeCell ref="D355:E355"/>
    <mergeCell ref="D293:E293"/>
    <mergeCell ref="O340:S340"/>
    <mergeCell ref="A372:Y372"/>
    <mergeCell ref="D32:E32"/>
    <mergeCell ref="O54:S54"/>
    <mergeCell ref="O321:S321"/>
    <mergeCell ref="D218:E218"/>
    <mergeCell ref="D247:E247"/>
    <mergeCell ref="O186:S186"/>
    <mergeCell ref="A312:Y312"/>
    <mergeCell ref="O313:S313"/>
    <mergeCell ref="A106:Y106"/>
    <mergeCell ref="O107:S107"/>
    <mergeCell ref="D249:E249"/>
    <mergeCell ref="D276:E276"/>
    <mergeCell ref="A12:L12"/>
    <mergeCell ref="O83:S83"/>
    <mergeCell ref="D101:E101"/>
    <mergeCell ref="BB17:BB18"/>
    <mergeCell ref="D102:E102"/>
    <mergeCell ref="O198:S198"/>
    <mergeCell ref="O49:U49"/>
    <mergeCell ref="T17:U17"/>
    <mergeCell ref="O264:S264"/>
    <mergeCell ref="O369:S369"/>
    <mergeCell ref="O418:S418"/>
    <mergeCell ref="D196:E196"/>
    <mergeCell ref="W558:W559"/>
    <mergeCell ref="A15:L15"/>
    <mergeCell ref="O135:S135"/>
    <mergeCell ref="O262:S262"/>
    <mergeCell ref="O433:S433"/>
    <mergeCell ref="A36:N37"/>
    <mergeCell ref="A133:Y133"/>
    <mergeCell ref="O72:S72"/>
    <mergeCell ref="D54:E54"/>
    <mergeCell ref="O548:U548"/>
    <mergeCell ref="O511:S511"/>
    <mergeCell ref="D97:E97"/>
    <mergeCell ref="O486:S486"/>
    <mergeCell ref="O146:S146"/>
    <mergeCell ref="D395:E395"/>
    <mergeCell ref="O35:S35"/>
    <mergeCell ref="O277:S277"/>
    <mergeCell ref="A51:Y51"/>
    <mergeCell ref="O341:S341"/>
    <mergeCell ref="O266:U266"/>
    <mergeCell ref="O110:S110"/>
    <mergeCell ref="D121:E121"/>
    <mergeCell ref="O88:U88"/>
    <mergeCell ref="D558:D559"/>
    <mergeCell ref="D170:E170"/>
    <mergeCell ref="D341:E341"/>
    <mergeCell ref="O231:S231"/>
    <mergeCell ref="O131:U131"/>
    <mergeCell ref="D120:E120"/>
    <mergeCell ref="D242:E242"/>
    <mergeCell ref="O407:S407"/>
    <mergeCell ref="D478:E478"/>
    <mergeCell ref="D107:E107"/>
    <mergeCell ref="D234:E234"/>
    <mergeCell ref="D405:E405"/>
    <mergeCell ref="D244:E244"/>
    <mergeCell ref="O456:U456"/>
    <mergeCell ref="O196:S196"/>
    <mergeCell ref="A506:N507"/>
    <mergeCell ref="D342:E342"/>
    <mergeCell ref="O546:S546"/>
    <mergeCell ref="O480:S480"/>
    <mergeCell ref="O328:S328"/>
    <mergeCell ref="O325:S325"/>
    <mergeCell ref="O430:S430"/>
    <mergeCell ref="O319:S319"/>
    <mergeCell ref="O490:S490"/>
    <mergeCell ref="O417:S417"/>
    <mergeCell ref="A543:Y543"/>
    <mergeCell ref="D526:E526"/>
    <mergeCell ref="O542:U542"/>
    <mergeCell ref="D544:E544"/>
    <mergeCell ref="D270:E270"/>
    <mergeCell ref="O388:S388"/>
    <mergeCell ref="T558:T559"/>
    <mergeCell ref="F5:G5"/>
    <mergeCell ref="O294:S294"/>
    <mergeCell ref="O125:S125"/>
    <mergeCell ref="O392:S392"/>
    <mergeCell ref="A14:L14"/>
    <mergeCell ref="O112:S112"/>
    <mergeCell ref="O354:S354"/>
    <mergeCell ref="D455:E455"/>
    <mergeCell ref="D430:E430"/>
    <mergeCell ref="O127:S127"/>
    <mergeCell ref="D175:E175"/>
    <mergeCell ref="O394:S394"/>
    <mergeCell ref="O114:S114"/>
    <mergeCell ref="O310:U310"/>
    <mergeCell ref="O412:S412"/>
    <mergeCell ref="D392:E392"/>
    <mergeCell ref="O408:U408"/>
    <mergeCell ref="A362:N363"/>
    <mergeCell ref="O426:U426"/>
    <mergeCell ref="D165:E165"/>
    <mergeCell ref="O180:S180"/>
    <mergeCell ref="D404:E404"/>
    <mergeCell ref="D10:E10"/>
    <mergeCell ref="O101:S101"/>
    <mergeCell ref="F10:G10"/>
    <mergeCell ref="O123:U123"/>
    <mergeCell ref="D34:E34"/>
    <mergeCell ref="O190:S190"/>
    <mergeCell ref="D243:E243"/>
    <mergeCell ref="D99:E99"/>
    <mergeCell ref="O117:S117"/>
    <mergeCell ref="D23:E23"/>
    <mergeCell ref="O185:S185"/>
    <mergeCell ref="D216:E216"/>
    <mergeCell ref="D265:E265"/>
    <mergeCell ref="A469:Y469"/>
    <mergeCell ref="O178:S178"/>
    <mergeCell ref="A541:N542"/>
    <mergeCell ref="O164:S164"/>
    <mergeCell ref="O335:S335"/>
    <mergeCell ref="O533:S533"/>
    <mergeCell ref="A162:Y162"/>
    <mergeCell ref="O349:U349"/>
    <mergeCell ref="O70:S70"/>
    <mergeCell ref="D531:E531"/>
    <mergeCell ref="O399:S399"/>
    <mergeCell ref="D177:E177"/>
    <mergeCell ref="D33:E33"/>
    <mergeCell ref="O315:U315"/>
    <mergeCell ref="D164:E164"/>
    <mergeCell ref="O413:U413"/>
    <mergeCell ref="O243:S243"/>
    <mergeCell ref="D539:E539"/>
    <mergeCell ref="D35:E35"/>
    <mergeCell ref="D76:E76"/>
    <mergeCell ref="O60:S60"/>
    <mergeCell ref="A550:N555"/>
    <mergeCell ref="A537:Y537"/>
    <mergeCell ref="O25:U25"/>
    <mergeCell ref="O463:U463"/>
    <mergeCell ref="D534:E534"/>
    <mergeCell ref="O472:S472"/>
    <mergeCell ref="D525:E525"/>
    <mergeCell ref="A464:Y464"/>
    <mergeCell ref="O283:S283"/>
    <mergeCell ref="O532:S532"/>
    <mergeCell ref="O288:S288"/>
    <mergeCell ref="O555:U555"/>
    <mergeCell ref="D491:E491"/>
    <mergeCell ref="D176:E176"/>
    <mergeCell ref="D347:E347"/>
    <mergeCell ref="D114:E114"/>
    <mergeCell ref="O41:U41"/>
    <mergeCell ref="D399:E399"/>
    <mergeCell ref="A447:Y447"/>
    <mergeCell ref="D397:E397"/>
    <mergeCell ref="D475:E475"/>
    <mergeCell ref="O493:S493"/>
    <mergeCell ref="D152:E152"/>
    <mergeCell ref="D323:E323"/>
    <mergeCell ref="D394:E394"/>
    <mergeCell ref="D29:E29"/>
    <mergeCell ref="O247:S247"/>
    <mergeCell ref="O167:U167"/>
    <mergeCell ref="D547:E547"/>
    <mergeCell ref="D6:L6"/>
    <mergeCell ref="O342:S342"/>
    <mergeCell ref="A306:Y306"/>
    <mergeCell ref="O111:S111"/>
    <mergeCell ref="D389:E389"/>
    <mergeCell ref="O86:S86"/>
    <mergeCell ref="A425:N426"/>
    <mergeCell ref="A419:N420"/>
    <mergeCell ref="O515:S515"/>
    <mergeCell ref="D84:E84"/>
    <mergeCell ref="O300:U300"/>
    <mergeCell ref="D22:E22"/>
    <mergeCell ref="D155:E155"/>
    <mergeCell ref="D320:E320"/>
    <mergeCell ref="O529:U529"/>
    <mergeCell ref="D385:E385"/>
    <mergeCell ref="D86:E86"/>
    <mergeCell ref="A314:N315"/>
    <mergeCell ref="O175:S175"/>
    <mergeCell ref="O239:U239"/>
    <mergeCell ref="O246:S246"/>
    <mergeCell ref="D321:E321"/>
    <mergeCell ref="O368:S368"/>
    <mergeCell ref="O160:U160"/>
    <mergeCell ref="D215:E215"/>
    <mergeCell ref="O233:S233"/>
    <mergeCell ref="D386:E386"/>
    <mergeCell ref="O460:S460"/>
    <mergeCell ref="A462:N463"/>
    <mergeCell ref="O187:S187"/>
    <mergeCell ref="D292:E292"/>
    <mergeCell ref="O174:S174"/>
    <mergeCell ref="A9:C9"/>
    <mergeCell ref="D373:E373"/>
    <mergeCell ref="D500:E500"/>
    <mergeCell ref="O171:U171"/>
    <mergeCell ref="O189:S189"/>
    <mergeCell ref="D294:E294"/>
    <mergeCell ref="A212:Y212"/>
    <mergeCell ref="O474:S474"/>
    <mergeCell ref="U6:V9"/>
    <mergeCell ref="D231:E231"/>
    <mergeCell ref="O82:S82"/>
    <mergeCell ref="O253:S253"/>
    <mergeCell ref="D513:E513"/>
    <mergeCell ref="A530:Y530"/>
    <mergeCell ref="O525:S525"/>
    <mergeCell ref="O531:S531"/>
    <mergeCell ref="M17:M18"/>
    <mergeCell ref="O177:S177"/>
    <mergeCell ref="O248:S248"/>
    <mergeCell ref="O475:S475"/>
    <mergeCell ref="N17:N18"/>
    <mergeCell ref="F17:F18"/>
    <mergeCell ref="O24:U24"/>
    <mergeCell ref="A13:L13"/>
    <mergeCell ref="A10:C10"/>
    <mergeCell ref="O521:U521"/>
    <mergeCell ref="A522:Y522"/>
    <mergeCell ref="O395:S395"/>
    <mergeCell ref="A301:Y301"/>
    <mergeCell ref="G17:G18"/>
    <mergeCell ref="O94:U94"/>
    <mergeCell ref="O367:S367"/>
    <mergeCell ref="H10:L10"/>
    <mergeCell ref="D159:E159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A104:N105"/>
    <mergeCell ref="O299:U299"/>
    <mergeCell ref="D288:E288"/>
    <mergeCell ref="A459:Y459"/>
    <mergeCell ref="O156:S156"/>
    <mergeCell ref="D136:E136"/>
    <mergeCell ref="O398:S398"/>
    <mergeCell ref="D434:E434"/>
    <mergeCell ref="O105:U105"/>
    <mergeCell ref="O376:U376"/>
    <mergeCell ref="D154:E154"/>
    <mergeCell ref="D112:E112"/>
    <mergeCell ref="O134:S134"/>
    <mergeCell ref="D283:E283"/>
    <mergeCell ref="D519:E519"/>
    <mergeCell ref="D62:E62"/>
    <mergeCell ref="O109:S109"/>
    <mergeCell ref="O47:S47"/>
    <mergeCell ref="P13:Q13"/>
    <mergeCell ref="D193:E193"/>
    <mergeCell ref="D127:E127"/>
    <mergeCell ref="O436:U436"/>
    <mergeCell ref="U12:V12"/>
    <mergeCell ref="O276:S276"/>
    <mergeCell ref="O43:S43"/>
    <mergeCell ref="O214:S214"/>
    <mergeCell ref="D367:E367"/>
    <mergeCell ref="O512:S512"/>
    <mergeCell ref="O363:U363"/>
    <mergeCell ref="D146:E146"/>
    <mergeCell ref="D439:E439"/>
    <mergeCell ref="O284:U284"/>
    <mergeCell ref="O222:U222"/>
    <mergeCell ref="A182:N183"/>
    <mergeCell ref="O520:U520"/>
    <mergeCell ref="O63:U63"/>
    <mergeCell ref="D540:E540"/>
    <mergeCell ref="O172:U172"/>
    <mergeCell ref="D83:E83"/>
    <mergeCell ref="O221:U221"/>
    <mergeCell ref="D319:E319"/>
    <mergeCell ref="O457:U457"/>
    <mergeCell ref="D512:E512"/>
    <mergeCell ref="D368:E368"/>
    <mergeCell ref="A66:Y66"/>
    <mergeCell ref="O67:S67"/>
    <mergeCell ref="A221:N222"/>
    <mergeCell ref="D481:E481"/>
    <mergeCell ref="A413:N414"/>
    <mergeCell ref="O249:S249"/>
    <mergeCell ref="A297:Y297"/>
    <mergeCell ref="O69:S69"/>
    <mergeCell ref="O327:S327"/>
    <mergeCell ref="D336:E336"/>
    <mergeCell ref="D39:E39"/>
    <mergeCell ref="O61:S61"/>
    <mergeCell ref="O232:S232"/>
    <mergeCell ref="A88:N89"/>
    <mergeCell ref="O296:U296"/>
    <mergeCell ref="O359:S359"/>
    <mergeCell ref="A345:Y345"/>
    <mergeCell ref="O153:S153"/>
    <mergeCell ref="AA17:AA18"/>
    <mergeCell ref="O346:S346"/>
    <mergeCell ref="O507:U507"/>
    <mergeCell ref="D418:E418"/>
    <mergeCell ref="D393:E393"/>
    <mergeCell ref="O273:U273"/>
    <mergeCell ref="O104:U104"/>
    <mergeCell ref="D153:E153"/>
    <mergeCell ref="A468:Y468"/>
    <mergeCell ref="D128:E128"/>
    <mergeCell ref="A456:N457"/>
    <mergeCell ref="D199:E199"/>
    <mergeCell ref="O337:U337"/>
    <mergeCell ref="O331:U331"/>
    <mergeCell ref="D186:E186"/>
    <mergeCell ref="D435:E435"/>
    <mergeCell ref="D217:E217"/>
    <mergeCell ref="O502:U502"/>
    <mergeCell ref="O471:S471"/>
    <mergeCell ref="A184:Y184"/>
    <mergeCell ref="Z17:Z18"/>
    <mergeCell ref="O206:S206"/>
    <mergeCell ref="O448:S448"/>
    <mergeCell ref="A310:N311"/>
    <mergeCell ref="H1:P1"/>
    <mergeCell ref="A379:Y379"/>
    <mergeCell ref="O138:S138"/>
    <mergeCell ref="S5:T5"/>
    <mergeCell ref="O76:S76"/>
    <mergeCell ref="O202:U202"/>
    <mergeCell ref="U5:V5"/>
    <mergeCell ref="O209:S209"/>
    <mergeCell ref="A268:Y268"/>
    <mergeCell ref="O374:S374"/>
    <mergeCell ref="D476:E476"/>
    <mergeCell ref="O361:S361"/>
    <mergeCell ref="O165:S165"/>
    <mergeCell ref="A443:Y443"/>
    <mergeCell ref="O56:U56"/>
    <mergeCell ref="D138:E138"/>
    <mergeCell ref="D374:E374"/>
    <mergeCell ref="O77:S77"/>
    <mergeCell ref="P10:Q10"/>
    <mergeCell ref="O33:S33"/>
    <mergeCell ref="A375:N376"/>
    <mergeCell ref="O269:S269"/>
    <mergeCell ref="O440:S440"/>
    <mergeCell ref="O362:U362"/>
    <mergeCell ref="O278:U278"/>
    <mergeCell ref="D359:E359"/>
    <mergeCell ref="H17:H18"/>
    <mergeCell ref="O149:U149"/>
    <mergeCell ref="A278:N279"/>
    <mergeCell ref="D198:E198"/>
    <mergeCell ref="D465:E465"/>
    <mergeCell ref="D269:E269"/>
    <mergeCell ref="O44:U44"/>
    <mergeCell ref="H558:H559"/>
    <mergeCell ref="J558:J559"/>
    <mergeCell ref="D440:E440"/>
    <mergeCell ref="A441:N442"/>
    <mergeCell ref="D75:E75"/>
    <mergeCell ref="O357:U357"/>
    <mergeCell ref="D206:E206"/>
    <mergeCell ref="A350:Y350"/>
    <mergeCell ref="O158:S158"/>
    <mergeCell ref="O449:U449"/>
    <mergeCell ref="O218:S218"/>
    <mergeCell ref="D298:E298"/>
    <mergeCell ref="O552:U552"/>
    <mergeCell ref="O352:S352"/>
    <mergeCell ref="O152:S152"/>
    <mergeCell ref="O254:S254"/>
    <mergeCell ref="A240:Y240"/>
    <mergeCell ref="O216:S216"/>
    <mergeCell ref="O516:S516"/>
    <mergeCell ref="A94:N95"/>
    <mergeCell ref="D74:E74"/>
    <mergeCell ref="D68:E68"/>
    <mergeCell ref="D201:E201"/>
    <mergeCell ref="D335:E335"/>
    <mergeCell ref="D188:E188"/>
    <mergeCell ref="D424:E424"/>
    <mergeCell ref="O550:U550"/>
    <mergeCell ref="O344:U344"/>
    <mergeCell ref="P557:Q557"/>
    <mergeCell ref="O380:S380"/>
    <mergeCell ref="A427:Y427"/>
    <mergeCell ref="D7:L7"/>
    <mergeCell ref="O514:S514"/>
    <mergeCell ref="O477:S477"/>
    <mergeCell ref="A19:Y19"/>
    <mergeCell ref="O281:S281"/>
    <mergeCell ref="A160:N161"/>
    <mergeCell ref="D61:E61"/>
    <mergeCell ref="D254:E254"/>
    <mergeCell ref="O441:U441"/>
    <mergeCell ref="O497:U497"/>
    <mergeCell ref="D490:E490"/>
    <mergeCell ref="O22:S22"/>
    <mergeCell ref="O193:S193"/>
    <mergeCell ref="D346:E346"/>
    <mergeCell ref="O320:S320"/>
    <mergeCell ref="A295:N296"/>
    <mergeCell ref="A466:N467"/>
    <mergeCell ref="D477:E477"/>
    <mergeCell ref="O491:S491"/>
    <mergeCell ref="A142:Y142"/>
    <mergeCell ref="A382:N383"/>
    <mergeCell ref="D125:E125"/>
    <mergeCell ref="O36:U36"/>
    <mergeCell ref="D181:E181"/>
    <mergeCell ref="O59:S59"/>
    <mergeCell ref="A40:N41"/>
    <mergeCell ref="D137:E137"/>
    <mergeCell ref="O424:S424"/>
    <mergeCell ref="O27:S27"/>
    <mergeCell ref="A124:Y124"/>
    <mergeCell ref="A496:N497"/>
    <mergeCell ref="A422:Y422"/>
    <mergeCell ref="D59:E59"/>
    <mergeCell ref="O386:S386"/>
    <mergeCell ref="O513:S513"/>
    <mergeCell ref="D178:E178"/>
    <mergeCell ref="A42:Y42"/>
    <mergeCell ref="A213:Y213"/>
    <mergeCell ref="A151:Y151"/>
    <mergeCell ref="A287:Y287"/>
    <mergeCell ref="O482:U482"/>
    <mergeCell ref="O282:S282"/>
    <mergeCell ref="O524:S524"/>
    <mergeCell ref="A451:Y451"/>
    <mergeCell ref="O179:S179"/>
    <mergeCell ref="O197:S197"/>
    <mergeCell ref="O259:S259"/>
    <mergeCell ref="D277:E277"/>
    <mergeCell ref="O324:S324"/>
    <mergeCell ref="O330:S330"/>
    <mergeCell ref="A421:Y421"/>
    <mergeCell ref="O495:S495"/>
    <mergeCell ref="O501:S501"/>
    <mergeCell ref="O360:S360"/>
    <mergeCell ref="O211:U211"/>
    <mergeCell ref="O74:S74"/>
    <mergeCell ref="O338:U338"/>
    <mergeCell ref="O201:S201"/>
    <mergeCell ref="D43:E43"/>
    <mergeCell ref="O261:S261"/>
    <mergeCell ref="A358:Y358"/>
    <mergeCell ref="D485:E485"/>
    <mergeCell ref="D428:E428"/>
    <mergeCell ref="D194:E194"/>
    <mergeCell ref="D461:E461"/>
    <mergeCell ref="D200:E200"/>
    <mergeCell ref="O558:O559"/>
    <mergeCell ref="O540:S540"/>
    <mergeCell ref="D480:E480"/>
    <mergeCell ref="D109:E109"/>
    <mergeCell ref="Q558:Q559"/>
    <mergeCell ref="O356:U356"/>
    <mergeCell ref="O483:U483"/>
    <mergeCell ref="D538:E538"/>
    <mergeCell ref="A139:N140"/>
    <mergeCell ref="O549:U549"/>
    <mergeCell ref="A504:Y504"/>
    <mergeCell ref="O536:U536"/>
    <mergeCell ref="D264:E264"/>
    <mergeCell ref="D220:E220"/>
    <mergeCell ref="D391:E391"/>
    <mergeCell ref="A256:N257"/>
    <mergeCell ref="O188:S188"/>
    <mergeCell ref="O126:S126"/>
    <mergeCell ref="D157:E157"/>
    <mergeCell ref="F558:F559"/>
    <mergeCell ref="D412:E412"/>
    <mergeCell ref="P558:P559"/>
    <mergeCell ref="A498:Y498"/>
    <mergeCell ref="A509:Y509"/>
    <mergeCell ref="G558:G559"/>
    <mergeCell ref="I558:I559"/>
    <mergeCell ref="D407:E407"/>
    <mergeCell ref="A337:N338"/>
    <mergeCell ref="A132:Y132"/>
    <mergeCell ref="D192:E192"/>
    <mergeCell ref="D248:E248"/>
    <mergeCell ref="A122:N123"/>
    <mergeCell ref="D219:E219"/>
    <mergeCell ref="D275:E275"/>
    <mergeCell ref="D156:E156"/>
    <mergeCell ref="D327:E327"/>
    <mergeCell ref="D398:E398"/>
    <mergeCell ref="O205:S205"/>
    <mergeCell ref="D454:E454"/>
    <mergeCell ref="D460:E460"/>
    <mergeCell ref="O336:S336"/>
    <mergeCell ref="D416:E416"/>
    <mergeCell ref="D93:E93"/>
    <mergeCell ref="D85:E85"/>
    <mergeCell ref="D207:E207"/>
    <mergeCell ref="O159:S159"/>
    <mergeCell ref="O303:S303"/>
    <mergeCell ref="A351:Y351"/>
    <mergeCell ref="O314:U314"/>
    <mergeCell ref="D225:E225"/>
    <mergeCell ref="A299:N300"/>
    <mergeCell ref="A348:N349"/>
    <mergeCell ref="O373:S373"/>
    <mergeCell ref="A226:N227"/>
    <mergeCell ref="A252:Y252"/>
    <mergeCell ref="A548:N549"/>
    <mergeCell ref="O393:S393"/>
    <mergeCell ref="D340:E340"/>
    <mergeCell ref="D533:E533"/>
    <mergeCell ref="O485:S485"/>
    <mergeCell ref="O554:U554"/>
    <mergeCell ref="D232:E232"/>
    <mergeCell ref="O348:U348"/>
    <mergeCell ref="D403:E403"/>
    <mergeCell ref="O419:U419"/>
    <mergeCell ref="O129:S129"/>
    <mergeCell ref="A364:Y364"/>
    <mergeCell ref="D545:E545"/>
    <mergeCell ref="A487:N488"/>
    <mergeCell ref="D261:E261"/>
    <mergeCell ref="O308:S308"/>
    <mergeCell ref="D388:E388"/>
    <mergeCell ref="D448:E448"/>
    <mergeCell ref="O544:S544"/>
    <mergeCell ref="D546:E546"/>
    <mergeCell ref="O397:S397"/>
    <mergeCell ref="O245:S245"/>
    <mergeCell ref="D313:E313"/>
    <mergeCell ref="A408:N409"/>
    <mergeCell ref="D190:E190"/>
    <mergeCell ref="A210:N211"/>
    <mergeCell ref="D246:E246"/>
    <mergeCell ref="A272:N273"/>
    <mergeCell ref="O406:S406"/>
    <mergeCell ref="D233:E233"/>
    <mergeCell ref="D282:E282"/>
    <mergeCell ref="O329:S329"/>
    <mergeCell ref="O23:S23"/>
    <mergeCell ref="O194:S194"/>
    <mergeCell ref="D169:E169"/>
    <mergeCell ref="A484:Y484"/>
    <mergeCell ref="O121:S121"/>
    <mergeCell ref="O492:S492"/>
    <mergeCell ref="O181:S181"/>
    <mergeCell ref="O479:S479"/>
    <mergeCell ref="A21:Y21"/>
    <mergeCell ref="D532:E532"/>
    <mergeCell ref="A57:Y57"/>
    <mergeCell ref="O87:S87"/>
    <mergeCell ref="O429:S429"/>
    <mergeCell ref="O494:S494"/>
    <mergeCell ref="D330:E330"/>
    <mergeCell ref="O272:U272"/>
    <mergeCell ref="O481:S481"/>
    <mergeCell ref="D492:E492"/>
    <mergeCell ref="O322:S322"/>
    <mergeCell ref="O260:S260"/>
    <mergeCell ref="O116:S116"/>
    <mergeCell ref="A96:Y96"/>
    <mergeCell ref="O235:S235"/>
    <mergeCell ref="O203:U203"/>
    <mergeCell ref="O445:U445"/>
    <mergeCell ref="O519:S519"/>
    <mergeCell ref="O226:U226"/>
    <mergeCell ref="A26:Y26"/>
    <mergeCell ref="D324:E324"/>
    <mergeCell ref="O462:U462"/>
    <mergeCell ref="D517:E517"/>
    <mergeCell ref="D115:E115"/>
    <mergeCell ref="R558:R559"/>
    <mergeCell ref="O309:S309"/>
    <mergeCell ref="A173:Y173"/>
    <mergeCell ref="O103:S103"/>
    <mergeCell ref="A229:Y229"/>
    <mergeCell ref="O545:S545"/>
    <mergeCell ref="P11:Q11"/>
    <mergeCell ref="O230:S230"/>
    <mergeCell ref="O130:U130"/>
    <mergeCell ref="O290:S290"/>
    <mergeCell ref="O401:S401"/>
    <mergeCell ref="D179:E179"/>
    <mergeCell ref="O488:U488"/>
    <mergeCell ref="O40:U40"/>
    <mergeCell ref="O118:S118"/>
    <mergeCell ref="A44:N45"/>
    <mergeCell ref="A482:N483"/>
    <mergeCell ref="O416:S416"/>
    <mergeCell ref="A558:A559"/>
    <mergeCell ref="D402:E402"/>
    <mergeCell ref="A17:A18"/>
    <mergeCell ref="K17:K18"/>
    <mergeCell ref="O403:S403"/>
    <mergeCell ref="C17:C18"/>
    <mergeCell ref="D103:E103"/>
    <mergeCell ref="D230:E230"/>
    <mergeCell ref="A304:N305"/>
    <mergeCell ref="D401:E401"/>
    <mergeCell ref="A168:Y168"/>
    <mergeCell ref="A339:Y339"/>
    <mergeCell ref="D180:E180"/>
    <mergeCell ref="D118:E118"/>
    <mergeCell ref="D27:E27"/>
    <mergeCell ref="D325:E325"/>
    <mergeCell ref="D396:E396"/>
    <mergeCell ref="O267:U267"/>
    <mergeCell ref="A130:N131"/>
    <mergeCell ref="O93:S93"/>
    <mergeCell ref="D116:E116"/>
    <mergeCell ref="O551:U551"/>
    <mergeCell ref="C557:F557"/>
    <mergeCell ref="D158:E158"/>
    <mergeCell ref="O176:S176"/>
    <mergeCell ref="D400:E400"/>
    <mergeCell ref="D329:E329"/>
    <mergeCell ref="A238:N239"/>
    <mergeCell ref="O97:S97"/>
    <mergeCell ref="D77:E77"/>
    <mergeCell ref="D108:E108"/>
    <mergeCell ref="D369:E369"/>
    <mergeCell ref="O191:S191"/>
    <mergeCell ref="O409:U409"/>
    <mergeCell ref="D495:E495"/>
    <mergeCell ref="O166:U166"/>
    <mergeCell ref="D326:E326"/>
    <mergeCell ref="O535:U535"/>
    <mergeCell ref="D328:E328"/>
    <mergeCell ref="A410:Y410"/>
    <mergeCell ref="O169:S169"/>
    <mergeCell ref="O411:S411"/>
    <mergeCell ref="O538:S538"/>
    <mergeCell ref="O119:S119"/>
    <mergeCell ref="O183:U183"/>
    <mergeCell ref="A343:N344"/>
    <mergeCell ref="O539:S539"/>
    <mergeCell ref="A508:Y508"/>
    <mergeCell ref="O145:S145"/>
    <mergeCell ref="O120:S120"/>
    <mergeCell ref="A166:N167"/>
    <mergeCell ref="D30:E30"/>
    <mergeCell ref="D432:E432"/>
    <mergeCell ref="D353:E353"/>
    <mergeCell ref="D524:E524"/>
    <mergeCell ref="O466:U466"/>
    <mergeCell ref="D67:E67"/>
    <mergeCell ref="O517:S517"/>
    <mergeCell ref="O526:S526"/>
    <mergeCell ref="O39:S39"/>
    <mergeCell ref="D390:E390"/>
    <mergeCell ref="O528:U528"/>
    <mergeCell ref="O402:S402"/>
    <mergeCell ref="A48:N49"/>
    <mergeCell ref="O256:U256"/>
    <mergeCell ref="O383:U383"/>
    <mergeCell ref="A52:Y52"/>
    <mergeCell ref="O64:U64"/>
    <mergeCell ref="D119:E119"/>
    <mergeCell ref="O122:U122"/>
    <mergeCell ref="D111:E111"/>
    <mergeCell ref="A356:N357"/>
    <mergeCell ref="O420:U420"/>
    <mergeCell ref="O500:S500"/>
    <mergeCell ref="O108:S108"/>
    <mergeCell ref="A445:N446"/>
    <mergeCell ref="O370:U370"/>
    <mergeCell ref="D444:E444"/>
    <mergeCell ref="D1:F1"/>
    <mergeCell ref="O227:U227"/>
    <mergeCell ref="J17:J18"/>
    <mergeCell ref="O73:S73"/>
    <mergeCell ref="D82:E82"/>
    <mergeCell ref="L17:L18"/>
    <mergeCell ref="O100:S100"/>
    <mergeCell ref="O244:S244"/>
    <mergeCell ref="A286:Y286"/>
    <mergeCell ref="D511:E511"/>
    <mergeCell ref="O523:S523"/>
    <mergeCell ref="O237:S237"/>
    <mergeCell ref="D334:E334"/>
    <mergeCell ref="O115:S115"/>
    <mergeCell ref="A535:N536"/>
    <mergeCell ref="A163:Y163"/>
    <mergeCell ref="A223:Y223"/>
    <mergeCell ref="O473:S473"/>
    <mergeCell ref="O102:S102"/>
    <mergeCell ref="O400:S400"/>
    <mergeCell ref="O251:U251"/>
    <mergeCell ref="O289:S289"/>
    <mergeCell ref="D100:E100"/>
    <mergeCell ref="O487:U487"/>
    <mergeCell ref="O238:U238"/>
    <mergeCell ref="O68:S68"/>
    <mergeCell ref="O414:U414"/>
    <mergeCell ref="D523:E523"/>
    <mergeCell ref="O182:U182"/>
    <mergeCell ref="D31:E31"/>
    <mergeCell ref="O15:S16"/>
    <mergeCell ref="A250:N251"/>
    <mergeCell ref="AE17:AE18"/>
    <mergeCell ref="O387:S387"/>
    <mergeCell ref="O381:S381"/>
    <mergeCell ref="D527:E527"/>
    <mergeCell ref="O353:S353"/>
    <mergeCell ref="L558:L559"/>
    <mergeCell ref="N558:N559"/>
    <mergeCell ref="O147:S147"/>
    <mergeCell ref="D145:E145"/>
    <mergeCell ref="O161:U161"/>
    <mergeCell ref="D387:E387"/>
    <mergeCell ref="D381:E381"/>
    <mergeCell ref="D514:E514"/>
    <mergeCell ref="D308:E308"/>
    <mergeCell ref="O304:U304"/>
    <mergeCell ref="D87:E87"/>
    <mergeCell ref="D209:E209"/>
    <mergeCell ref="D147:E147"/>
    <mergeCell ref="D380:E380"/>
    <mergeCell ref="O285:U285"/>
    <mergeCell ref="A148:N149"/>
    <mergeCell ref="D245:E245"/>
    <mergeCell ref="O292:S292"/>
    <mergeCell ref="D516:E516"/>
    <mergeCell ref="A241:Y241"/>
    <mergeCell ref="D224:E224"/>
    <mergeCell ref="O71:S71"/>
    <mergeCell ref="A228:Y228"/>
    <mergeCell ref="AB17:AD18"/>
    <mergeCell ref="D236:E236"/>
    <mergeCell ref="D117:E117"/>
    <mergeCell ref="D92:E92"/>
    <mergeCell ref="D5:E5"/>
    <mergeCell ref="D303:E303"/>
    <mergeCell ref="A317:Y317"/>
    <mergeCell ref="D290:E290"/>
    <mergeCell ref="A50:Y50"/>
    <mergeCell ref="D361:E361"/>
    <mergeCell ref="D417:E417"/>
    <mergeCell ref="O506:U506"/>
    <mergeCell ref="O404:S404"/>
    <mergeCell ref="D69:E69"/>
    <mergeCell ref="A331:N332"/>
    <mergeCell ref="A384:Y384"/>
    <mergeCell ref="O323:S323"/>
    <mergeCell ref="O78:S78"/>
    <mergeCell ref="D354:E354"/>
    <mergeCell ref="O170:S170"/>
    <mergeCell ref="O53:S53"/>
    <mergeCell ref="A150:Y150"/>
    <mergeCell ref="D8:L8"/>
    <mergeCell ref="O307:S307"/>
    <mergeCell ref="O234:S234"/>
    <mergeCell ref="O99:S99"/>
    <mergeCell ref="A171:N172"/>
    <mergeCell ref="D214:E214"/>
    <mergeCell ref="O236:S236"/>
    <mergeCell ref="O432:S432"/>
    <mergeCell ref="O148:U148"/>
    <mergeCell ref="D259:E259"/>
    <mergeCell ref="O446:U446"/>
    <mergeCell ref="O250:U250"/>
    <mergeCell ref="D501:E501"/>
    <mergeCell ref="D28:E28"/>
    <mergeCell ref="S558:S559"/>
    <mergeCell ref="D289:E289"/>
    <mergeCell ref="D411:E411"/>
    <mergeCell ref="U558:U559"/>
    <mergeCell ref="K558:K559"/>
    <mergeCell ref="R557:U557"/>
    <mergeCell ref="A528:N529"/>
    <mergeCell ref="A449:N450"/>
    <mergeCell ref="D494:E494"/>
    <mergeCell ref="D518:E518"/>
    <mergeCell ref="O391:S391"/>
    <mergeCell ref="O385:S385"/>
    <mergeCell ref="O518:S518"/>
    <mergeCell ref="O332:U332"/>
    <mergeCell ref="O195:S195"/>
    <mergeCell ref="O499:S499"/>
    <mergeCell ref="O505:S505"/>
    <mergeCell ref="O279:U279"/>
    <mergeCell ref="O450:U450"/>
    <mergeCell ref="O476:S476"/>
    <mergeCell ref="O255:S255"/>
    <mergeCell ref="G557:O557"/>
    <mergeCell ref="O242:S242"/>
    <mergeCell ref="O478:S478"/>
    <mergeCell ref="A458:Y458"/>
    <mergeCell ref="A452:Y452"/>
    <mergeCell ref="D235:E235"/>
    <mergeCell ref="O428:S428"/>
    <mergeCell ref="O453:S453"/>
    <mergeCell ref="D255:E255"/>
    <mergeCell ref="O467:U467"/>
    <mergeCell ref="O219:S219"/>
    <mergeCell ref="U10:V10"/>
    <mergeCell ref="O208:S208"/>
    <mergeCell ref="A378:Y378"/>
    <mergeCell ref="D365:E365"/>
    <mergeCell ref="D79:E79"/>
    <mergeCell ref="O295:U295"/>
    <mergeCell ref="O95:U95"/>
    <mergeCell ref="O366:S366"/>
    <mergeCell ref="O89:U89"/>
    <mergeCell ref="D144:E144"/>
    <mergeCell ref="A302:Y302"/>
    <mergeCell ref="D429:E429"/>
    <mergeCell ref="O257:U257"/>
    <mergeCell ref="D81:E81"/>
    <mergeCell ref="O48:U48"/>
    <mergeCell ref="O155:S155"/>
    <mergeCell ref="O371:U371"/>
    <mergeCell ref="O215:S215"/>
    <mergeCell ref="O140:U140"/>
    <mergeCell ref="O293:S293"/>
    <mergeCell ref="A415:Y415"/>
    <mergeCell ref="O220:S220"/>
    <mergeCell ref="A46:Y46"/>
    <mergeCell ref="D322:E322"/>
    <mergeCell ref="D260:E260"/>
    <mergeCell ref="D309:E309"/>
    <mergeCell ref="D113:E113"/>
    <mergeCell ref="D352:E352"/>
    <mergeCell ref="D91:E91"/>
    <mergeCell ref="O113:S113"/>
    <mergeCell ref="O423:S423"/>
    <mergeCell ref="A258:Y258"/>
    <mergeCell ref="O2:V3"/>
    <mergeCell ref="D360:E360"/>
    <mergeCell ref="O382:U382"/>
    <mergeCell ref="D431:E431"/>
    <mergeCell ref="D493:E493"/>
    <mergeCell ref="O425:U425"/>
    <mergeCell ref="A510:Y510"/>
    <mergeCell ref="O496:U496"/>
    <mergeCell ref="D474:E474"/>
    <mergeCell ref="A143:Y143"/>
    <mergeCell ref="O84:S84"/>
    <mergeCell ref="D126:E126"/>
    <mergeCell ref="O375:U375"/>
    <mergeCell ref="D197:E197"/>
    <mergeCell ref="D253:E253"/>
    <mergeCell ref="D53:E53"/>
    <mergeCell ref="O75:S75"/>
    <mergeCell ref="O271:S271"/>
    <mergeCell ref="D47:E47"/>
    <mergeCell ref="D208:E208"/>
    <mergeCell ref="D366:E366"/>
    <mergeCell ref="O157:S157"/>
    <mergeCell ref="O91:S91"/>
    <mergeCell ref="O291:S291"/>
    <mergeCell ref="O85:S85"/>
    <mergeCell ref="O389:S389"/>
    <mergeCell ref="O454:S454"/>
    <mergeCell ref="O305:U305"/>
    <mergeCell ref="H5:L5"/>
    <mergeCell ref="W17:W18"/>
    <mergeCell ref="O80:S80"/>
    <mergeCell ref="O444:S444"/>
    <mergeCell ref="A6:C6"/>
    <mergeCell ref="P9:Q9"/>
    <mergeCell ref="A5:C5"/>
    <mergeCell ref="D9:E9"/>
    <mergeCell ref="F9:G9"/>
    <mergeCell ref="P12:Q12"/>
    <mergeCell ref="O137:S137"/>
    <mergeCell ref="A63:N64"/>
    <mergeCell ref="D185:E185"/>
    <mergeCell ref="H9:I9"/>
    <mergeCell ref="O92:S92"/>
    <mergeCell ref="O30:S30"/>
    <mergeCell ref="O263:S263"/>
    <mergeCell ref="A333:Y333"/>
    <mergeCell ref="D281:E281"/>
    <mergeCell ref="O334:S334"/>
    <mergeCell ref="O434:S434"/>
    <mergeCell ref="P6:Q6"/>
    <mergeCell ref="O29:S29"/>
    <mergeCell ref="O200:S200"/>
    <mergeCell ref="O265:S265"/>
    <mergeCell ref="D70:E70"/>
    <mergeCell ref="D263:E263"/>
    <mergeCell ref="S6:T9"/>
    <mergeCell ref="D195:E195"/>
    <mergeCell ref="D189:E189"/>
    <mergeCell ref="O365:S365"/>
    <mergeCell ref="O79:S79"/>
    <mergeCell ref="A65:Y65"/>
    <mergeCell ref="D110:E110"/>
    <mergeCell ref="O144:S144"/>
    <mergeCell ref="O81:S81"/>
    <mergeCell ref="D78:E78"/>
    <mergeCell ref="D134:E134"/>
    <mergeCell ref="O45:U45"/>
    <mergeCell ref="D205:E205"/>
    <mergeCell ref="O210:U210"/>
    <mergeCell ref="O343:U343"/>
    <mergeCell ref="O217:S217"/>
    <mergeCell ref="D473:E473"/>
    <mergeCell ref="O224:S224"/>
    <mergeCell ref="D60:E60"/>
    <mergeCell ref="A204:Y204"/>
    <mergeCell ref="D187:E187"/>
    <mergeCell ref="O34:S34"/>
    <mergeCell ref="B17:B18"/>
    <mergeCell ref="O431:S431"/>
    <mergeCell ref="D479:E479"/>
    <mergeCell ref="D406:E406"/>
    <mergeCell ref="O455:S455"/>
    <mergeCell ref="O17:S18"/>
    <mergeCell ref="O355:S355"/>
    <mergeCell ref="A24:N25"/>
    <mergeCell ref="A436:N437"/>
    <mergeCell ref="D129:E129"/>
    <mergeCell ref="D453:E453"/>
    <mergeCell ref="A58:Y58"/>
    <mergeCell ref="O32:S32"/>
    <mergeCell ref="I17:I18"/>
    <mergeCell ref="D135:E135"/>
    <mergeCell ref="O128:S128"/>
    <mergeCell ref="D72:E72"/>
    <mergeCell ref="O192:S192"/>
    <mergeCell ref="A316:Y316"/>
    <mergeCell ref="E558:E559"/>
    <mergeCell ref="O28:S28"/>
    <mergeCell ref="A55:N56"/>
    <mergeCell ref="D174:E174"/>
    <mergeCell ref="O270:S270"/>
    <mergeCell ref="O326:S326"/>
    <mergeCell ref="D423:E423"/>
    <mergeCell ref="D472:E472"/>
    <mergeCell ref="A489:Y489"/>
    <mergeCell ref="A141:Y141"/>
    <mergeCell ref="A377:Y377"/>
    <mergeCell ref="O136:S136"/>
    <mergeCell ref="O207:S207"/>
    <mergeCell ref="B558:B559"/>
    <mergeCell ref="A266:N267"/>
    <mergeCell ref="A502:N503"/>
    <mergeCell ref="O62:S62"/>
    <mergeCell ref="D71:E71"/>
    <mergeCell ref="D307:E307"/>
    <mergeCell ref="O154:S154"/>
    <mergeCell ref="O347:S347"/>
    <mergeCell ref="O541:U541"/>
    <mergeCell ref="O439:S439"/>
    <mergeCell ref="A90:Y90"/>
    <mergeCell ref="D98:E98"/>
    <mergeCell ref="D73:E73"/>
    <mergeCell ref="D505:E505"/>
    <mergeCell ref="D499:E499"/>
    <mergeCell ref="O31:S31"/>
    <mergeCell ref="A202:N203"/>
    <mergeCell ref="O437:U437"/>
    <mergeCell ref="D486:E48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782</v>
      </c>
      <c r="C6" s="47" t="s">
        <v>783</v>
      </c>
      <c r="D6" s="47" t="s">
        <v>784</v>
      </c>
      <c r="E6" s="47"/>
    </row>
    <row r="7" spans="2:8" x14ac:dyDescent="0.2">
      <c r="B7" s="47" t="s">
        <v>785</v>
      </c>
      <c r="C7" s="47" t="s">
        <v>786</v>
      </c>
      <c r="D7" s="47" t="s">
        <v>787</v>
      </c>
      <c r="E7" s="47"/>
    </row>
    <row r="8" spans="2:8" x14ac:dyDescent="0.2">
      <c r="B8" s="47" t="s">
        <v>788</v>
      </c>
      <c r="C8" s="47" t="s">
        <v>789</v>
      </c>
      <c r="D8" s="47" t="s">
        <v>790</v>
      </c>
      <c r="E8" s="47"/>
    </row>
    <row r="9" spans="2:8" x14ac:dyDescent="0.2">
      <c r="B9" s="47" t="s">
        <v>791</v>
      </c>
      <c r="C9" s="47" t="s">
        <v>792</v>
      </c>
      <c r="D9" s="47" t="s">
        <v>793</v>
      </c>
      <c r="E9" s="47"/>
    </row>
    <row r="10" spans="2:8" x14ac:dyDescent="0.2">
      <c r="B10" s="47" t="s">
        <v>14</v>
      </c>
      <c r="C10" s="47" t="s">
        <v>794</v>
      </c>
      <c r="D10" s="47" t="s">
        <v>795</v>
      </c>
      <c r="E10" s="47"/>
    </row>
    <row r="11" spans="2:8" x14ac:dyDescent="0.2">
      <c r="B11" s="47" t="s">
        <v>796</v>
      </c>
      <c r="C11" s="47" t="s">
        <v>797</v>
      </c>
      <c r="D11" s="47" t="s">
        <v>798</v>
      </c>
      <c r="E11" s="47"/>
    </row>
    <row r="13" spans="2:8" x14ac:dyDescent="0.2">
      <c r="B13" s="47" t="s">
        <v>799</v>
      </c>
      <c r="C13" s="47" t="s">
        <v>783</v>
      </c>
      <c r="D13" s="47"/>
      <c r="E13" s="47"/>
    </row>
    <row r="15" spans="2:8" x14ac:dyDescent="0.2">
      <c r="B15" s="47" t="s">
        <v>800</v>
      </c>
      <c r="C15" s="47" t="s">
        <v>786</v>
      </c>
      <c r="D15" s="47"/>
      <c r="E15" s="47"/>
    </row>
    <row r="17" spans="2:5" x14ac:dyDescent="0.2">
      <c r="B17" s="47" t="s">
        <v>801</v>
      </c>
      <c r="C17" s="47" t="s">
        <v>789</v>
      </c>
      <c r="D17" s="47"/>
      <c r="E17" s="47"/>
    </row>
    <row r="19" spans="2:5" x14ac:dyDescent="0.2">
      <c r="B19" s="47" t="s">
        <v>802</v>
      </c>
      <c r="C19" s="47" t="s">
        <v>792</v>
      </c>
      <c r="D19" s="47"/>
      <c r="E19" s="47"/>
    </row>
    <row r="21" spans="2:5" x14ac:dyDescent="0.2">
      <c r="B21" s="47" t="s">
        <v>803</v>
      </c>
      <c r="C21" s="47" t="s">
        <v>794</v>
      </c>
      <c r="D21" s="47"/>
      <c r="E21" s="47"/>
    </row>
    <row r="23" spans="2:5" x14ac:dyDescent="0.2">
      <c r="B23" s="47" t="s">
        <v>804</v>
      </c>
      <c r="C23" s="47" t="s">
        <v>797</v>
      </c>
      <c r="D23" s="47"/>
      <c r="E23" s="47"/>
    </row>
    <row r="25" spans="2:5" x14ac:dyDescent="0.2">
      <c r="B25" s="47" t="s">
        <v>805</v>
      </c>
      <c r="C25" s="47"/>
      <c r="D25" s="47"/>
      <c r="E25" s="47"/>
    </row>
    <row r="26" spans="2:5" x14ac:dyDescent="0.2">
      <c r="B26" s="47" t="s">
        <v>806</v>
      </c>
      <c r="C26" s="47"/>
      <c r="D26" s="47"/>
      <c r="E26" s="47"/>
    </row>
    <row r="27" spans="2:5" x14ac:dyDescent="0.2">
      <c r="B27" s="47" t="s">
        <v>807</v>
      </c>
      <c r="C27" s="47"/>
      <c r="D27" s="47"/>
      <c r="E27" s="47"/>
    </row>
    <row r="28" spans="2:5" x14ac:dyDescent="0.2">
      <c r="B28" s="47" t="s">
        <v>808</v>
      </c>
      <c r="C28" s="47"/>
      <c r="D28" s="47"/>
      <c r="E28" s="47"/>
    </row>
    <row r="29" spans="2:5" x14ac:dyDescent="0.2">
      <c r="B29" s="47" t="s">
        <v>809</v>
      </c>
      <c r="C29" s="47"/>
      <c r="D29" s="47"/>
      <c r="E29" s="47"/>
    </row>
    <row r="30" spans="2:5" x14ac:dyDescent="0.2">
      <c r="B30" s="47" t="s">
        <v>810</v>
      </c>
      <c r="C30" s="47"/>
      <c r="D30" s="47"/>
      <c r="E30" s="47"/>
    </row>
    <row r="31" spans="2:5" x14ac:dyDescent="0.2">
      <c r="B31" s="47" t="s">
        <v>811</v>
      </c>
      <c r="C31" s="47"/>
      <c r="D31" s="47"/>
      <c r="E31" s="47"/>
    </row>
    <row r="32" spans="2:5" x14ac:dyDescent="0.2">
      <c r="B32" s="47" t="s">
        <v>812</v>
      </c>
      <c r="C32" s="47"/>
      <c r="D32" s="47"/>
      <c r="E32" s="47"/>
    </row>
    <row r="33" spans="2:5" x14ac:dyDescent="0.2">
      <c r="B33" s="47" t="s">
        <v>813</v>
      </c>
      <c r="C33" s="47"/>
      <c r="D33" s="47"/>
      <c r="E33" s="47"/>
    </row>
    <row r="34" spans="2:5" x14ac:dyDescent="0.2">
      <c r="B34" s="47" t="s">
        <v>814</v>
      </c>
      <c r="C34" s="47"/>
      <c r="D34" s="47"/>
      <c r="E34" s="47"/>
    </row>
    <row r="35" spans="2:5" x14ac:dyDescent="0.2">
      <c r="B35" s="47" t="s">
        <v>815</v>
      </c>
      <c r="C35" s="47"/>
      <c r="D35" s="47"/>
      <c r="E35" s="47"/>
    </row>
  </sheetData>
  <sheetProtection algorithmName="SHA-512" hashValue="2/oHERgJ1Jv1lIzr65o5C3BQHh2POl5oWOnREQPzmqvhwLVLNaGNw6Zvp8EXrcmAuRtKa3VUz1Nki6D4+rujOw==" saltValue="Wgyi3WLTSWxKbzNIcSM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1295</vt:i4>
      </vt:variant>
    </vt:vector>
  </HeadingPairs>
  <TitlesOfParts>
    <vt:vector size="12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2024-07-11T10:54:03Z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