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832C07F-3C36-43D0-BDB8-00BA3AB313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X486" i="1" s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X460" i="1"/>
  <c r="O460" i="1"/>
  <c r="BN459" i="1"/>
  <c r="BL459" i="1"/>
  <c r="X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N452" i="1"/>
  <c r="BL452" i="1"/>
  <c r="X452" i="1"/>
  <c r="O452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N433" i="1"/>
  <c r="BL433" i="1"/>
  <c r="X433" i="1"/>
  <c r="BN432" i="1"/>
  <c r="BL432" i="1"/>
  <c r="X432" i="1"/>
  <c r="O432" i="1"/>
  <c r="BN431" i="1"/>
  <c r="BL431" i="1"/>
  <c r="X431" i="1"/>
  <c r="BN430" i="1"/>
  <c r="BL430" i="1"/>
  <c r="X430" i="1"/>
  <c r="O430" i="1"/>
  <c r="BN429" i="1"/>
  <c r="BL429" i="1"/>
  <c r="X429" i="1"/>
  <c r="BN428" i="1"/>
  <c r="BL428" i="1"/>
  <c r="X428" i="1"/>
  <c r="O428" i="1"/>
  <c r="BN427" i="1"/>
  <c r="BL427" i="1"/>
  <c r="X427" i="1"/>
  <c r="W425" i="1"/>
  <c r="W424" i="1"/>
  <c r="BN423" i="1"/>
  <c r="BL423" i="1"/>
  <c r="X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W408" i="1"/>
  <c r="W407" i="1"/>
  <c r="BN406" i="1"/>
  <c r="BL406" i="1"/>
  <c r="X406" i="1"/>
  <c r="BN405" i="1"/>
  <c r="BL405" i="1"/>
  <c r="X405" i="1"/>
  <c r="O405" i="1"/>
  <c r="BN404" i="1"/>
  <c r="BL404" i="1"/>
  <c r="X404" i="1"/>
  <c r="O404" i="1"/>
  <c r="BN403" i="1"/>
  <c r="BL403" i="1"/>
  <c r="X403" i="1"/>
  <c r="BN402" i="1"/>
  <c r="BL402" i="1"/>
  <c r="X402" i="1"/>
  <c r="O402" i="1"/>
  <c r="BN401" i="1"/>
  <c r="BL401" i="1"/>
  <c r="X401" i="1"/>
  <c r="BN400" i="1"/>
  <c r="BL400" i="1"/>
  <c r="X400" i="1"/>
  <c r="O400" i="1"/>
  <c r="BN399" i="1"/>
  <c r="BL399" i="1"/>
  <c r="X399" i="1"/>
  <c r="BN398" i="1"/>
  <c r="BL398" i="1"/>
  <c r="X398" i="1"/>
  <c r="O398" i="1"/>
  <c r="BN397" i="1"/>
  <c r="BL397" i="1"/>
  <c r="X397" i="1"/>
  <c r="BN396" i="1"/>
  <c r="BL396" i="1"/>
  <c r="X396" i="1"/>
  <c r="O396" i="1"/>
  <c r="BN395" i="1"/>
  <c r="BL395" i="1"/>
  <c r="X395" i="1"/>
  <c r="BN394" i="1"/>
  <c r="BL394" i="1"/>
  <c r="X394" i="1"/>
  <c r="O394" i="1"/>
  <c r="BN393" i="1"/>
  <c r="BL393" i="1"/>
  <c r="X393" i="1"/>
  <c r="BN392" i="1"/>
  <c r="BL392" i="1"/>
  <c r="X392" i="1"/>
  <c r="O392" i="1"/>
  <c r="BN391" i="1"/>
  <c r="BL391" i="1"/>
  <c r="X391" i="1"/>
  <c r="BN390" i="1"/>
  <c r="BL390" i="1"/>
  <c r="X390" i="1"/>
  <c r="O390" i="1"/>
  <c r="BN389" i="1"/>
  <c r="BL389" i="1"/>
  <c r="X389" i="1"/>
  <c r="BN388" i="1"/>
  <c r="BL388" i="1"/>
  <c r="X388" i="1"/>
  <c r="BN387" i="1"/>
  <c r="BL387" i="1"/>
  <c r="X387" i="1"/>
  <c r="O387" i="1"/>
  <c r="BN386" i="1"/>
  <c r="BL386" i="1"/>
  <c r="X386" i="1"/>
  <c r="BN385" i="1"/>
  <c r="BL385" i="1"/>
  <c r="X385" i="1"/>
  <c r="O385" i="1"/>
  <c r="BN384" i="1"/>
  <c r="BL384" i="1"/>
  <c r="X384" i="1"/>
  <c r="W382" i="1"/>
  <c r="W381" i="1"/>
  <c r="BN380" i="1"/>
  <c r="BL380" i="1"/>
  <c r="X380" i="1"/>
  <c r="O380" i="1"/>
  <c r="BN379" i="1"/>
  <c r="BL379" i="1"/>
  <c r="X379" i="1"/>
  <c r="O379" i="1"/>
  <c r="W375" i="1"/>
  <c r="W374" i="1"/>
  <c r="BN373" i="1"/>
  <c r="BL373" i="1"/>
  <c r="X373" i="1"/>
  <c r="O373" i="1"/>
  <c r="BN372" i="1"/>
  <c r="BL372" i="1"/>
  <c r="X372" i="1"/>
  <c r="X374" i="1" s="1"/>
  <c r="O372" i="1"/>
  <c r="W370" i="1"/>
  <c r="W369" i="1"/>
  <c r="BN368" i="1"/>
  <c r="BL368" i="1"/>
  <c r="X368" i="1"/>
  <c r="O368" i="1"/>
  <c r="BN367" i="1"/>
  <c r="BL367" i="1"/>
  <c r="X367" i="1"/>
  <c r="O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W362" i="1"/>
  <c r="W361" i="1"/>
  <c r="BN360" i="1"/>
  <c r="BL360" i="1"/>
  <c r="X360" i="1"/>
  <c r="O360" i="1"/>
  <c r="BN359" i="1"/>
  <c r="BL359" i="1"/>
  <c r="X359" i="1"/>
  <c r="O359" i="1"/>
  <c r="BN358" i="1"/>
  <c r="BL358" i="1"/>
  <c r="X358" i="1"/>
  <c r="X362" i="1" s="1"/>
  <c r="O358" i="1"/>
  <c r="W356" i="1"/>
  <c r="W355" i="1"/>
  <c r="BN354" i="1"/>
  <c r="BL354" i="1"/>
  <c r="X354" i="1"/>
  <c r="O354" i="1"/>
  <c r="BN353" i="1"/>
  <c r="BL353" i="1"/>
  <c r="X353" i="1"/>
  <c r="O353" i="1"/>
  <c r="BN352" i="1"/>
  <c r="BL352" i="1"/>
  <c r="X352" i="1"/>
  <c r="O352" i="1"/>
  <c r="BN351" i="1"/>
  <c r="BL351" i="1"/>
  <c r="X351" i="1"/>
  <c r="O351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W331" i="1"/>
  <c r="W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O326" i="1"/>
  <c r="BN326" i="1"/>
  <c r="BM326" i="1"/>
  <c r="BL326" i="1"/>
  <c r="Y326" i="1"/>
  <c r="X326" i="1"/>
  <c r="O326" i="1"/>
  <c r="BN325" i="1"/>
  <c r="BL325" i="1"/>
  <c r="X325" i="1"/>
  <c r="O325" i="1"/>
  <c r="BN324" i="1"/>
  <c r="BL324" i="1"/>
  <c r="X324" i="1"/>
  <c r="O324" i="1"/>
  <c r="BN323" i="1"/>
  <c r="BL323" i="1"/>
  <c r="X323" i="1"/>
  <c r="O323" i="1"/>
  <c r="BN322" i="1"/>
  <c r="BL322" i="1"/>
  <c r="X322" i="1"/>
  <c r="O322" i="1"/>
  <c r="BN321" i="1"/>
  <c r="BL321" i="1"/>
  <c r="X321" i="1"/>
  <c r="O321" i="1"/>
  <c r="BN320" i="1"/>
  <c r="BL320" i="1"/>
  <c r="X320" i="1"/>
  <c r="O320" i="1"/>
  <c r="BN319" i="1"/>
  <c r="BL319" i="1"/>
  <c r="X319" i="1"/>
  <c r="O319" i="1"/>
  <c r="BO318" i="1"/>
  <c r="BN318" i="1"/>
  <c r="BM318" i="1"/>
  <c r="BL318" i="1"/>
  <c r="Y318" i="1"/>
  <c r="X318" i="1"/>
  <c r="O318" i="1"/>
  <c r="W314" i="1"/>
  <c r="X313" i="1"/>
  <c r="W313" i="1"/>
  <c r="BO312" i="1"/>
  <c r="BN312" i="1"/>
  <c r="BM312" i="1"/>
  <c r="BL312" i="1"/>
  <c r="Y312" i="1"/>
  <c r="Y313" i="1" s="1"/>
  <c r="X312" i="1"/>
  <c r="X314" i="1" s="1"/>
  <c r="O312" i="1"/>
  <c r="W310" i="1"/>
  <c r="W309" i="1"/>
  <c r="BN308" i="1"/>
  <c r="BL308" i="1"/>
  <c r="X308" i="1"/>
  <c r="O308" i="1"/>
  <c r="BN307" i="1"/>
  <c r="BL307" i="1"/>
  <c r="X307" i="1"/>
  <c r="O307" i="1"/>
  <c r="BN306" i="1"/>
  <c r="BL306" i="1"/>
  <c r="X306" i="1"/>
  <c r="O306" i="1"/>
  <c r="W304" i="1"/>
  <c r="W303" i="1"/>
  <c r="BN302" i="1"/>
  <c r="BL302" i="1"/>
  <c r="X302" i="1"/>
  <c r="O302" i="1"/>
  <c r="W299" i="1"/>
  <c r="W298" i="1"/>
  <c r="BN297" i="1"/>
  <c r="BL297" i="1"/>
  <c r="X297" i="1"/>
  <c r="O297" i="1"/>
  <c r="W295" i="1"/>
  <c r="W294" i="1"/>
  <c r="BN293" i="1"/>
  <c r="BL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BN289" i="1"/>
  <c r="BL289" i="1"/>
  <c r="X289" i="1"/>
  <c r="O289" i="1"/>
  <c r="BN288" i="1"/>
  <c r="BL288" i="1"/>
  <c r="X288" i="1"/>
  <c r="O288" i="1"/>
  <c r="BN287" i="1"/>
  <c r="BL287" i="1"/>
  <c r="X287" i="1"/>
  <c r="O287" i="1"/>
  <c r="W284" i="1"/>
  <c r="W283" i="1"/>
  <c r="BN282" i="1"/>
  <c r="BL282" i="1"/>
  <c r="X282" i="1"/>
  <c r="O282" i="1"/>
  <c r="BN281" i="1"/>
  <c r="BL281" i="1"/>
  <c r="X281" i="1"/>
  <c r="X283" i="1" s="1"/>
  <c r="O281" i="1"/>
  <c r="BO280" i="1"/>
  <c r="BN280" i="1"/>
  <c r="BM280" i="1"/>
  <c r="BL280" i="1"/>
  <c r="Y280" i="1"/>
  <c r="X280" i="1"/>
  <c r="O280" i="1"/>
  <c r="W278" i="1"/>
  <c r="W277" i="1"/>
  <c r="BN276" i="1"/>
  <c r="BL276" i="1"/>
  <c r="X276" i="1"/>
  <c r="O276" i="1"/>
  <c r="BN275" i="1"/>
  <c r="BL275" i="1"/>
  <c r="X275" i="1"/>
  <c r="BN274" i="1"/>
  <c r="BL274" i="1"/>
  <c r="X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W266" i="1"/>
  <c r="W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W256" i="1"/>
  <c r="W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BN242" i="1"/>
  <c r="BL242" i="1"/>
  <c r="X242" i="1"/>
  <c r="BN241" i="1"/>
  <c r="BL241" i="1"/>
  <c r="X241" i="1"/>
  <c r="W238" i="1"/>
  <c r="W237" i="1"/>
  <c r="BN236" i="1"/>
  <c r="BL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BO233" i="1"/>
  <c r="BN233" i="1"/>
  <c r="BM233" i="1"/>
  <c r="BL233" i="1"/>
  <c r="Y233" i="1"/>
  <c r="X233" i="1"/>
  <c r="O233" i="1"/>
  <c r="BN232" i="1"/>
  <c r="BL232" i="1"/>
  <c r="X232" i="1"/>
  <c r="O232" i="1"/>
  <c r="BN231" i="1"/>
  <c r="BL231" i="1"/>
  <c r="X231" i="1"/>
  <c r="O231" i="1"/>
  <c r="BN230" i="1"/>
  <c r="BL230" i="1"/>
  <c r="X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BN188" i="1"/>
  <c r="BL188" i="1"/>
  <c r="X188" i="1"/>
  <c r="O188" i="1"/>
  <c r="BN187" i="1"/>
  <c r="BL187" i="1"/>
  <c r="X187" i="1"/>
  <c r="BN186" i="1"/>
  <c r="BL186" i="1"/>
  <c r="X186" i="1"/>
  <c r="O186" i="1"/>
  <c r="BN185" i="1"/>
  <c r="BL185" i="1"/>
  <c r="X185" i="1"/>
  <c r="O185" i="1"/>
  <c r="BN184" i="1"/>
  <c r="BL184" i="1"/>
  <c r="X184" i="1"/>
  <c r="X201" i="1" s="1"/>
  <c r="O184" i="1"/>
  <c r="W182" i="1"/>
  <c r="W181" i="1"/>
  <c r="BO180" i="1"/>
  <c r="BN180" i="1"/>
  <c r="BM180" i="1"/>
  <c r="BL180" i="1"/>
  <c r="Y180" i="1"/>
  <c r="X180" i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O177" i="1"/>
  <c r="BN176" i="1"/>
  <c r="BL176" i="1"/>
  <c r="X176" i="1"/>
  <c r="O176" i="1"/>
  <c r="BN175" i="1"/>
  <c r="BL175" i="1"/>
  <c r="X175" i="1"/>
  <c r="O175" i="1"/>
  <c r="BN174" i="1"/>
  <c r="BL174" i="1"/>
  <c r="X174" i="1"/>
  <c r="BO174" i="1" s="1"/>
  <c r="O174" i="1"/>
  <c r="BN173" i="1"/>
  <c r="BL173" i="1"/>
  <c r="X173" i="1"/>
  <c r="O173" i="1"/>
  <c r="W171" i="1"/>
  <c r="W170" i="1"/>
  <c r="BN169" i="1"/>
  <c r="BL169" i="1"/>
  <c r="X169" i="1"/>
  <c r="O169" i="1"/>
  <c r="BO168" i="1"/>
  <c r="BN168" i="1"/>
  <c r="BM168" i="1"/>
  <c r="BL168" i="1"/>
  <c r="Y168" i="1"/>
  <c r="X168" i="1"/>
  <c r="O168" i="1"/>
  <c r="W166" i="1"/>
  <c r="W165" i="1"/>
  <c r="BN164" i="1"/>
  <c r="BL164" i="1"/>
  <c r="X164" i="1"/>
  <c r="BO164" i="1" s="1"/>
  <c r="O164" i="1"/>
  <c r="BN163" i="1"/>
  <c r="BL163" i="1"/>
  <c r="X163" i="1"/>
  <c r="X165" i="1" s="1"/>
  <c r="O163" i="1"/>
  <c r="W160" i="1"/>
  <c r="W159" i="1"/>
  <c r="BN158" i="1"/>
  <c r="BL158" i="1"/>
  <c r="X158" i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N151" i="1"/>
  <c r="BL151" i="1"/>
  <c r="X151" i="1"/>
  <c r="BO151" i="1" s="1"/>
  <c r="O151" i="1"/>
  <c r="W148" i="1"/>
  <c r="W147" i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O136" i="1"/>
  <c r="BN135" i="1"/>
  <c r="BL135" i="1"/>
  <c r="X135" i="1"/>
  <c r="BO135" i="1" s="1"/>
  <c r="O135" i="1"/>
  <c r="BN134" i="1"/>
  <c r="BL134" i="1"/>
  <c r="X134" i="1"/>
  <c r="O134" i="1"/>
  <c r="BN133" i="1"/>
  <c r="BL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W122" i="1"/>
  <c r="W121" i="1"/>
  <c r="BN120" i="1"/>
  <c r="BL120" i="1"/>
  <c r="X120" i="1"/>
  <c r="BN119" i="1"/>
  <c r="BL119" i="1"/>
  <c r="X119" i="1"/>
  <c r="BN118" i="1"/>
  <c r="BL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N90" i="1"/>
  <c r="BL90" i="1"/>
  <c r="X90" i="1"/>
  <c r="X94" i="1" s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51" i="1" s="1"/>
  <c r="BL22" i="1"/>
  <c r="X22" i="1"/>
  <c r="B559" i="1" s="1"/>
  <c r="O22" i="1"/>
  <c r="H10" i="1"/>
  <c r="A9" i="1"/>
  <c r="F10" i="1" s="1"/>
  <c r="D7" i="1"/>
  <c r="P6" i="1"/>
  <c r="O2" i="1"/>
  <c r="BO118" i="1" l="1"/>
  <c r="BM118" i="1"/>
  <c r="Y118" i="1"/>
  <c r="BO120" i="1"/>
  <c r="BM120" i="1"/>
  <c r="Y120" i="1"/>
  <c r="BO157" i="1"/>
  <c r="BM157" i="1"/>
  <c r="Y157" i="1"/>
  <c r="BO186" i="1"/>
  <c r="BM186" i="1"/>
  <c r="Y186" i="1"/>
  <c r="BO190" i="1"/>
  <c r="BM190" i="1"/>
  <c r="Y190" i="1"/>
  <c r="BO252" i="1"/>
  <c r="BM252" i="1"/>
  <c r="Y252" i="1"/>
  <c r="BO268" i="1"/>
  <c r="BM268" i="1"/>
  <c r="Y268" i="1"/>
  <c r="X299" i="1"/>
  <c r="X298" i="1"/>
  <c r="BO297" i="1"/>
  <c r="BM297" i="1"/>
  <c r="Y297" i="1"/>
  <c r="Y298" i="1" s="1"/>
  <c r="X303" i="1"/>
  <c r="BO302" i="1"/>
  <c r="BM302" i="1"/>
  <c r="Y302" i="1"/>
  <c r="Y303" i="1" s="1"/>
  <c r="BO306" i="1"/>
  <c r="BM306" i="1"/>
  <c r="Y306" i="1"/>
  <c r="BO334" i="1"/>
  <c r="BM334" i="1"/>
  <c r="Y334" i="1"/>
  <c r="BO373" i="1"/>
  <c r="BM373" i="1"/>
  <c r="Y373" i="1"/>
  <c r="BO429" i="1"/>
  <c r="BM429" i="1"/>
  <c r="Y429" i="1"/>
  <c r="BO433" i="1"/>
  <c r="BM433" i="1"/>
  <c r="Y433" i="1"/>
  <c r="W553" i="1"/>
  <c r="Y27" i="1"/>
  <c r="BM27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59" i="1"/>
  <c r="Y69" i="1"/>
  <c r="Y98" i="1"/>
  <c r="BM98" i="1"/>
  <c r="X122" i="1"/>
  <c r="BO108" i="1"/>
  <c r="BM108" i="1"/>
  <c r="Y108" i="1"/>
  <c r="BO119" i="1"/>
  <c r="BM119" i="1"/>
  <c r="Y119" i="1"/>
  <c r="BO133" i="1"/>
  <c r="BM133" i="1"/>
  <c r="Y133" i="1"/>
  <c r="BO176" i="1"/>
  <c r="BM176" i="1"/>
  <c r="Y176" i="1"/>
  <c r="BO187" i="1"/>
  <c r="BM187" i="1"/>
  <c r="Y187" i="1"/>
  <c r="BO215" i="1"/>
  <c r="BM215" i="1"/>
  <c r="Y215" i="1"/>
  <c r="BO262" i="1"/>
  <c r="BM262" i="1"/>
  <c r="Y262" i="1"/>
  <c r="BO287" i="1"/>
  <c r="BM287" i="1"/>
  <c r="Y287" i="1"/>
  <c r="BO322" i="1"/>
  <c r="BM322" i="1"/>
  <c r="Y322" i="1"/>
  <c r="BO353" i="1"/>
  <c r="BM353" i="1"/>
  <c r="Y353" i="1"/>
  <c r="BO428" i="1"/>
  <c r="BM428" i="1"/>
  <c r="Y428" i="1"/>
  <c r="BO432" i="1"/>
  <c r="BM432" i="1"/>
  <c r="Y432" i="1"/>
  <c r="BO491" i="1"/>
  <c r="BM491" i="1"/>
  <c r="Y491" i="1"/>
  <c r="X309" i="1"/>
  <c r="BO206" i="1"/>
  <c r="BM206" i="1"/>
  <c r="Y206" i="1"/>
  <c r="BO208" i="1"/>
  <c r="BM208" i="1"/>
  <c r="Y208" i="1"/>
  <c r="BO213" i="1"/>
  <c r="BM213" i="1"/>
  <c r="Y213" i="1"/>
  <c r="X225" i="1"/>
  <c r="BO223" i="1"/>
  <c r="BM223" i="1"/>
  <c r="Y223" i="1"/>
  <c r="BO236" i="1"/>
  <c r="BM236" i="1"/>
  <c r="Y236" i="1"/>
  <c r="BO248" i="1"/>
  <c r="BM248" i="1"/>
  <c r="Y248" i="1"/>
  <c r="BO260" i="1"/>
  <c r="BM260" i="1"/>
  <c r="Y260" i="1"/>
  <c r="BO282" i="1"/>
  <c r="BM282" i="1"/>
  <c r="Y282" i="1"/>
  <c r="BO293" i="1"/>
  <c r="BM293" i="1"/>
  <c r="Y293" i="1"/>
  <c r="BO320" i="1"/>
  <c r="BM320" i="1"/>
  <c r="Y320" i="1"/>
  <c r="BO328" i="1"/>
  <c r="BM328" i="1"/>
  <c r="Y328" i="1"/>
  <c r="BO351" i="1"/>
  <c r="BM351" i="1"/>
  <c r="Y351" i="1"/>
  <c r="BO367" i="1"/>
  <c r="BM367" i="1"/>
  <c r="Y367" i="1"/>
  <c r="W550" i="1"/>
  <c r="W552" i="1" s="1"/>
  <c r="Y23" i="1"/>
  <c r="BM23" i="1"/>
  <c r="W549" i="1"/>
  <c r="X37" i="1"/>
  <c r="Y29" i="1"/>
  <c r="BM29" i="1"/>
  <c r="Y35" i="1"/>
  <c r="BM35" i="1"/>
  <c r="Y60" i="1"/>
  <c r="BM60" i="1"/>
  <c r="Y67" i="1"/>
  <c r="BM67" i="1"/>
  <c r="BO67" i="1"/>
  <c r="Y90" i="1"/>
  <c r="BM90" i="1"/>
  <c r="BO90" i="1"/>
  <c r="Y96" i="1"/>
  <c r="BM96" i="1"/>
  <c r="BO96" i="1"/>
  <c r="Y100" i="1"/>
  <c r="BM100" i="1"/>
  <c r="Y106" i="1"/>
  <c r="BM106" i="1"/>
  <c r="BO106" i="1"/>
  <c r="Y110" i="1"/>
  <c r="BM110" i="1"/>
  <c r="Y114" i="1"/>
  <c r="BM114" i="1"/>
  <c r="Y115" i="1"/>
  <c r="BM115" i="1"/>
  <c r="Y116" i="1"/>
  <c r="BM116" i="1"/>
  <c r="Y124" i="1"/>
  <c r="BM124" i="1"/>
  <c r="Y128" i="1"/>
  <c r="BM128" i="1"/>
  <c r="Y135" i="1"/>
  <c r="BM135" i="1"/>
  <c r="Y143" i="1"/>
  <c r="BM143" i="1"/>
  <c r="BO143" i="1"/>
  <c r="Y144" i="1"/>
  <c r="BM144" i="1"/>
  <c r="Y145" i="1"/>
  <c r="BM145" i="1"/>
  <c r="Y146" i="1"/>
  <c r="BM146" i="1"/>
  <c r="X147" i="1"/>
  <c r="Y151" i="1"/>
  <c r="BM151" i="1"/>
  <c r="Y155" i="1"/>
  <c r="BM155" i="1"/>
  <c r="Y164" i="1"/>
  <c r="BM164" i="1"/>
  <c r="X170" i="1"/>
  <c r="Y174" i="1"/>
  <c r="BM174" i="1"/>
  <c r="Y178" i="1"/>
  <c r="BM178" i="1"/>
  <c r="Y184" i="1"/>
  <c r="BM184" i="1"/>
  <c r="BO184" i="1"/>
  <c r="Y192" i="1"/>
  <c r="BM192" i="1"/>
  <c r="X210" i="1"/>
  <c r="X209" i="1"/>
  <c r="BO207" i="1"/>
  <c r="BM207" i="1"/>
  <c r="Y207" i="1"/>
  <c r="BO217" i="1"/>
  <c r="BM217" i="1"/>
  <c r="Y217" i="1"/>
  <c r="BO231" i="1"/>
  <c r="BM231" i="1"/>
  <c r="Y231" i="1"/>
  <c r="X249" i="1"/>
  <c r="BO244" i="1"/>
  <c r="BM244" i="1"/>
  <c r="Y244" i="1"/>
  <c r="BO254" i="1"/>
  <c r="BM254" i="1"/>
  <c r="Y254" i="1"/>
  <c r="BO270" i="1"/>
  <c r="BM270" i="1"/>
  <c r="Y270" i="1"/>
  <c r="BO276" i="1"/>
  <c r="BM276" i="1"/>
  <c r="Y276" i="1"/>
  <c r="BO289" i="1"/>
  <c r="BM289" i="1"/>
  <c r="Y289" i="1"/>
  <c r="BO308" i="1"/>
  <c r="BM308" i="1"/>
  <c r="Y308" i="1"/>
  <c r="BO324" i="1"/>
  <c r="BM324" i="1"/>
  <c r="Y324" i="1"/>
  <c r="BO340" i="1"/>
  <c r="BM340" i="1"/>
  <c r="Y340" i="1"/>
  <c r="BO359" i="1"/>
  <c r="BM359" i="1"/>
  <c r="Y359" i="1"/>
  <c r="BO379" i="1"/>
  <c r="BM379" i="1"/>
  <c r="Y379" i="1"/>
  <c r="BO387" i="1"/>
  <c r="BM387" i="1"/>
  <c r="Y387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BO411" i="1"/>
  <c r="BM411" i="1"/>
  <c r="Y411" i="1"/>
  <c r="BO423" i="1"/>
  <c r="BM423" i="1"/>
  <c r="Y423" i="1"/>
  <c r="BO439" i="1"/>
  <c r="BM439" i="1"/>
  <c r="Y439" i="1"/>
  <c r="X445" i="1"/>
  <c r="X444" i="1"/>
  <c r="BO443" i="1"/>
  <c r="BM443" i="1"/>
  <c r="Y443" i="1"/>
  <c r="Y444" i="1" s="1"/>
  <c r="X449" i="1"/>
  <c r="X448" i="1"/>
  <c r="BO447" i="1"/>
  <c r="BM447" i="1"/>
  <c r="Y447" i="1"/>
  <c r="Y448" i="1" s="1"/>
  <c r="BO452" i="1"/>
  <c r="BM452" i="1"/>
  <c r="Y452" i="1"/>
  <c r="BO474" i="1"/>
  <c r="BM474" i="1"/>
  <c r="Y474" i="1"/>
  <c r="BO493" i="1"/>
  <c r="BM493" i="1"/>
  <c r="Y493" i="1"/>
  <c r="X256" i="1"/>
  <c r="X272" i="1"/>
  <c r="X271" i="1"/>
  <c r="N559" i="1"/>
  <c r="X337" i="1"/>
  <c r="BO384" i="1"/>
  <c r="BM384" i="1"/>
  <c r="Y384" i="1"/>
  <c r="BO388" i="1"/>
  <c r="BM388" i="1"/>
  <c r="Y388" i="1"/>
  <c r="BO392" i="1"/>
  <c r="BM392" i="1"/>
  <c r="Y392" i="1"/>
  <c r="BO396" i="1"/>
  <c r="BM396" i="1"/>
  <c r="Y396" i="1"/>
  <c r="BO400" i="1"/>
  <c r="BM400" i="1"/>
  <c r="Y400" i="1"/>
  <c r="BO404" i="1"/>
  <c r="BM404" i="1"/>
  <c r="Y404" i="1"/>
  <c r="BO417" i="1"/>
  <c r="BM417" i="1"/>
  <c r="Y417" i="1"/>
  <c r="X424" i="1"/>
  <c r="BO422" i="1"/>
  <c r="BM422" i="1"/>
  <c r="Y422" i="1"/>
  <c r="Y424" i="1" s="1"/>
  <c r="BO471" i="1"/>
  <c r="BM471" i="1"/>
  <c r="Y471" i="1"/>
  <c r="BO485" i="1"/>
  <c r="BM485" i="1"/>
  <c r="Y485" i="1"/>
  <c r="BO489" i="1"/>
  <c r="BM489" i="1"/>
  <c r="Y489" i="1"/>
  <c r="X408" i="1"/>
  <c r="X419" i="1"/>
  <c r="X418" i="1"/>
  <c r="W559" i="1"/>
  <c r="H9" i="1"/>
  <c r="A10" i="1"/>
  <c r="X24" i="1"/>
  <c r="X36" i="1"/>
  <c r="X56" i="1"/>
  <c r="X64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X93" i="1"/>
  <c r="X103" i="1"/>
  <c r="X121" i="1"/>
  <c r="X129" i="1"/>
  <c r="BO134" i="1"/>
  <c r="BM134" i="1"/>
  <c r="Y134" i="1"/>
  <c r="X138" i="1"/>
  <c r="BO152" i="1"/>
  <c r="BM152" i="1"/>
  <c r="Y152" i="1"/>
  <c r="BO156" i="1"/>
  <c r="BM156" i="1"/>
  <c r="Y156" i="1"/>
  <c r="BO169" i="1"/>
  <c r="BM169" i="1"/>
  <c r="Y169" i="1"/>
  <c r="Y170" i="1" s="1"/>
  <c r="X171" i="1"/>
  <c r="X182" i="1"/>
  <c r="BO173" i="1"/>
  <c r="BM173" i="1"/>
  <c r="Y173" i="1"/>
  <c r="BO177" i="1"/>
  <c r="BM177" i="1"/>
  <c r="Y177" i="1"/>
  <c r="X181" i="1"/>
  <c r="BO185" i="1"/>
  <c r="BM185" i="1"/>
  <c r="Y185" i="1"/>
  <c r="BO189" i="1"/>
  <c r="BM189" i="1"/>
  <c r="Y189" i="1"/>
  <c r="BO193" i="1"/>
  <c r="BM193" i="1"/>
  <c r="Y193" i="1"/>
  <c r="BO214" i="1"/>
  <c r="BM214" i="1"/>
  <c r="Y214" i="1"/>
  <c r="BO218" i="1"/>
  <c r="BM218" i="1"/>
  <c r="Y218" i="1"/>
  <c r="BO230" i="1"/>
  <c r="BM230" i="1"/>
  <c r="Y230" i="1"/>
  <c r="BO235" i="1"/>
  <c r="BM235" i="1"/>
  <c r="Y235" i="1"/>
  <c r="BO242" i="1"/>
  <c r="BM242" i="1"/>
  <c r="Y242" i="1"/>
  <c r="BO245" i="1"/>
  <c r="BM245" i="1"/>
  <c r="Y245" i="1"/>
  <c r="BO253" i="1"/>
  <c r="BM253" i="1"/>
  <c r="Y253" i="1"/>
  <c r="BO261" i="1"/>
  <c r="BM261" i="1"/>
  <c r="Y261" i="1"/>
  <c r="F9" i="1"/>
  <c r="J9" i="1"/>
  <c r="Y22" i="1"/>
  <c r="Y24" i="1" s="1"/>
  <c r="BM22" i="1"/>
  <c r="BO22" i="1"/>
  <c r="X25" i="1"/>
  <c r="Y28" i="1"/>
  <c r="BM28" i="1"/>
  <c r="Y30" i="1"/>
  <c r="BM30" i="1"/>
  <c r="Y31" i="1"/>
  <c r="BM31" i="1"/>
  <c r="Y32" i="1"/>
  <c r="BM32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X130" i="1"/>
  <c r="Y125" i="1"/>
  <c r="BM125" i="1"/>
  <c r="BO127" i="1"/>
  <c r="BM127" i="1"/>
  <c r="Y127" i="1"/>
  <c r="BO136" i="1"/>
  <c r="BM136" i="1"/>
  <c r="Y136" i="1"/>
  <c r="BO154" i="1"/>
  <c r="BM154" i="1"/>
  <c r="Y154" i="1"/>
  <c r="BO158" i="1"/>
  <c r="BM158" i="1"/>
  <c r="Y158" i="1"/>
  <c r="X160" i="1"/>
  <c r="I559" i="1"/>
  <c r="X166" i="1"/>
  <c r="BO163" i="1"/>
  <c r="BM163" i="1"/>
  <c r="Y163" i="1"/>
  <c r="Y165" i="1" s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BO205" i="1"/>
  <c r="BM205" i="1"/>
  <c r="Y205" i="1"/>
  <c r="Y209" i="1" s="1"/>
  <c r="BO216" i="1"/>
  <c r="BM216" i="1"/>
  <c r="Y216" i="1"/>
  <c r="X220" i="1"/>
  <c r="BO224" i="1"/>
  <c r="BM224" i="1"/>
  <c r="Y224" i="1"/>
  <c r="X226" i="1"/>
  <c r="K559" i="1"/>
  <c r="X238" i="1"/>
  <c r="BO229" i="1"/>
  <c r="BM229" i="1"/>
  <c r="Y229" i="1"/>
  <c r="BO232" i="1"/>
  <c r="BM232" i="1"/>
  <c r="Y232" i="1"/>
  <c r="X237" i="1"/>
  <c r="L559" i="1"/>
  <c r="X250" i="1"/>
  <c r="BO241" i="1"/>
  <c r="BM241" i="1"/>
  <c r="Y241" i="1"/>
  <c r="BO243" i="1"/>
  <c r="BM243" i="1"/>
  <c r="Y243" i="1"/>
  <c r="BO247" i="1"/>
  <c r="BM247" i="1"/>
  <c r="Y247" i="1"/>
  <c r="X255" i="1"/>
  <c r="BO259" i="1"/>
  <c r="BM259" i="1"/>
  <c r="Y259" i="1"/>
  <c r="BO263" i="1"/>
  <c r="BM263" i="1"/>
  <c r="Y263" i="1"/>
  <c r="F559" i="1"/>
  <c r="X139" i="1"/>
  <c r="X148" i="1"/>
  <c r="H559" i="1"/>
  <c r="X159" i="1"/>
  <c r="J559" i="1"/>
  <c r="X221" i="1"/>
  <c r="X265" i="1"/>
  <c r="BO264" i="1"/>
  <c r="BM264" i="1"/>
  <c r="Y264" i="1"/>
  <c r="X266" i="1"/>
  <c r="BO269" i="1"/>
  <c r="BM269" i="1"/>
  <c r="Y269" i="1"/>
  <c r="Y271" i="1" s="1"/>
  <c r="BO275" i="1"/>
  <c r="BM275" i="1"/>
  <c r="Y275" i="1"/>
  <c r="X284" i="1"/>
  <c r="BO288" i="1"/>
  <c r="BM288" i="1"/>
  <c r="Y288" i="1"/>
  <c r="BO292" i="1"/>
  <c r="BM292" i="1"/>
  <c r="Y292" i="1"/>
  <c r="X310" i="1"/>
  <c r="BO319" i="1"/>
  <c r="BM319" i="1"/>
  <c r="Y319" i="1"/>
  <c r="BO323" i="1"/>
  <c r="BM323" i="1"/>
  <c r="Y323" i="1"/>
  <c r="BO327" i="1"/>
  <c r="BM327" i="1"/>
  <c r="Y327" i="1"/>
  <c r="BO335" i="1"/>
  <c r="BM335" i="1"/>
  <c r="Y335" i="1"/>
  <c r="X342" i="1"/>
  <c r="BO339" i="1"/>
  <c r="BM339" i="1"/>
  <c r="Y339" i="1"/>
  <c r="BO352" i="1"/>
  <c r="BM352" i="1"/>
  <c r="Y352" i="1"/>
  <c r="BO360" i="1"/>
  <c r="BM360" i="1"/>
  <c r="Y360" i="1"/>
  <c r="X369" i="1"/>
  <c r="BO364" i="1"/>
  <c r="BM364" i="1"/>
  <c r="Y364" i="1"/>
  <c r="BO368" i="1"/>
  <c r="BM368" i="1"/>
  <c r="Y368" i="1"/>
  <c r="X370" i="1"/>
  <c r="X375" i="1"/>
  <c r="BO372" i="1"/>
  <c r="BM372" i="1"/>
  <c r="Y372" i="1"/>
  <c r="Y374" i="1" s="1"/>
  <c r="X381" i="1"/>
  <c r="BO386" i="1"/>
  <c r="BM386" i="1"/>
  <c r="Y386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06" i="1"/>
  <c r="BM406" i="1"/>
  <c r="Y406" i="1"/>
  <c r="X413" i="1"/>
  <c r="BO410" i="1"/>
  <c r="BM410" i="1"/>
  <c r="Y410" i="1"/>
  <c r="Y412" i="1" s="1"/>
  <c r="X412" i="1"/>
  <c r="X465" i="1"/>
  <c r="BO464" i="1"/>
  <c r="BM464" i="1"/>
  <c r="Y464" i="1"/>
  <c r="Y465" i="1" s="1"/>
  <c r="X466" i="1"/>
  <c r="X481" i="1"/>
  <c r="X482" i="1"/>
  <c r="BO470" i="1"/>
  <c r="BM470" i="1"/>
  <c r="Y470" i="1"/>
  <c r="V559" i="1"/>
  <c r="BO473" i="1"/>
  <c r="BM473" i="1"/>
  <c r="Y473" i="1"/>
  <c r="X278" i="1"/>
  <c r="BO274" i="1"/>
  <c r="BM274" i="1"/>
  <c r="Y274" i="1"/>
  <c r="X277" i="1"/>
  <c r="BO281" i="1"/>
  <c r="BM281" i="1"/>
  <c r="Y281" i="1"/>
  <c r="Y283" i="1" s="1"/>
  <c r="BO290" i="1"/>
  <c r="BM290" i="1"/>
  <c r="Y290" i="1"/>
  <c r="X294" i="1"/>
  <c r="BO307" i="1"/>
  <c r="BM307" i="1"/>
  <c r="Y307" i="1"/>
  <c r="Y309" i="1" s="1"/>
  <c r="BO321" i="1"/>
  <c r="BM321" i="1"/>
  <c r="Y321" i="1"/>
  <c r="BO325" i="1"/>
  <c r="BM325" i="1"/>
  <c r="Y325" i="1"/>
  <c r="BO329" i="1"/>
  <c r="BM329" i="1"/>
  <c r="Y329" i="1"/>
  <c r="X331" i="1"/>
  <c r="X336" i="1"/>
  <c r="BO333" i="1"/>
  <c r="BM333" i="1"/>
  <c r="Y333" i="1"/>
  <c r="Y336" i="1" s="1"/>
  <c r="BO341" i="1"/>
  <c r="BM341" i="1"/>
  <c r="Y341" i="1"/>
  <c r="X343" i="1"/>
  <c r="X348" i="1"/>
  <c r="BO345" i="1"/>
  <c r="BM345" i="1"/>
  <c r="Y345" i="1"/>
  <c r="Y347" i="1" s="1"/>
  <c r="BO354" i="1"/>
  <c r="BM354" i="1"/>
  <c r="Y354" i="1"/>
  <c r="X356" i="1"/>
  <c r="X361" i="1"/>
  <c r="BO358" i="1"/>
  <c r="BM358" i="1"/>
  <c r="Y358" i="1"/>
  <c r="Y361" i="1" s="1"/>
  <c r="BO366" i="1"/>
  <c r="BM366" i="1"/>
  <c r="Y366" i="1"/>
  <c r="BO380" i="1"/>
  <c r="BM380" i="1"/>
  <c r="Y380" i="1"/>
  <c r="Y381" i="1" s="1"/>
  <c r="X382" i="1"/>
  <c r="BO385" i="1"/>
  <c r="BM385" i="1"/>
  <c r="Y385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BO405" i="1"/>
  <c r="BM405" i="1"/>
  <c r="Y405" i="1"/>
  <c r="X435" i="1"/>
  <c r="BO427" i="1"/>
  <c r="BM427" i="1"/>
  <c r="Y427" i="1"/>
  <c r="X436" i="1"/>
  <c r="BO431" i="1"/>
  <c r="BM431" i="1"/>
  <c r="Y431" i="1"/>
  <c r="BO453" i="1"/>
  <c r="BM453" i="1"/>
  <c r="Y453" i="1"/>
  <c r="Y455" i="1" s="1"/>
  <c r="X455" i="1"/>
  <c r="R559" i="1"/>
  <c r="X295" i="1"/>
  <c r="O559" i="1"/>
  <c r="X304" i="1"/>
  <c r="P559" i="1"/>
  <c r="X330" i="1"/>
  <c r="Q559" i="1"/>
  <c r="X355" i="1"/>
  <c r="X407" i="1"/>
  <c r="BO416" i="1"/>
  <c r="BM416" i="1"/>
  <c r="Y416" i="1"/>
  <c r="Y418" i="1" s="1"/>
  <c r="BO430" i="1"/>
  <c r="BM430" i="1"/>
  <c r="Y430" i="1"/>
  <c r="BO434" i="1"/>
  <c r="BM434" i="1"/>
  <c r="Y434" i="1"/>
  <c r="X441" i="1"/>
  <c r="BO438" i="1"/>
  <c r="BM438" i="1"/>
  <c r="Y438" i="1"/>
  <c r="T559" i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X520" i="1"/>
  <c r="Y440" i="1" l="1"/>
  <c r="Y277" i="1"/>
  <c r="Y265" i="1"/>
  <c r="Y225" i="1"/>
  <c r="Y220" i="1"/>
  <c r="Y138" i="1"/>
  <c r="Y93" i="1"/>
  <c r="Y255" i="1"/>
  <c r="Y294" i="1"/>
  <c r="Y121" i="1"/>
  <c r="Y103" i="1"/>
  <c r="Y63" i="1"/>
  <c r="Y36" i="1"/>
  <c r="Y87" i="1"/>
  <c r="Y147" i="1"/>
  <c r="Y495" i="1"/>
  <c r="Y407" i="1"/>
  <c r="Y129" i="1"/>
  <c r="Y201" i="1"/>
  <c r="Y159" i="1"/>
  <c r="Y527" i="1"/>
  <c r="Y540" i="1"/>
  <c r="Y501" i="1"/>
  <c r="Y355" i="1"/>
  <c r="Y330" i="1"/>
  <c r="Y237" i="1"/>
  <c r="X549" i="1"/>
  <c r="X550" i="1"/>
  <c r="Y435" i="1"/>
  <c r="Y481" i="1"/>
  <c r="Y369" i="1"/>
  <c r="Y342" i="1"/>
  <c r="Y249" i="1"/>
  <c r="X551" i="1"/>
  <c r="Y181" i="1"/>
  <c r="X553" i="1"/>
  <c r="Y554" i="1" l="1"/>
  <c r="X552" i="1"/>
</calcChain>
</file>

<file path=xl/sharedStrings.xml><?xml version="1.0" encoding="utf-8"?>
<sst xmlns="http://schemas.openxmlformats.org/spreadsheetml/2006/main" count="2426" uniqueCount="811">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</sst>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107" sqref="AA107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5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480"/>
      <c r="C5" s="481"/>
      <c r="D5" s="432"/>
      <c r="E5" s="434"/>
      <c r="F5" s="776" t="s">
        <v>9</v>
      </c>
      <c r="G5" s="481"/>
      <c r="H5" s="432" t="s">
        <v>810</v>
      </c>
      <c r="I5" s="433"/>
      <c r="J5" s="433"/>
      <c r="K5" s="433"/>
      <c r="L5" s="434"/>
      <c r="M5" s="58"/>
      <c r="O5" s="24" t="s">
        <v>10</v>
      </c>
      <c r="P5" s="772">
        <v>45486</v>
      </c>
      <c r="Q5" s="553"/>
      <c r="S5" s="644" t="s">
        <v>11</v>
      </c>
      <c r="T5" s="448"/>
      <c r="U5" s="646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480"/>
      <c r="C6" s="481"/>
      <c r="D6" s="698" t="s">
        <v>14</v>
      </c>
      <c r="E6" s="699"/>
      <c r="F6" s="699"/>
      <c r="G6" s="699"/>
      <c r="H6" s="699"/>
      <c r="I6" s="699"/>
      <c r="J6" s="699"/>
      <c r="K6" s="699"/>
      <c r="L6" s="553"/>
      <c r="M6" s="59"/>
      <c r="O6" s="24" t="s">
        <v>15</v>
      </c>
      <c r="P6" s="415" t="str">
        <f>IF(P5=0," ",CHOOSE(WEEKDAY(P5,2),"Понедельник","Вторник","Среда","Четверг","Пятница","Суббота","Воскресенье"))</f>
        <v>Суббота</v>
      </c>
      <c r="Q6" s="390"/>
      <c r="S6" s="447" t="s">
        <v>16</v>
      </c>
      <c r="T6" s="448"/>
      <c r="U6" s="686" t="s">
        <v>17</v>
      </c>
      <c r="V6" s="461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4"/>
      <c r="M7" s="60"/>
      <c r="O7" s="24"/>
      <c r="P7" s="42"/>
      <c r="Q7" s="42"/>
      <c r="S7" s="393"/>
      <c r="T7" s="448"/>
      <c r="U7" s="687"/>
      <c r="V7" s="688"/>
      <c r="AA7" s="51"/>
      <c r="AB7" s="51"/>
      <c r="AC7" s="51"/>
    </row>
    <row r="8" spans="1:30" s="380" customFormat="1" ht="25.5" customHeight="1" x14ac:dyDescent="0.2">
      <c r="A8" s="757" t="s">
        <v>18</v>
      </c>
      <c r="B8" s="403"/>
      <c r="C8" s="404"/>
      <c r="D8" s="502"/>
      <c r="E8" s="503"/>
      <c r="F8" s="503"/>
      <c r="G8" s="503"/>
      <c r="H8" s="503"/>
      <c r="I8" s="503"/>
      <c r="J8" s="503"/>
      <c r="K8" s="503"/>
      <c r="L8" s="504"/>
      <c r="M8" s="61"/>
      <c r="O8" s="24" t="s">
        <v>19</v>
      </c>
      <c r="P8" s="583">
        <v>0.58333333333333337</v>
      </c>
      <c r="Q8" s="584"/>
      <c r="S8" s="393"/>
      <c r="T8" s="448"/>
      <c r="U8" s="687"/>
      <c r="V8" s="688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3"/>
      <c r="E9" s="408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82"/>
      <c r="O9" s="26" t="s">
        <v>20</v>
      </c>
      <c r="P9" s="547"/>
      <c r="Q9" s="548"/>
      <c r="S9" s="393"/>
      <c r="T9" s="448"/>
      <c r="U9" s="689"/>
      <c r="V9" s="690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3"/>
      <c r="E10" s="408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2" t="str">
        <f>IFERROR(VLOOKUP($D$10,Proxy,2,FALSE),"")</f>
        <v/>
      </c>
      <c r="I10" s="393"/>
      <c r="J10" s="393"/>
      <c r="K10" s="393"/>
      <c r="L10" s="393"/>
      <c r="M10" s="379"/>
      <c r="O10" s="26" t="s">
        <v>21</v>
      </c>
      <c r="P10" s="649"/>
      <c r="Q10" s="650"/>
      <c r="T10" s="24" t="s">
        <v>22</v>
      </c>
      <c r="U10" s="460" t="s">
        <v>23</v>
      </c>
      <c r="V10" s="461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3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5" t="s">
        <v>28</v>
      </c>
      <c r="B12" s="480"/>
      <c r="C12" s="480"/>
      <c r="D12" s="480"/>
      <c r="E12" s="480"/>
      <c r="F12" s="480"/>
      <c r="G12" s="480"/>
      <c r="H12" s="480"/>
      <c r="I12" s="480"/>
      <c r="J12" s="480"/>
      <c r="K12" s="480"/>
      <c r="L12" s="481"/>
      <c r="M12" s="62"/>
      <c r="O12" s="24" t="s">
        <v>29</v>
      </c>
      <c r="P12" s="583"/>
      <c r="Q12" s="584"/>
      <c r="R12" s="23"/>
      <c r="T12" s="24"/>
      <c r="U12" s="510"/>
      <c r="V12" s="393"/>
      <c r="AA12" s="51"/>
      <c r="AB12" s="51"/>
      <c r="AC12" s="51"/>
    </row>
    <row r="13" spans="1:30" s="380" customFormat="1" ht="23.25" customHeight="1" x14ac:dyDescent="0.2">
      <c r="A13" s="725" t="s">
        <v>30</v>
      </c>
      <c r="B13" s="480"/>
      <c r="C13" s="480"/>
      <c r="D13" s="480"/>
      <c r="E13" s="480"/>
      <c r="F13" s="480"/>
      <c r="G13" s="480"/>
      <c r="H13" s="480"/>
      <c r="I13" s="480"/>
      <c r="J13" s="480"/>
      <c r="K13" s="480"/>
      <c r="L13" s="481"/>
      <c r="M13" s="62"/>
      <c r="N13" s="26"/>
      <c r="O13" s="26" t="s">
        <v>31</v>
      </c>
      <c r="P13" s="63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5" t="s">
        <v>32</v>
      </c>
      <c r="B14" s="480"/>
      <c r="C14" s="480"/>
      <c r="D14" s="480"/>
      <c r="E14" s="480"/>
      <c r="F14" s="480"/>
      <c r="G14" s="480"/>
      <c r="H14" s="480"/>
      <c r="I14" s="480"/>
      <c r="J14" s="480"/>
      <c r="K14" s="480"/>
      <c r="L14" s="48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50" t="s">
        <v>33</v>
      </c>
      <c r="B15" s="480"/>
      <c r="C15" s="480"/>
      <c r="D15" s="480"/>
      <c r="E15" s="480"/>
      <c r="F15" s="480"/>
      <c r="G15" s="480"/>
      <c r="H15" s="480"/>
      <c r="I15" s="480"/>
      <c r="J15" s="480"/>
      <c r="K15" s="480"/>
      <c r="L15" s="481"/>
      <c r="M15" s="63"/>
      <c r="O15" s="532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68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67"/>
      <c r="Q17" s="467"/>
      <c r="R17" s="467"/>
      <c r="S17" s="468"/>
      <c r="T17" s="747" t="s">
        <v>49</v>
      </c>
      <c r="U17" s="481"/>
      <c r="V17" s="440" t="s">
        <v>50</v>
      </c>
      <c r="W17" s="440" t="s">
        <v>51</v>
      </c>
      <c r="X17" s="782" t="s">
        <v>52</v>
      </c>
      <c r="Y17" s="440" t="s">
        <v>53</v>
      </c>
      <c r="Z17" s="483" t="s">
        <v>54</v>
      </c>
      <c r="AA17" s="483" t="s">
        <v>55</v>
      </c>
      <c r="AB17" s="483" t="s">
        <v>56</v>
      </c>
      <c r="AC17" s="484"/>
      <c r="AD17" s="485"/>
      <c r="AE17" s="498"/>
      <c r="BB17" s="745" t="s">
        <v>57</v>
      </c>
    </row>
    <row r="18" spans="1:67" ht="14.25" customHeight="1" x14ac:dyDescent="0.2">
      <c r="A18" s="441"/>
      <c r="B18" s="441"/>
      <c r="C18" s="441"/>
      <c r="D18" s="469"/>
      <c r="E18" s="471"/>
      <c r="F18" s="441"/>
      <c r="G18" s="441"/>
      <c r="H18" s="441"/>
      <c r="I18" s="441"/>
      <c r="J18" s="441"/>
      <c r="K18" s="441"/>
      <c r="L18" s="441"/>
      <c r="M18" s="441"/>
      <c r="N18" s="441"/>
      <c r="O18" s="469"/>
      <c r="P18" s="470"/>
      <c r="Q18" s="470"/>
      <c r="R18" s="470"/>
      <c r="S18" s="471"/>
      <c r="T18" s="381" t="s">
        <v>58</v>
      </c>
      <c r="U18" s="381" t="s">
        <v>59</v>
      </c>
      <c r="V18" s="441"/>
      <c r="W18" s="441"/>
      <c r="X18" s="783"/>
      <c r="Y18" s="441"/>
      <c r="Z18" s="654"/>
      <c r="AA18" s="654"/>
      <c r="AB18" s="486"/>
      <c r="AC18" s="487"/>
      <c r="AD18" s="488"/>
      <c r="AE18" s="499"/>
      <c r="BB18" s="393"/>
    </row>
    <row r="19" spans="1:67" ht="27.75" hidden="1" customHeight="1" x14ac:dyDescent="0.2">
      <c r="A19" s="456" t="s">
        <v>60</v>
      </c>
      <c r="B19" s="457"/>
      <c r="C19" s="457"/>
      <c r="D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7"/>
      <c r="X19" s="457"/>
      <c r="Y19" s="457"/>
      <c r="Z19" s="48"/>
      <c r="AA19" s="48"/>
    </row>
    <row r="20" spans="1:67" ht="16.5" hidden="1" customHeight="1" x14ac:dyDescent="0.25">
      <c r="A20" s="398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78"/>
      <c r="AA20" s="378"/>
    </row>
    <row r="21" spans="1:67" ht="14.25" hidden="1" customHeight="1" x14ac:dyDescent="0.25">
      <c r="A21" s="406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7"/>
      <c r="AA21" s="377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0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0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2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4"/>
      <c r="O24" s="402" t="s">
        <v>70</v>
      </c>
      <c r="P24" s="403"/>
      <c r="Q24" s="403"/>
      <c r="R24" s="403"/>
      <c r="S24" s="403"/>
      <c r="T24" s="403"/>
      <c r="U24" s="404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hidden="1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4"/>
      <c r="O25" s="402" t="s">
        <v>70</v>
      </c>
      <c r="P25" s="403"/>
      <c r="Q25" s="403"/>
      <c r="R25" s="403"/>
      <c r="S25" s="403"/>
      <c r="T25" s="403"/>
      <c r="U25" s="404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hidden="1" customHeight="1" x14ac:dyDescent="0.25">
      <c r="A26" s="406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7"/>
      <c r="AA26" s="377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0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0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0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0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90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2" t="s">
        <v>82</v>
      </c>
      <c r="P31" s="389"/>
      <c r="Q31" s="389"/>
      <c r="R31" s="389"/>
      <c r="S31" s="390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5">
        <v>4680115881853</v>
      </c>
      <c r="E32" s="390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41" t="s">
        <v>85</v>
      </c>
      <c r="P32" s="389"/>
      <c r="Q32" s="389"/>
      <c r="R32" s="389"/>
      <c r="S32" s="390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5">
        <v>4680115881853</v>
      </c>
      <c r="E33" s="390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90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89"/>
      <c r="Q34" s="389"/>
      <c r="R34" s="389"/>
      <c r="S34" s="390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90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89"/>
      <c r="Q35" s="389"/>
      <c r="R35" s="389"/>
      <c r="S35" s="390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4"/>
      <c r="O36" s="402" t="s">
        <v>70</v>
      </c>
      <c r="P36" s="403"/>
      <c r="Q36" s="403"/>
      <c r="R36" s="403"/>
      <c r="S36" s="403"/>
      <c r="T36" s="403"/>
      <c r="U36" s="404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4"/>
      <c r="O37" s="402" t="s">
        <v>70</v>
      </c>
      <c r="P37" s="403"/>
      <c r="Q37" s="403"/>
      <c r="R37" s="403"/>
      <c r="S37" s="403"/>
      <c r="T37" s="403"/>
      <c r="U37" s="404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hidden="1" customHeight="1" x14ac:dyDescent="0.25">
      <c r="A38" s="406" t="s">
        <v>91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77"/>
      <c r="AA38" s="377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90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9"/>
      <c r="Q39" s="389"/>
      <c r="R39" s="389"/>
      <c r="S39" s="390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4"/>
      <c r="O40" s="402" t="s">
        <v>70</v>
      </c>
      <c r="P40" s="403"/>
      <c r="Q40" s="403"/>
      <c r="R40" s="403"/>
      <c r="S40" s="403"/>
      <c r="T40" s="403"/>
      <c r="U40" s="404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4"/>
      <c r="O41" s="402" t="s">
        <v>70</v>
      </c>
      <c r="P41" s="403"/>
      <c r="Q41" s="403"/>
      <c r="R41" s="403"/>
      <c r="S41" s="403"/>
      <c r="T41" s="403"/>
      <c r="U41" s="404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hidden="1" customHeight="1" x14ac:dyDescent="0.25">
      <c r="A42" s="406" t="s">
        <v>96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77"/>
      <c r="AA42" s="377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90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9"/>
      <c r="Q43" s="389"/>
      <c r="R43" s="389"/>
      <c r="S43" s="390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4"/>
      <c r="O44" s="402" t="s">
        <v>70</v>
      </c>
      <c r="P44" s="403"/>
      <c r="Q44" s="403"/>
      <c r="R44" s="403"/>
      <c r="S44" s="403"/>
      <c r="T44" s="403"/>
      <c r="U44" s="404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4"/>
      <c r="O45" s="402" t="s">
        <v>70</v>
      </c>
      <c r="P45" s="403"/>
      <c r="Q45" s="403"/>
      <c r="R45" s="403"/>
      <c r="S45" s="403"/>
      <c r="T45" s="403"/>
      <c r="U45" s="404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hidden="1" customHeight="1" x14ac:dyDescent="0.25">
      <c r="A46" s="406" t="s">
        <v>100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7"/>
      <c r="AA46" s="377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90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9"/>
      <c r="Q47" s="389"/>
      <c r="R47" s="389"/>
      <c r="S47" s="390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4"/>
      <c r="O48" s="402" t="s">
        <v>70</v>
      </c>
      <c r="P48" s="403"/>
      <c r="Q48" s="403"/>
      <c r="R48" s="403"/>
      <c r="S48" s="403"/>
      <c r="T48" s="403"/>
      <c r="U48" s="404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4"/>
      <c r="O49" s="402" t="s">
        <v>70</v>
      </c>
      <c r="P49" s="403"/>
      <c r="Q49" s="403"/>
      <c r="R49" s="403"/>
      <c r="S49" s="403"/>
      <c r="T49" s="403"/>
      <c r="U49" s="404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hidden="1" customHeight="1" x14ac:dyDescent="0.2">
      <c r="A50" s="456" t="s">
        <v>103</v>
      </c>
      <c r="B50" s="457"/>
      <c r="C50" s="457"/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7"/>
      <c r="X50" s="457"/>
      <c r="Y50" s="457"/>
      <c r="Z50" s="48"/>
      <c r="AA50" s="48"/>
    </row>
    <row r="51" spans="1:67" ht="16.5" hidden="1" customHeight="1" x14ac:dyDescent="0.25">
      <c r="A51" s="398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78"/>
      <c r="AA51" s="378"/>
    </row>
    <row r="52" spans="1:67" ht="14.25" hidden="1" customHeight="1" x14ac:dyDescent="0.25">
      <c r="A52" s="406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7"/>
      <c r="AA52" s="377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90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9"/>
      <c r="Q53" s="389"/>
      <c r="R53" s="389"/>
      <c r="S53" s="390"/>
      <c r="T53" s="34"/>
      <c r="U53" s="34"/>
      <c r="V53" s="35" t="s">
        <v>66</v>
      </c>
      <c r="W53" s="384">
        <v>0</v>
      </c>
      <c r="X53" s="38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90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9"/>
      <c r="Q54" s="389"/>
      <c r="R54" s="389"/>
      <c r="S54" s="390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392"/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4"/>
      <c r="O55" s="402" t="s">
        <v>70</v>
      </c>
      <c r="P55" s="403"/>
      <c r="Q55" s="403"/>
      <c r="R55" s="403"/>
      <c r="S55" s="403"/>
      <c r="T55" s="403"/>
      <c r="U55" s="404"/>
      <c r="V55" s="37" t="s">
        <v>71</v>
      </c>
      <c r="W55" s="386">
        <f>IFERROR(W53/H53,"0")+IFERROR(W54/H54,"0")</f>
        <v>0</v>
      </c>
      <c r="X55" s="386">
        <f>IFERROR(X53/H53,"0")+IFERROR(X54/H54,"0")</f>
        <v>0</v>
      </c>
      <c r="Y55" s="386">
        <f>IFERROR(IF(Y53="",0,Y53),"0")+IFERROR(IF(Y54="",0,Y54),"0")</f>
        <v>0</v>
      </c>
      <c r="Z55" s="387"/>
      <c r="AA55" s="387"/>
    </row>
    <row r="56" spans="1:67" hidden="1" x14ac:dyDescent="0.2">
      <c r="A56" s="393"/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4"/>
      <c r="O56" s="402" t="s">
        <v>70</v>
      </c>
      <c r="P56" s="403"/>
      <c r="Q56" s="403"/>
      <c r="R56" s="403"/>
      <c r="S56" s="403"/>
      <c r="T56" s="403"/>
      <c r="U56" s="404"/>
      <c r="V56" s="37" t="s">
        <v>66</v>
      </c>
      <c r="W56" s="386">
        <f>IFERROR(SUM(W53:W54),"0")</f>
        <v>0</v>
      </c>
      <c r="X56" s="386">
        <f>IFERROR(SUM(X53:X54),"0")</f>
        <v>0</v>
      </c>
      <c r="Y56" s="37"/>
      <c r="Z56" s="387"/>
      <c r="AA56" s="387"/>
    </row>
    <row r="57" spans="1:67" ht="16.5" hidden="1" customHeight="1" x14ac:dyDescent="0.25">
      <c r="A57" s="398" t="s">
        <v>112</v>
      </c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78"/>
      <c r="AA57" s="378"/>
    </row>
    <row r="58" spans="1:67" ht="14.25" hidden="1" customHeight="1" x14ac:dyDescent="0.25">
      <c r="A58" s="406" t="s">
        <v>113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77"/>
      <c r="AA58" s="377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90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84">
        <v>0</v>
      </c>
      <c r="X59" s="38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90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9"/>
      <c r="Q60" s="389"/>
      <c r="R60" s="389"/>
      <c r="S60" s="390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90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9"/>
      <c r="Q61" s="389"/>
      <c r="R61" s="389"/>
      <c r="S61" s="390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90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4" t="s">
        <v>122</v>
      </c>
      <c r="P62" s="389"/>
      <c r="Q62" s="389"/>
      <c r="R62" s="389"/>
      <c r="S62" s="390"/>
      <c r="T62" s="34"/>
      <c r="U62" s="34"/>
      <c r="V62" s="35" t="s">
        <v>66</v>
      </c>
      <c r="W62" s="384">
        <v>0</v>
      </c>
      <c r="X62" s="38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392"/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4"/>
      <c r="O63" s="402" t="s">
        <v>70</v>
      </c>
      <c r="P63" s="403"/>
      <c r="Q63" s="403"/>
      <c r="R63" s="403"/>
      <c r="S63" s="403"/>
      <c r="T63" s="403"/>
      <c r="U63" s="404"/>
      <c r="V63" s="37" t="s">
        <v>71</v>
      </c>
      <c r="W63" s="386">
        <f>IFERROR(W59/H59,"0")+IFERROR(W60/H60,"0")+IFERROR(W61/H61,"0")+IFERROR(W62/H62,"0")</f>
        <v>0</v>
      </c>
      <c r="X63" s="386">
        <f>IFERROR(X59/H59,"0")+IFERROR(X60/H60,"0")+IFERROR(X61/H61,"0")+IFERROR(X62/H62,"0")</f>
        <v>0</v>
      </c>
      <c r="Y63" s="386">
        <f>IFERROR(IF(Y59="",0,Y59),"0")+IFERROR(IF(Y60="",0,Y60),"0")+IFERROR(IF(Y61="",0,Y61),"0")+IFERROR(IF(Y62="",0,Y62),"0")</f>
        <v>0</v>
      </c>
      <c r="Z63" s="387"/>
      <c r="AA63" s="387"/>
    </row>
    <row r="64" spans="1:67" hidden="1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4"/>
      <c r="O64" s="402" t="s">
        <v>70</v>
      </c>
      <c r="P64" s="403"/>
      <c r="Q64" s="403"/>
      <c r="R64" s="403"/>
      <c r="S64" s="403"/>
      <c r="T64" s="403"/>
      <c r="U64" s="404"/>
      <c r="V64" s="37" t="s">
        <v>66</v>
      </c>
      <c r="W64" s="386">
        <f>IFERROR(SUM(W59:W62),"0")</f>
        <v>0</v>
      </c>
      <c r="X64" s="386">
        <f>IFERROR(SUM(X59:X62),"0")</f>
        <v>0</v>
      </c>
      <c r="Y64" s="37"/>
      <c r="Z64" s="387"/>
      <c r="AA64" s="387"/>
    </row>
    <row r="65" spans="1:67" ht="16.5" hidden="1" customHeight="1" x14ac:dyDescent="0.25">
      <c r="A65" s="398" t="s">
        <v>103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78"/>
      <c r="AA65" s="378"/>
    </row>
    <row r="66" spans="1:67" ht="14.25" hidden="1" customHeight="1" x14ac:dyDescent="0.25">
      <c r="A66" s="406" t="s">
        <v>113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77"/>
      <c r="AA66" s="377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90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90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9"/>
      <c r="Q68" s="389"/>
      <c r="R68" s="389"/>
      <c r="S68" s="390"/>
      <c r="T68" s="34"/>
      <c r="U68" s="34"/>
      <c r="V68" s="35" t="s">
        <v>66</v>
      </c>
      <c r="W68" s="384">
        <v>0</v>
      </c>
      <c r="X68" s="385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90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9"/>
      <c r="Q69" s="389"/>
      <c r="R69" s="389"/>
      <c r="S69" s="390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90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84">
        <v>0</v>
      </c>
      <c r="X70" s="38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90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9"/>
      <c r="Q71" s="389"/>
      <c r="R71" s="389"/>
      <c r="S71" s="390"/>
      <c r="T71" s="34"/>
      <c r="U71" s="34"/>
      <c r="V71" s="35" t="s">
        <v>66</v>
      </c>
      <c r="W71" s="384">
        <v>0</v>
      </c>
      <c r="X71" s="385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90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9"/>
      <c r="Q72" s="389"/>
      <c r="R72" s="389"/>
      <c r="S72" s="390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90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9"/>
      <c r="Q73" s="389"/>
      <c r="R73" s="389"/>
      <c r="S73" s="390"/>
      <c r="T73" s="34"/>
      <c r="U73" s="34"/>
      <c r="V73" s="35" t="s">
        <v>66</v>
      </c>
      <c r="W73" s="384">
        <v>0</v>
      </c>
      <c r="X73" s="385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90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9"/>
      <c r="Q74" s="389"/>
      <c r="R74" s="389"/>
      <c r="S74" s="390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90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9"/>
      <c r="Q75" s="389"/>
      <c r="R75" s="389"/>
      <c r="S75" s="390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90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9"/>
      <c r="Q76" s="389"/>
      <c r="R76" s="389"/>
      <c r="S76" s="390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90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90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9"/>
      <c r="Q78" s="389"/>
      <c r="R78" s="389"/>
      <c r="S78" s="390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90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9"/>
      <c r="Q79" s="389"/>
      <c r="R79" s="389"/>
      <c r="S79" s="390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5">
        <v>4680115881303</v>
      </c>
      <c r="E80" s="390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9"/>
      <c r="Q80" s="389"/>
      <c r="R80" s="389"/>
      <c r="S80" s="390"/>
      <c r="T80" s="34"/>
      <c r="U80" s="34"/>
      <c r="V80" s="35" t="s">
        <v>66</v>
      </c>
      <c r="W80" s="384">
        <v>0</v>
      </c>
      <c r="X80" s="38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5">
        <v>4680115882577</v>
      </c>
      <c r="E81" s="390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9"/>
      <c r="Q81" s="389"/>
      <c r="R81" s="389"/>
      <c r="S81" s="390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5">
        <v>4680115882577</v>
      </c>
      <c r="E82" s="390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9"/>
      <c r="Q82" s="389"/>
      <c r="R82" s="389"/>
      <c r="S82" s="390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5">
        <v>4680115882720</v>
      </c>
      <c r="E83" s="390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2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9"/>
      <c r="Q83" s="389"/>
      <c r="R83" s="389"/>
      <c r="S83" s="390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5">
        <v>4680115880269</v>
      </c>
      <c r="E84" s="390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9"/>
      <c r="Q84" s="389"/>
      <c r="R84" s="389"/>
      <c r="S84" s="390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5">
        <v>4680115880429</v>
      </c>
      <c r="E85" s="390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9"/>
      <c r="Q85" s="389"/>
      <c r="R85" s="389"/>
      <c r="S85" s="390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5">
        <v>4680115881457</v>
      </c>
      <c r="E86" s="390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9"/>
      <c r="Q86" s="389"/>
      <c r="R86" s="389"/>
      <c r="S86" s="390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idden="1" x14ac:dyDescent="0.2">
      <c r="A87" s="392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4"/>
      <c r="O87" s="402" t="s">
        <v>70</v>
      </c>
      <c r="P87" s="403"/>
      <c r="Q87" s="403"/>
      <c r="R87" s="403"/>
      <c r="S87" s="403"/>
      <c r="T87" s="403"/>
      <c r="U87" s="404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7"/>
      <c r="AA87" s="387"/>
    </row>
    <row r="88" spans="1:67" hidden="1" x14ac:dyDescent="0.2">
      <c r="A88" s="393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4"/>
      <c r="O88" s="402" t="s">
        <v>70</v>
      </c>
      <c r="P88" s="403"/>
      <c r="Q88" s="403"/>
      <c r="R88" s="403"/>
      <c r="S88" s="403"/>
      <c r="T88" s="403"/>
      <c r="U88" s="404"/>
      <c r="V88" s="37" t="s">
        <v>66</v>
      </c>
      <c r="W88" s="386">
        <f>IFERROR(SUM(W67:W86),"0")</f>
        <v>0</v>
      </c>
      <c r="X88" s="386">
        <f>IFERROR(SUM(X67:X86),"0")</f>
        <v>0</v>
      </c>
      <c r="Y88" s="37"/>
      <c r="Z88" s="387"/>
      <c r="AA88" s="387"/>
    </row>
    <row r="89" spans="1:67" ht="14.25" hidden="1" customHeight="1" x14ac:dyDescent="0.25">
      <c r="A89" s="406" t="s">
        <v>105</v>
      </c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77"/>
      <c r="AA89" s="377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5">
        <v>4680115881488</v>
      </c>
      <c r="E90" s="390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9"/>
      <c r="Q90" s="389"/>
      <c r="R90" s="389"/>
      <c r="S90" s="390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5">
        <v>4680115882775</v>
      </c>
      <c r="E91" s="390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90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5">
        <v>4680115880658</v>
      </c>
      <c r="E92" s="390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90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4"/>
      <c r="O93" s="402" t="s">
        <v>70</v>
      </c>
      <c r="P93" s="403"/>
      <c r="Q93" s="403"/>
      <c r="R93" s="403"/>
      <c r="S93" s="403"/>
      <c r="T93" s="403"/>
      <c r="U93" s="404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4"/>
      <c r="O94" s="402" t="s">
        <v>70</v>
      </c>
      <c r="P94" s="403"/>
      <c r="Q94" s="403"/>
      <c r="R94" s="403"/>
      <c r="S94" s="403"/>
      <c r="T94" s="403"/>
      <c r="U94" s="404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hidden="1" customHeight="1" x14ac:dyDescent="0.25">
      <c r="A95" s="406" t="s">
        <v>61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77"/>
      <c r="AA95" s="377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5">
        <v>4607091387667</v>
      </c>
      <c r="E96" s="390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90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5">
        <v>4607091387636</v>
      </c>
      <c r="E97" s="390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5">
        <v>4607091382426</v>
      </c>
      <c r="E98" s="390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5">
        <v>4607091386547</v>
      </c>
      <c r="E99" s="390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5">
        <v>4607091382464</v>
      </c>
      <c r="E100" s="390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90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4301031235</v>
      </c>
      <c r="D101" s="395">
        <v>4680115883444</v>
      </c>
      <c r="E101" s="390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90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4301031234</v>
      </c>
      <c r="D102" s="395">
        <v>4680115883444</v>
      </c>
      <c r="E102" s="390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90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2"/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4"/>
      <c r="O103" s="402" t="s">
        <v>70</v>
      </c>
      <c r="P103" s="403"/>
      <c r="Q103" s="403"/>
      <c r="R103" s="403"/>
      <c r="S103" s="403"/>
      <c r="T103" s="403"/>
      <c r="U103" s="404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hidden="1" x14ac:dyDescent="0.2">
      <c r="A104" s="393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4"/>
      <c r="O104" s="402" t="s">
        <v>70</v>
      </c>
      <c r="P104" s="403"/>
      <c r="Q104" s="403"/>
      <c r="R104" s="403"/>
      <c r="S104" s="403"/>
      <c r="T104" s="403"/>
      <c r="U104" s="404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hidden="1" customHeight="1" x14ac:dyDescent="0.25">
      <c r="A105" s="406" t="s">
        <v>72</v>
      </c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393"/>
      <c r="Z105" s="377"/>
      <c r="AA105" s="377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5">
        <v>4607091386967</v>
      </c>
      <c r="E106" s="390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9"/>
      <c r="Q106" s="389"/>
      <c r="R106" s="389"/>
      <c r="S106" s="390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5">
        <v>4607091386967</v>
      </c>
      <c r="E107" s="390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68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9"/>
      <c r="Q107" s="389"/>
      <c r="R107" s="389"/>
      <c r="S107" s="390"/>
      <c r="T107" s="34"/>
      <c r="U107" s="34"/>
      <c r="V107" s="35" t="s">
        <v>66</v>
      </c>
      <c r="W107" s="384">
        <v>60</v>
      </c>
      <c r="X107" s="385">
        <f t="shared" si="18"/>
        <v>67.2</v>
      </c>
      <c r="Y107" s="36">
        <f>IFERROR(IF(X107=0,"",ROUNDUP(X107/H107,0)*0.02175),"")</f>
        <v>0.17399999999999999</v>
      </c>
      <c r="Z107" s="56"/>
      <c r="AA107" s="57"/>
      <c r="AE107" s="64"/>
      <c r="BB107" s="116" t="s">
        <v>1</v>
      </c>
      <c r="BL107" s="64">
        <f t="shared" si="19"/>
        <v>64.028571428571425</v>
      </c>
      <c r="BM107" s="64">
        <f t="shared" si="20"/>
        <v>71.712000000000003</v>
      </c>
      <c r="BN107" s="64">
        <f t="shared" si="21"/>
        <v>0.12755102040816324</v>
      </c>
      <c r="BO107" s="64">
        <f t="shared" si="22"/>
        <v>0.14285714285714285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5">
        <v>4607091385304</v>
      </c>
      <c r="E108" s="390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84">
        <v>0</v>
      </c>
      <c r="X108" s="38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5">
        <v>4607091386264</v>
      </c>
      <c r="E109" s="390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90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4301051477</v>
      </c>
      <c r="D110" s="395">
        <v>4680115882584</v>
      </c>
      <c r="E110" s="390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9"/>
      <c r="Q110" s="389"/>
      <c r="R110" s="389"/>
      <c r="S110" s="390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4301051476</v>
      </c>
      <c r="D111" s="395">
        <v>4680115882584</v>
      </c>
      <c r="E111" s="390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89"/>
      <c r="Q111" s="389"/>
      <c r="R111" s="389"/>
      <c r="S111" s="390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5">
        <v>4607091385731</v>
      </c>
      <c r="E112" s="390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90"/>
      <c r="T112" s="34"/>
      <c r="U112" s="34"/>
      <c r="V112" s="35" t="s">
        <v>66</v>
      </c>
      <c r="W112" s="384">
        <v>0</v>
      </c>
      <c r="X112" s="38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4301051439</v>
      </c>
      <c r="D113" s="395">
        <v>4680115880214</v>
      </c>
      <c r="E113" s="390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5">
        <v>4680115880894</v>
      </c>
      <c r="E114" s="390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90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5">
        <v>4680115885233</v>
      </c>
      <c r="E115" s="390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9"/>
      <c r="Q115" s="389"/>
      <c r="R115" s="389"/>
      <c r="S115" s="390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5">
        <v>4680115884915</v>
      </c>
      <c r="E116" s="390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89"/>
      <c r="Q116" s="389"/>
      <c r="R116" s="389"/>
      <c r="S116" s="390"/>
      <c r="T116" s="34"/>
      <c r="U116" s="34"/>
      <c r="V116" s="35" t="s">
        <v>66</v>
      </c>
      <c r="W116" s="384">
        <v>0</v>
      </c>
      <c r="X116" s="385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5">
        <v>4607091385427</v>
      </c>
      <c r="E117" s="390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9"/>
      <c r="Q117" s="389"/>
      <c r="R117" s="389"/>
      <c r="S117" s="390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5">
        <v>4680115882645</v>
      </c>
      <c r="E118" s="390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9"/>
      <c r="Q118" s="389"/>
      <c r="R118" s="389"/>
      <c r="S118" s="390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5">
        <v>4680115884311</v>
      </c>
      <c r="E119" s="390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89"/>
      <c r="Q119" s="389"/>
      <c r="R119" s="389"/>
      <c r="S119" s="390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5">
        <v>4680115884403</v>
      </c>
      <c r="E120" s="390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7" t="s">
        <v>212</v>
      </c>
      <c r="P120" s="389"/>
      <c r="Q120" s="389"/>
      <c r="R120" s="389"/>
      <c r="S120" s="390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2"/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4"/>
      <c r="O121" s="402" t="s">
        <v>70</v>
      </c>
      <c r="P121" s="403"/>
      <c r="Q121" s="403"/>
      <c r="R121" s="403"/>
      <c r="S121" s="403"/>
      <c r="T121" s="403"/>
      <c r="U121" s="404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7.1428571428571423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8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0.17399999999999999</v>
      </c>
      <c r="Z121" s="387"/>
      <c r="AA121" s="387"/>
    </row>
    <row r="122" spans="1:67" x14ac:dyDescent="0.2">
      <c r="A122" s="393"/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4"/>
      <c r="O122" s="402" t="s">
        <v>70</v>
      </c>
      <c r="P122" s="403"/>
      <c r="Q122" s="403"/>
      <c r="R122" s="403"/>
      <c r="S122" s="403"/>
      <c r="T122" s="403"/>
      <c r="U122" s="404"/>
      <c r="V122" s="37" t="s">
        <v>66</v>
      </c>
      <c r="W122" s="386">
        <f>IFERROR(SUM(W106:W120),"0")</f>
        <v>60</v>
      </c>
      <c r="X122" s="386">
        <f>IFERROR(SUM(X106:X120),"0")</f>
        <v>67.2</v>
      </c>
      <c r="Y122" s="37"/>
      <c r="Z122" s="387"/>
      <c r="AA122" s="387"/>
    </row>
    <row r="123" spans="1:67" ht="14.25" hidden="1" customHeight="1" x14ac:dyDescent="0.25">
      <c r="A123" s="406" t="s">
        <v>213</v>
      </c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3"/>
      <c r="P123" s="393"/>
      <c r="Q123" s="393"/>
      <c r="R123" s="393"/>
      <c r="S123" s="393"/>
      <c r="T123" s="393"/>
      <c r="U123" s="393"/>
      <c r="V123" s="393"/>
      <c r="W123" s="393"/>
      <c r="X123" s="393"/>
      <c r="Y123" s="393"/>
      <c r="Z123" s="377"/>
      <c r="AA123" s="377"/>
    </row>
    <row r="124" spans="1:67" ht="27" hidden="1" customHeight="1" x14ac:dyDescent="0.25">
      <c r="A124" s="54" t="s">
        <v>214</v>
      </c>
      <c r="B124" s="54" t="s">
        <v>215</v>
      </c>
      <c r="C124" s="31">
        <v>4301060366</v>
      </c>
      <c r="D124" s="395">
        <v>4680115881532</v>
      </c>
      <c r="E124" s="390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74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9"/>
      <c r="Q124" s="389"/>
      <c r="R124" s="389"/>
      <c r="S124" s="390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4301060371</v>
      </c>
      <c r="D125" s="395">
        <v>4680115881532</v>
      </c>
      <c r="E125" s="390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84">
        <v>0</v>
      </c>
      <c r="X125" s="385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5">
        <v>4680115882652</v>
      </c>
      <c r="E126" s="390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5">
        <v>4680115880238</v>
      </c>
      <c r="E127" s="390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9"/>
      <c r="Q127" s="389"/>
      <c r="R127" s="389"/>
      <c r="S127" s="390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5">
        <v>4680115881464</v>
      </c>
      <c r="E128" s="390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9"/>
      <c r="Q128" s="389"/>
      <c r="R128" s="389"/>
      <c r="S128" s="390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4"/>
      <c r="O129" s="402" t="s">
        <v>70</v>
      </c>
      <c r="P129" s="403"/>
      <c r="Q129" s="403"/>
      <c r="R129" s="403"/>
      <c r="S129" s="403"/>
      <c r="T129" s="403"/>
      <c r="U129" s="404"/>
      <c r="V129" s="37" t="s">
        <v>71</v>
      </c>
      <c r="W129" s="386">
        <f>IFERROR(W124/H124,"0")+IFERROR(W125/H125,"0")+IFERROR(W126/H126,"0")+IFERROR(W127/H127,"0")+IFERROR(W128/H128,"0")</f>
        <v>0</v>
      </c>
      <c r="X129" s="386">
        <f>IFERROR(X124/H124,"0")+IFERROR(X125/H125,"0")+IFERROR(X126/H126,"0")+IFERROR(X127/H127,"0")+IFERROR(X128/H128,"0")</f>
        <v>0</v>
      </c>
      <c r="Y129" s="386">
        <f>IFERROR(IF(Y124="",0,Y124),"0")+IFERROR(IF(Y125="",0,Y125),"0")+IFERROR(IF(Y126="",0,Y126),"0")+IFERROR(IF(Y127="",0,Y127),"0")+IFERROR(IF(Y128="",0,Y128),"0")</f>
        <v>0</v>
      </c>
      <c r="Z129" s="387"/>
      <c r="AA129" s="387"/>
    </row>
    <row r="130" spans="1:67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4"/>
      <c r="O130" s="402" t="s">
        <v>70</v>
      </c>
      <c r="P130" s="403"/>
      <c r="Q130" s="403"/>
      <c r="R130" s="403"/>
      <c r="S130" s="403"/>
      <c r="T130" s="403"/>
      <c r="U130" s="404"/>
      <c r="V130" s="37" t="s">
        <v>66</v>
      </c>
      <c r="W130" s="386">
        <f>IFERROR(SUM(W124:W128),"0")</f>
        <v>0</v>
      </c>
      <c r="X130" s="386">
        <f>IFERROR(SUM(X124:X128),"0")</f>
        <v>0</v>
      </c>
      <c r="Y130" s="37"/>
      <c r="Z130" s="387"/>
      <c r="AA130" s="387"/>
    </row>
    <row r="131" spans="1:67" ht="16.5" hidden="1" customHeight="1" x14ac:dyDescent="0.25">
      <c r="A131" s="398" t="s">
        <v>223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78"/>
      <c r="AA131" s="378"/>
    </row>
    <row r="132" spans="1:67" ht="14.25" hidden="1" customHeight="1" x14ac:dyDescent="0.25">
      <c r="A132" s="406" t="s">
        <v>72</v>
      </c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3"/>
      <c r="P132" s="393"/>
      <c r="Q132" s="393"/>
      <c r="R132" s="393"/>
      <c r="S132" s="393"/>
      <c r="T132" s="393"/>
      <c r="U132" s="393"/>
      <c r="V132" s="393"/>
      <c r="W132" s="393"/>
      <c r="X132" s="393"/>
      <c r="Y132" s="393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95">
        <v>4607091385168</v>
      </c>
      <c r="E133" s="390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89"/>
      <c r="Q133" s="389"/>
      <c r="R133" s="389"/>
      <c r="S133" s="390"/>
      <c r="T133" s="34"/>
      <c r="U133" s="34"/>
      <c r="V133" s="35" t="s">
        <v>66</v>
      </c>
      <c r="W133" s="384">
        <v>100</v>
      </c>
      <c r="X133" s="385">
        <f>IFERROR(IF(W133="",0,CEILING((W133/$H133),1)*$H133),"")</f>
        <v>100.80000000000001</v>
      </c>
      <c r="Y133" s="36">
        <f>IFERROR(IF(X133=0,"",ROUNDUP(X133/H133,0)*0.02175),"")</f>
        <v>0.26100000000000001</v>
      </c>
      <c r="Z133" s="56"/>
      <c r="AA133" s="57"/>
      <c r="AE133" s="64"/>
      <c r="BB133" s="135" t="s">
        <v>1</v>
      </c>
      <c r="BL133" s="64">
        <f>IFERROR(W133*I133/H133,"0")</f>
        <v>106.64285714285715</v>
      </c>
      <c r="BM133" s="64">
        <f>IFERROR(X133*I133/H133,"0")</f>
        <v>107.49600000000001</v>
      </c>
      <c r="BN133" s="64">
        <f>IFERROR(1/J133*(W133/H133),"0")</f>
        <v>0.21258503401360543</v>
      </c>
      <c r="BO133" s="64">
        <f>IFERROR(1/J133*(X133/H133),"0")</f>
        <v>0.21428571428571427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4301051360</v>
      </c>
      <c r="D134" s="395">
        <v>4607091385168</v>
      </c>
      <c r="E134" s="390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90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5">
        <v>4607091383256</v>
      </c>
      <c r="E135" s="390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9"/>
      <c r="Q135" s="389"/>
      <c r="R135" s="389"/>
      <c r="S135" s="390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4301051358</v>
      </c>
      <c r="D136" s="395">
        <v>4607091385748</v>
      </c>
      <c r="E136" s="390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84">
        <v>0</v>
      </c>
      <c r="X136" s="385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4301051738</v>
      </c>
      <c r="D137" s="395">
        <v>4680115884533</v>
      </c>
      <c r="E137" s="390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1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9"/>
      <c r="Q137" s="389"/>
      <c r="R137" s="389"/>
      <c r="S137" s="390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4"/>
      <c r="O138" s="402" t="s">
        <v>70</v>
      </c>
      <c r="P138" s="403"/>
      <c r="Q138" s="403"/>
      <c r="R138" s="403"/>
      <c r="S138" s="403"/>
      <c r="T138" s="403"/>
      <c r="U138" s="404"/>
      <c r="V138" s="37" t="s">
        <v>71</v>
      </c>
      <c r="W138" s="386">
        <f>IFERROR(W133/H133,"0")+IFERROR(W134/H134,"0")+IFERROR(W135/H135,"0")+IFERROR(W136/H136,"0")+IFERROR(W137/H137,"0")</f>
        <v>11.904761904761905</v>
      </c>
      <c r="X138" s="386">
        <f>IFERROR(X133/H133,"0")+IFERROR(X134/H134,"0")+IFERROR(X135/H135,"0")+IFERROR(X136/H136,"0")+IFERROR(X137/H137,"0")</f>
        <v>12</v>
      </c>
      <c r="Y138" s="386">
        <f>IFERROR(IF(Y133="",0,Y133),"0")+IFERROR(IF(Y134="",0,Y134),"0")+IFERROR(IF(Y135="",0,Y135),"0")+IFERROR(IF(Y136="",0,Y136),"0")+IFERROR(IF(Y137="",0,Y137),"0")</f>
        <v>0.26100000000000001</v>
      </c>
      <c r="Z138" s="387"/>
      <c r="AA138" s="387"/>
    </row>
    <row r="139" spans="1:67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4"/>
      <c r="O139" s="402" t="s">
        <v>70</v>
      </c>
      <c r="P139" s="403"/>
      <c r="Q139" s="403"/>
      <c r="R139" s="403"/>
      <c r="S139" s="403"/>
      <c r="T139" s="403"/>
      <c r="U139" s="404"/>
      <c r="V139" s="37" t="s">
        <v>66</v>
      </c>
      <c r="W139" s="386">
        <f>IFERROR(SUM(W133:W137),"0")</f>
        <v>100</v>
      </c>
      <c r="X139" s="386">
        <f>IFERROR(SUM(X133:X137),"0")</f>
        <v>100.80000000000001</v>
      </c>
      <c r="Y139" s="37"/>
      <c r="Z139" s="387"/>
      <c r="AA139" s="387"/>
    </row>
    <row r="140" spans="1:67" ht="27.75" hidden="1" customHeight="1" x14ac:dyDescent="0.2">
      <c r="A140" s="456" t="s">
        <v>233</v>
      </c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7"/>
      <c r="O140" s="457"/>
      <c r="P140" s="457"/>
      <c r="Q140" s="457"/>
      <c r="R140" s="457"/>
      <c r="S140" s="457"/>
      <c r="T140" s="457"/>
      <c r="U140" s="457"/>
      <c r="V140" s="457"/>
      <c r="W140" s="457"/>
      <c r="X140" s="457"/>
      <c r="Y140" s="457"/>
      <c r="Z140" s="48"/>
      <c r="AA140" s="48"/>
    </row>
    <row r="141" spans="1:67" ht="16.5" hidden="1" customHeight="1" x14ac:dyDescent="0.25">
      <c r="A141" s="398" t="s">
        <v>234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378"/>
      <c r="AA141" s="378"/>
    </row>
    <row r="142" spans="1:67" ht="14.25" hidden="1" customHeight="1" x14ac:dyDescent="0.25">
      <c r="A142" s="406" t="s">
        <v>113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77"/>
      <c r="AA142" s="377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5">
        <v>4607091383423</v>
      </c>
      <c r="E143" s="390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9"/>
      <c r="Q143" s="389"/>
      <c r="R143" s="389"/>
      <c r="S143" s="390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5">
        <v>4680115885707</v>
      </c>
      <c r="E144" s="390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8" t="s">
        <v>239</v>
      </c>
      <c r="P144" s="389"/>
      <c r="Q144" s="389"/>
      <c r="R144" s="389"/>
      <c r="S144" s="390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5">
        <v>4680115885660</v>
      </c>
      <c r="E145" s="390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6" t="s">
        <v>242</v>
      </c>
      <c r="P145" s="389"/>
      <c r="Q145" s="389"/>
      <c r="R145" s="389"/>
      <c r="S145" s="390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5">
        <v>4680115885691</v>
      </c>
      <c r="E146" s="390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9"/>
      <c r="Q146" s="389"/>
      <c r="R146" s="389"/>
      <c r="S146" s="390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2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4"/>
      <c r="O147" s="402" t="s">
        <v>70</v>
      </c>
      <c r="P147" s="403"/>
      <c r="Q147" s="403"/>
      <c r="R147" s="403"/>
      <c r="S147" s="403"/>
      <c r="T147" s="403"/>
      <c r="U147" s="404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hidden="1" x14ac:dyDescent="0.2">
      <c r="A148" s="393"/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4"/>
      <c r="O148" s="402" t="s">
        <v>70</v>
      </c>
      <c r="P148" s="403"/>
      <c r="Q148" s="403"/>
      <c r="R148" s="403"/>
      <c r="S148" s="403"/>
      <c r="T148" s="403"/>
      <c r="U148" s="404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hidden="1" customHeight="1" x14ac:dyDescent="0.25">
      <c r="A149" s="398" t="s">
        <v>246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78"/>
      <c r="AA149" s="378"/>
    </row>
    <row r="150" spans="1:67" ht="14.25" hidden="1" customHeight="1" x14ac:dyDescent="0.25">
      <c r="A150" s="406" t="s">
        <v>61</v>
      </c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95">
        <v>4680115880993</v>
      </c>
      <c r="E151" s="390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90"/>
      <c r="T151" s="34"/>
      <c r="U151" s="34"/>
      <c r="V151" s="35" t="s">
        <v>66</v>
      </c>
      <c r="W151" s="384">
        <v>100</v>
      </c>
      <c r="X151" s="385">
        <f t="shared" ref="X151:X158" si="23">IFERROR(IF(W151="",0,CEILING((W151/$H151),1)*$H151),"")</f>
        <v>100.80000000000001</v>
      </c>
      <c r="Y151" s="36">
        <f>IFERROR(IF(X151=0,"",ROUNDUP(X151/H151,0)*0.00753),"")</f>
        <v>0.18071999999999999</v>
      </c>
      <c r="Z151" s="56"/>
      <c r="AA151" s="57"/>
      <c r="AE151" s="64"/>
      <c r="BB151" s="144" t="s">
        <v>1</v>
      </c>
      <c r="BL151" s="64">
        <f t="shared" ref="BL151:BL158" si="24">IFERROR(W151*I151/H151,"0")</f>
        <v>106.19047619047619</v>
      </c>
      <c r="BM151" s="64">
        <f t="shared" ref="BM151:BM158" si="25">IFERROR(X151*I151/H151,"0")</f>
        <v>107.04</v>
      </c>
      <c r="BN151" s="64">
        <f t="shared" ref="BN151:BN158" si="26">IFERROR(1/J151*(W151/H151),"0")</f>
        <v>0.15262515262515264</v>
      </c>
      <c r="BO151" s="64">
        <f t="shared" ref="BO151:BO158" si="27">IFERROR(1/J151*(X151/H151),"0")</f>
        <v>0.15384615384615385</v>
      </c>
    </row>
    <row r="152" spans="1:67" ht="27" customHeight="1" x14ac:dyDescent="0.25">
      <c r="A152" s="54" t="s">
        <v>249</v>
      </c>
      <c r="B152" s="54" t="s">
        <v>250</v>
      </c>
      <c r="C152" s="31">
        <v>4301031204</v>
      </c>
      <c r="D152" s="395">
        <v>4680115881761</v>
      </c>
      <c r="E152" s="390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90"/>
      <c r="T152" s="34"/>
      <c r="U152" s="34"/>
      <c r="V152" s="35" t="s">
        <v>66</v>
      </c>
      <c r="W152" s="384">
        <v>40</v>
      </c>
      <c r="X152" s="385">
        <f t="shared" si="23"/>
        <v>42</v>
      </c>
      <c r="Y152" s="36">
        <f>IFERROR(IF(X152=0,"",ROUNDUP(X152/H152,0)*0.00753),"")</f>
        <v>7.5300000000000006E-2</v>
      </c>
      <c r="Z152" s="56"/>
      <c r="AA152" s="57"/>
      <c r="AE152" s="64"/>
      <c r="BB152" s="145" t="s">
        <v>1</v>
      </c>
      <c r="BL152" s="64">
        <f t="shared" si="24"/>
        <v>42.476190476190474</v>
      </c>
      <c r="BM152" s="64">
        <f t="shared" si="25"/>
        <v>44.599999999999994</v>
      </c>
      <c r="BN152" s="64">
        <f t="shared" si="26"/>
        <v>6.1050061050061048E-2</v>
      </c>
      <c r="BO152" s="64">
        <f t="shared" si="27"/>
        <v>6.4102564102564097E-2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95">
        <v>4680115881563</v>
      </c>
      <c r="E153" s="390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90"/>
      <c r="T153" s="34"/>
      <c r="U153" s="34"/>
      <c r="V153" s="35" t="s">
        <v>66</v>
      </c>
      <c r="W153" s="384">
        <v>40</v>
      </c>
      <c r="X153" s="385">
        <f t="shared" si="23"/>
        <v>42</v>
      </c>
      <c r="Y153" s="36">
        <f>IFERROR(IF(X153=0,"",ROUNDUP(X153/H153,0)*0.00753),"")</f>
        <v>7.5300000000000006E-2</v>
      </c>
      <c r="Z153" s="56"/>
      <c r="AA153" s="57"/>
      <c r="AE153" s="64"/>
      <c r="BB153" s="146" t="s">
        <v>1</v>
      </c>
      <c r="BL153" s="64">
        <f t="shared" si="24"/>
        <v>41.904761904761905</v>
      </c>
      <c r="BM153" s="64">
        <f t="shared" si="25"/>
        <v>44</v>
      </c>
      <c r="BN153" s="64">
        <f t="shared" si="26"/>
        <v>6.1050061050061048E-2</v>
      </c>
      <c r="BO153" s="64">
        <f t="shared" si="27"/>
        <v>6.4102564102564097E-2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4301031199</v>
      </c>
      <c r="D154" s="395">
        <v>4680115880986</v>
      </c>
      <c r="E154" s="390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90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4301031205</v>
      </c>
      <c r="D155" s="395">
        <v>4680115881785</v>
      </c>
      <c r="E155" s="390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4301031202</v>
      </c>
      <c r="D156" s="395">
        <v>4680115881679</v>
      </c>
      <c r="E156" s="390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9"/>
      <c r="Q156" s="389"/>
      <c r="R156" s="389"/>
      <c r="S156" s="390"/>
      <c r="T156" s="34"/>
      <c r="U156" s="34"/>
      <c r="V156" s="35" t="s">
        <v>66</v>
      </c>
      <c r="W156" s="384">
        <v>10.5</v>
      </c>
      <c r="X156" s="385">
        <f t="shared" si="23"/>
        <v>10.5</v>
      </c>
      <c r="Y156" s="36">
        <f>IFERROR(IF(X156=0,"",ROUNDUP(X156/H156,0)*0.00502),"")</f>
        <v>2.5100000000000001E-2</v>
      </c>
      <c r="Z156" s="56"/>
      <c r="AA156" s="57"/>
      <c r="AE156" s="64"/>
      <c r="BB156" s="149" t="s">
        <v>1</v>
      </c>
      <c r="BL156" s="64">
        <f t="shared" si="24"/>
        <v>11</v>
      </c>
      <c r="BM156" s="64">
        <f t="shared" si="25"/>
        <v>11</v>
      </c>
      <c r="BN156" s="64">
        <f t="shared" si="26"/>
        <v>2.1367521367521368E-2</v>
      </c>
      <c r="BO156" s="64">
        <f t="shared" si="27"/>
        <v>2.1367521367521368E-2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4301031158</v>
      </c>
      <c r="D157" s="395">
        <v>4680115880191</v>
      </c>
      <c r="E157" s="390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hidden="1" customHeight="1" x14ac:dyDescent="0.25">
      <c r="A158" s="54" t="s">
        <v>261</v>
      </c>
      <c r="B158" s="54" t="s">
        <v>262</v>
      </c>
      <c r="C158" s="31">
        <v>4301031245</v>
      </c>
      <c r="D158" s="395">
        <v>4680115883963</v>
      </c>
      <c r="E158" s="390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9"/>
      <c r="Q158" s="389"/>
      <c r="R158" s="389"/>
      <c r="S158" s="390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4"/>
      <c r="O159" s="402" t="s">
        <v>70</v>
      </c>
      <c r="P159" s="403"/>
      <c r="Q159" s="403"/>
      <c r="R159" s="403"/>
      <c r="S159" s="403"/>
      <c r="T159" s="403"/>
      <c r="U159" s="404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47.857142857142861</v>
      </c>
      <c r="X159" s="386">
        <f>IFERROR(X151/H151,"0")+IFERROR(X152/H152,"0")+IFERROR(X153/H153,"0")+IFERROR(X154/H154,"0")+IFERROR(X155/H155,"0")+IFERROR(X156/H156,"0")+IFERROR(X157/H157,"0")+IFERROR(X158/H158,"0")</f>
        <v>49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0.35642000000000007</v>
      </c>
      <c r="Z159" s="387"/>
      <c r="AA159" s="387"/>
    </row>
    <row r="160" spans="1:67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4"/>
      <c r="O160" s="402" t="s">
        <v>70</v>
      </c>
      <c r="P160" s="403"/>
      <c r="Q160" s="403"/>
      <c r="R160" s="403"/>
      <c r="S160" s="403"/>
      <c r="T160" s="403"/>
      <c r="U160" s="404"/>
      <c r="V160" s="37" t="s">
        <v>66</v>
      </c>
      <c r="W160" s="386">
        <f>IFERROR(SUM(W151:W158),"0")</f>
        <v>190.5</v>
      </c>
      <c r="X160" s="386">
        <f>IFERROR(SUM(X151:X158),"0")</f>
        <v>195.3</v>
      </c>
      <c r="Y160" s="37"/>
      <c r="Z160" s="387"/>
      <c r="AA160" s="387"/>
    </row>
    <row r="161" spans="1:67" ht="16.5" hidden="1" customHeight="1" x14ac:dyDescent="0.25">
      <c r="A161" s="398" t="s">
        <v>263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8"/>
      <c r="AA161" s="378"/>
    </row>
    <row r="162" spans="1:67" ht="14.25" hidden="1" customHeight="1" x14ac:dyDescent="0.25">
      <c r="A162" s="406" t="s">
        <v>113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77"/>
      <c r="AA162" s="377"/>
    </row>
    <row r="163" spans="1:67" ht="16.5" hidden="1" customHeight="1" x14ac:dyDescent="0.25">
      <c r="A163" s="54" t="s">
        <v>264</v>
      </c>
      <c r="B163" s="54" t="s">
        <v>265</v>
      </c>
      <c r="C163" s="31">
        <v>4301011450</v>
      </c>
      <c r="D163" s="395">
        <v>4680115881402</v>
      </c>
      <c r="E163" s="390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9"/>
      <c r="Q163" s="389"/>
      <c r="R163" s="389"/>
      <c r="S163" s="390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266</v>
      </c>
      <c r="B164" s="54" t="s">
        <v>267</v>
      </c>
      <c r="C164" s="31">
        <v>4301011454</v>
      </c>
      <c r="D164" s="395">
        <v>4680115881396</v>
      </c>
      <c r="E164" s="390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9"/>
      <c r="Q164" s="389"/>
      <c r="R164" s="389"/>
      <c r="S164" s="390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392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4"/>
      <c r="O165" s="402" t="s">
        <v>70</v>
      </c>
      <c r="P165" s="403"/>
      <c r="Q165" s="403"/>
      <c r="R165" s="403"/>
      <c r="S165" s="403"/>
      <c r="T165" s="403"/>
      <c r="U165" s="404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hidden="1" x14ac:dyDescent="0.2">
      <c r="A166" s="393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4"/>
      <c r="O166" s="402" t="s">
        <v>70</v>
      </c>
      <c r="P166" s="403"/>
      <c r="Q166" s="403"/>
      <c r="R166" s="403"/>
      <c r="S166" s="403"/>
      <c r="T166" s="403"/>
      <c r="U166" s="404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hidden="1" customHeight="1" x14ac:dyDescent="0.25">
      <c r="A167" s="406" t="s">
        <v>105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77"/>
      <c r="AA167" s="377"/>
    </row>
    <row r="168" spans="1:67" ht="16.5" hidden="1" customHeight="1" x14ac:dyDescent="0.25">
      <c r="A168" s="54" t="s">
        <v>268</v>
      </c>
      <c r="B168" s="54" t="s">
        <v>269</v>
      </c>
      <c r="C168" s="31">
        <v>4301020262</v>
      </c>
      <c r="D168" s="395">
        <v>4680115882935</v>
      </c>
      <c r="E168" s="390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9"/>
      <c r="Q168" s="389"/>
      <c r="R168" s="389"/>
      <c r="S168" s="390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270</v>
      </c>
      <c r="B169" s="54" t="s">
        <v>271</v>
      </c>
      <c r="C169" s="31">
        <v>4301020220</v>
      </c>
      <c r="D169" s="395">
        <v>4680115880764</v>
      </c>
      <c r="E169" s="390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9"/>
      <c r="Q169" s="389"/>
      <c r="R169" s="389"/>
      <c r="S169" s="390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392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4"/>
      <c r="O170" s="402" t="s">
        <v>70</v>
      </c>
      <c r="P170" s="403"/>
      <c r="Q170" s="403"/>
      <c r="R170" s="403"/>
      <c r="S170" s="403"/>
      <c r="T170" s="403"/>
      <c r="U170" s="404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hidden="1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4"/>
      <c r="O171" s="402" t="s">
        <v>70</v>
      </c>
      <c r="P171" s="403"/>
      <c r="Q171" s="403"/>
      <c r="R171" s="403"/>
      <c r="S171" s="403"/>
      <c r="T171" s="403"/>
      <c r="U171" s="404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hidden="1" customHeight="1" x14ac:dyDescent="0.25">
      <c r="A172" s="406" t="s">
        <v>61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393"/>
      <c r="O172" s="393"/>
      <c r="P172" s="393"/>
      <c r="Q172" s="393"/>
      <c r="R172" s="393"/>
      <c r="S172" s="393"/>
      <c r="T172" s="393"/>
      <c r="U172" s="393"/>
      <c r="V172" s="393"/>
      <c r="W172" s="393"/>
      <c r="X172" s="393"/>
      <c r="Y172" s="393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95">
        <v>4680115882683</v>
      </c>
      <c r="E173" s="390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9"/>
      <c r="Q173" s="389"/>
      <c r="R173" s="389"/>
      <c r="S173" s="390"/>
      <c r="T173" s="34"/>
      <c r="U173" s="34"/>
      <c r="V173" s="35" t="s">
        <v>66</v>
      </c>
      <c r="W173" s="384">
        <v>250</v>
      </c>
      <c r="X173" s="385">
        <f t="shared" ref="X173:X180" si="28">IFERROR(IF(W173="",0,CEILING((W173/$H173),1)*$H173),"")</f>
        <v>253.8</v>
      </c>
      <c r="Y173" s="36">
        <f>IFERROR(IF(X173=0,"",ROUNDUP(X173/H173,0)*0.00937),"")</f>
        <v>0.44039</v>
      </c>
      <c r="Z173" s="56"/>
      <c r="AA173" s="57"/>
      <c r="AE173" s="64"/>
      <c r="BB173" s="156" t="s">
        <v>1</v>
      </c>
      <c r="BL173" s="64">
        <f t="shared" ref="BL173:BL180" si="29">IFERROR(W173*I173/H173,"0")</f>
        <v>259.72222222222223</v>
      </c>
      <c r="BM173" s="64">
        <f t="shared" ref="BM173:BM180" si="30">IFERROR(X173*I173/H173,"0")</f>
        <v>263.67</v>
      </c>
      <c r="BN173" s="64">
        <f t="shared" ref="BN173:BN180" si="31">IFERROR(1/J173*(W173/H173),"0")</f>
        <v>0.38580246913580241</v>
      </c>
      <c r="BO173" s="64">
        <f t="shared" ref="BO173:BO180" si="32">IFERROR(1/J173*(X173/H173),"0")</f>
        <v>0.39166666666666666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95">
        <v>4680115882690</v>
      </c>
      <c r="E174" s="390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9"/>
      <c r="Q174" s="389"/>
      <c r="R174" s="389"/>
      <c r="S174" s="390"/>
      <c r="T174" s="34"/>
      <c r="U174" s="34"/>
      <c r="V174" s="35" t="s">
        <v>66</v>
      </c>
      <c r="W174" s="384">
        <v>100</v>
      </c>
      <c r="X174" s="385">
        <f t="shared" si="28"/>
        <v>102.60000000000001</v>
      </c>
      <c r="Y174" s="36">
        <f>IFERROR(IF(X174=0,"",ROUNDUP(X174/H174,0)*0.00937),"")</f>
        <v>0.17802999999999999</v>
      </c>
      <c r="Z174" s="56"/>
      <c r="AA174" s="57"/>
      <c r="AE174" s="64"/>
      <c r="BB174" s="157" t="s">
        <v>1</v>
      </c>
      <c r="BL174" s="64">
        <f t="shared" si="29"/>
        <v>103.88888888888889</v>
      </c>
      <c r="BM174" s="64">
        <f t="shared" si="30"/>
        <v>106.59000000000002</v>
      </c>
      <c r="BN174" s="64">
        <f t="shared" si="31"/>
        <v>0.15432098765432098</v>
      </c>
      <c r="BO174" s="64">
        <f t="shared" si="32"/>
        <v>0.15833333333333333</v>
      </c>
    </row>
    <row r="175" spans="1:67" ht="27" customHeight="1" x14ac:dyDescent="0.25">
      <c r="A175" s="54" t="s">
        <v>276</v>
      </c>
      <c r="B175" s="54" t="s">
        <v>277</v>
      </c>
      <c r="C175" s="31">
        <v>4301031220</v>
      </c>
      <c r="D175" s="395">
        <v>4680115882669</v>
      </c>
      <c r="E175" s="390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84">
        <v>200</v>
      </c>
      <c r="X175" s="385">
        <f t="shared" si="28"/>
        <v>205.20000000000002</v>
      </c>
      <c r="Y175" s="36">
        <f>IFERROR(IF(X175=0,"",ROUNDUP(X175/H175,0)*0.00937),"")</f>
        <v>0.35605999999999999</v>
      </c>
      <c r="Z175" s="56"/>
      <c r="AA175" s="57"/>
      <c r="AE175" s="64"/>
      <c r="BB175" s="158" t="s">
        <v>1</v>
      </c>
      <c r="BL175" s="64">
        <f t="shared" si="29"/>
        <v>207.77777777777777</v>
      </c>
      <c r="BM175" s="64">
        <f t="shared" si="30"/>
        <v>213.18000000000004</v>
      </c>
      <c r="BN175" s="64">
        <f t="shared" si="31"/>
        <v>0.30864197530864196</v>
      </c>
      <c r="BO175" s="64">
        <f t="shared" si="32"/>
        <v>0.31666666666666665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95">
        <v>4680115882676</v>
      </c>
      <c r="E176" s="390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84">
        <v>160</v>
      </c>
      <c r="X176" s="385">
        <f t="shared" si="28"/>
        <v>162</v>
      </c>
      <c r="Y176" s="36">
        <f>IFERROR(IF(X176=0,"",ROUNDUP(X176/H176,0)*0.00937),"")</f>
        <v>0.28110000000000002</v>
      </c>
      <c r="Z176" s="56"/>
      <c r="AA176" s="57"/>
      <c r="AE176" s="64"/>
      <c r="BB176" s="159" t="s">
        <v>1</v>
      </c>
      <c r="BL176" s="64">
        <f t="shared" si="29"/>
        <v>166.22222222222223</v>
      </c>
      <c r="BM176" s="64">
        <f t="shared" si="30"/>
        <v>168.3</v>
      </c>
      <c r="BN176" s="64">
        <f t="shared" si="31"/>
        <v>0.24691358024691354</v>
      </c>
      <c r="BO176" s="64">
        <f t="shared" si="32"/>
        <v>0.24999999999999997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4301031223</v>
      </c>
      <c r="D177" s="395">
        <v>4680115884014</v>
      </c>
      <c r="E177" s="390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89"/>
      <c r="Q177" s="389"/>
      <c r="R177" s="389"/>
      <c r="S177" s="390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4301031222</v>
      </c>
      <c r="D178" s="395">
        <v>4680115884007</v>
      </c>
      <c r="E178" s="390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89"/>
      <c r="Q178" s="389"/>
      <c r="R178" s="389"/>
      <c r="S178" s="390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4301031229</v>
      </c>
      <c r="D179" s="395">
        <v>4680115884038</v>
      </c>
      <c r="E179" s="390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89"/>
      <c r="Q179" s="389"/>
      <c r="R179" s="389"/>
      <c r="S179" s="390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4301031225</v>
      </c>
      <c r="D180" s="395">
        <v>4680115884021</v>
      </c>
      <c r="E180" s="390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89"/>
      <c r="Q180" s="389"/>
      <c r="R180" s="389"/>
      <c r="S180" s="390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2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4"/>
      <c r="O181" s="402" t="s">
        <v>70</v>
      </c>
      <c r="P181" s="403"/>
      <c r="Q181" s="403"/>
      <c r="R181" s="403"/>
      <c r="S181" s="403"/>
      <c r="T181" s="403"/>
      <c r="U181" s="404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131.48148148148147</v>
      </c>
      <c r="X181" s="386">
        <f>IFERROR(X173/H173,"0")+IFERROR(X174/H174,"0")+IFERROR(X175/H175,"0")+IFERROR(X176/H176,"0")+IFERROR(X177/H177,"0")+IFERROR(X178/H178,"0")+IFERROR(X179/H179,"0")+IFERROR(X180/H180,"0")</f>
        <v>134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1.2555800000000001</v>
      </c>
      <c r="Z181" s="387"/>
      <c r="AA181" s="387"/>
    </row>
    <row r="182" spans="1:67" x14ac:dyDescent="0.2">
      <c r="A182" s="393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4"/>
      <c r="O182" s="402" t="s">
        <v>70</v>
      </c>
      <c r="P182" s="403"/>
      <c r="Q182" s="403"/>
      <c r="R182" s="403"/>
      <c r="S182" s="403"/>
      <c r="T182" s="403"/>
      <c r="U182" s="404"/>
      <c r="V182" s="37" t="s">
        <v>66</v>
      </c>
      <c r="W182" s="386">
        <f>IFERROR(SUM(W173:W180),"0")</f>
        <v>710</v>
      </c>
      <c r="X182" s="386">
        <f>IFERROR(SUM(X173:X180),"0")</f>
        <v>723.6</v>
      </c>
      <c r="Y182" s="37"/>
      <c r="Z182" s="387"/>
      <c r="AA182" s="387"/>
    </row>
    <row r="183" spans="1:67" ht="14.25" hidden="1" customHeight="1" x14ac:dyDescent="0.25">
      <c r="A183" s="406" t="s">
        <v>72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77"/>
      <c r="AA183" s="377"/>
    </row>
    <row r="184" spans="1:67" ht="27" hidden="1" customHeight="1" x14ac:dyDescent="0.25">
      <c r="A184" s="54" t="s">
        <v>288</v>
      </c>
      <c r="B184" s="54" t="s">
        <v>289</v>
      </c>
      <c r="C184" s="31">
        <v>4301051409</v>
      </c>
      <c r="D184" s="395">
        <v>4680115881556</v>
      </c>
      <c r="E184" s="390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89"/>
      <c r="Q184" s="389"/>
      <c r="R184" s="389"/>
      <c r="S184" s="390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hidden="1" customHeight="1" x14ac:dyDescent="0.25">
      <c r="A185" s="54" t="s">
        <v>290</v>
      </c>
      <c r="B185" s="54" t="s">
        <v>291</v>
      </c>
      <c r="C185" s="31">
        <v>4301051408</v>
      </c>
      <c r="D185" s="395">
        <v>4680115881594</v>
      </c>
      <c r="E185" s="390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89"/>
      <c r="Q185" s="389"/>
      <c r="R185" s="389"/>
      <c r="S185" s="390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4301051505</v>
      </c>
      <c r="D186" s="395">
        <v>4680115881587</v>
      </c>
      <c r="E186" s="390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3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89"/>
      <c r="Q186" s="389"/>
      <c r="R186" s="389"/>
      <c r="S186" s="390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294</v>
      </c>
      <c r="B187" s="54" t="s">
        <v>295</v>
      </c>
      <c r="C187" s="31">
        <v>4301051754</v>
      </c>
      <c r="D187" s="395">
        <v>4680115880962</v>
      </c>
      <c r="E187" s="390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9" t="s">
        <v>296</v>
      </c>
      <c r="P187" s="389"/>
      <c r="Q187" s="389"/>
      <c r="R187" s="389"/>
      <c r="S187" s="390"/>
      <c r="T187" s="34"/>
      <c r="U187" s="34"/>
      <c r="V187" s="35" t="s">
        <v>66</v>
      </c>
      <c r="W187" s="384">
        <v>200</v>
      </c>
      <c r="X187" s="385">
        <f t="shared" si="33"/>
        <v>202.79999999999998</v>
      </c>
      <c r="Y187" s="36">
        <f>IFERROR(IF(X187=0,"",ROUNDUP(X187/H187,0)*0.02175),"")</f>
        <v>0.5655</v>
      </c>
      <c r="Z187" s="56"/>
      <c r="AA187" s="57"/>
      <c r="AE187" s="64"/>
      <c r="BB187" s="167" t="s">
        <v>1</v>
      </c>
      <c r="BL187" s="64">
        <f t="shared" si="34"/>
        <v>214.46153846153848</v>
      </c>
      <c r="BM187" s="64">
        <f t="shared" si="35"/>
        <v>217.464</v>
      </c>
      <c r="BN187" s="64">
        <f t="shared" si="36"/>
        <v>0.45787545787545786</v>
      </c>
      <c r="BO187" s="64">
        <f t="shared" si="37"/>
        <v>0.46428571428571425</v>
      </c>
    </row>
    <row r="188" spans="1:67" ht="27" hidden="1" customHeight="1" x14ac:dyDescent="0.25">
      <c r="A188" s="54" t="s">
        <v>297</v>
      </c>
      <c r="B188" s="54" t="s">
        <v>298</v>
      </c>
      <c r="C188" s="31">
        <v>4301051411</v>
      </c>
      <c r="D188" s="395">
        <v>4680115881617</v>
      </c>
      <c r="E188" s="390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9"/>
      <c r="Q188" s="389"/>
      <c r="R188" s="389"/>
      <c r="S188" s="390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95">
        <v>4680115880573</v>
      </c>
      <c r="E189" s="390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4" t="s">
        <v>301</v>
      </c>
      <c r="P189" s="389"/>
      <c r="Q189" s="389"/>
      <c r="R189" s="389"/>
      <c r="S189" s="390"/>
      <c r="T189" s="34"/>
      <c r="U189" s="34"/>
      <c r="V189" s="35" t="s">
        <v>66</v>
      </c>
      <c r="W189" s="384">
        <v>180</v>
      </c>
      <c r="X189" s="385">
        <f t="shared" si="33"/>
        <v>182.7</v>
      </c>
      <c r="Y189" s="36">
        <f>IFERROR(IF(X189=0,"",ROUNDUP(X189/H189,0)*0.02175),"")</f>
        <v>0.45674999999999999</v>
      </c>
      <c r="Z189" s="56"/>
      <c r="AA189" s="57"/>
      <c r="AE189" s="64"/>
      <c r="BB189" s="169" t="s">
        <v>1</v>
      </c>
      <c r="BL189" s="64">
        <f t="shared" si="34"/>
        <v>191.66896551724139</v>
      </c>
      <c r="BM189" s="64">
        <f t="shared" si="35"/>
        <v>194.54399999999998</v>
      </c>
      <c r="BN189" s="64">
        <f t="shared" si="36"/>
        <v>0.36945812807881773</v>
      </c>
      <c r="BO189" s="64">
        <f t="shared" si="37"/>
        <v>0.375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5">
        <v>4680115881228</v>
      </c>
      <c r="E190" s="390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9"/>
      <c r="Q190" s="389"/>
      <c r="R190" s="389"/>
      <c r="S190" s="390"/>
      <c r="T190" s="34"/>
      <c r="U190" s="34"/>
      <c r="V190" s="35" t="s">
        <v>66</v>
      </c>
      <c r="W190" s="384">
        <v>14.4</v>
      </c>
      <c r="X190" s="385">
        <f t="shared" si="33"/>
        <v>14.399999999999999</v>
      </c>
      <c r="Y190" s="36">
        <f>IFERROR(IF(X190=0,"",ROUNDUP(X190/H190,0)*0.00753),"")</f>
        <v>4.5179999999999998E-2</v>
      </c>
      <c r="Z190" s="56"/>
      <c r="AA190" s="57"/>
      <c r="AE190" s="64"/>
      <c r="BB190" s="170" t="s">
        <v>1</v>
      </c>
      <c r="BL190" s="64">
        <f t="shared" si="34"/>
        <v>16.032000000000004</v>
      </c>
      <c r="BM190" s="64">
        <f t="shared" si="35"/>
        <v>16.032</v>
      </c>
      <c r="BN190" s="64">
        <f t="shared" si="36"/>
        <v>3.8461538461538464E-2</v>
      </c>
      <c r="BO190" s="64">
        <f t="shared" si="37"/>
        <v>3.8461538461538464E-2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5">
        <v>4680115881037</v>
      </c>
      <c r="E191" s="390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9"/>
      <c r="Q191" s="389"/>
      <c r="R191" s="389"/>
      <c r="S191" s="390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5">
        <v>4680115881211</v>
      </c>
      <c r="E192" s="390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9"/>
      <c r="Q192" s="389"/>
      <c r="R192" s="389"/>
      <c r="S192" s="390"/>
      <c r="T192" s="34"/>
      <c r="U192" s="34"/>
      <c r="V192" s="35" t="s">
        <v>66</v>
      </c>
      <c r="W192" s="384">
        <v>19.2</v>
      </c>
      <c r="X192" s="385">
        <f t="shared" si="33"/>
        <v>19.2</v>
      </c>
      <c r="Y192" s="36">
        <f>IFERROR(IF(X192=0,"",ROUNDUP(X192/H192,0)*0.00753),"")</f>
        <v>6.0240000000000002E-2</v>
      </c>
      <c r="Z192" s="56"/>
      <c r="AA192" s="57"/>
      <c r="AE192" s="64"/>
      <c r="BB192" s="172" t="s">
        <v>1</v>
      </c>
      <c r="BL192" s="64">
        <f t="shared" si="34"/>
        <v>20.8</v>
      </c>
      <c r="BM192" s="64">
        <f t="shared" si="35"/>
        <v>20.8</v>
      </c>
      <c r="BN192" s="64">
        <f t="shared" si="36"/>
        <v>5.128205128205128E-2</v>
      </c>
      <c r="BO192" s="64">
        <f t="shared" si="37"/>
        <v>5.128205128205128E-2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5">
        <v>4680115881020</v>
      </c>
      <c r="E193" s="390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9"/>
      <c r="Q193" s="389"/>
      <c r="R193" s="389"/>
      <c r="S193" s="390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5">
        <v>4680115882195</v>
      </c>
      <c r="E194" s="390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9"/>
      <c r="Q194" s="389"/>
      <c r="R194" s="389"/>
      <c r="S194" s="390"/>
      <c r="T194" s="34"/>
      <c r="U194" s="34"/>
      <c r="V194" s="35" t="s">
        <v>66</v>
      </c>
      <c r="W194" s="384">
        <v>192</v>
      </c>
      <c r="X194" s="385">
        <f t="shared" si="33"/>
        <v>192</v>
      </c>
      <c r="Y194" s="36">
        <f t="shared" ref="Y194:Y200" si="38">IFERROR(IF(X194=0,"",ROUNDUP(X194/H194,0)*0.00753),"")</f>
        <v>0.60240000000000005</v>
      </c>
      <c r="Z194" s="56"/>
      <c r="AA194" s="57"/>
      <c r="AE194" s="64"/>
      <c r="BB194" s="174" t="s">
        <v>1</v>
      </c>
      <c r="BL194" s="64">
        <f t="shared" si="34"/>
        <v>215.20000000000002</v>
      </c>
      <c r="BM194" s="64">
        <f t="shared" si="35"/>
        <v>215.20000000000002</v>
      </c>
      <c r="BN194" s="64">
        <f t="shared" si="36"/>
        <v>0.51282051282051277</v>
      </c>
      <c r="BO194" s="64">
        <f t="shared" si="37"/>
        <v>0.51282051282051277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4301051752</v>
      </c>
      <c r="D195" s="395">
        <v>4680115882607</v>
      </c>
      <c r="E195" s="390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9" t="s">
        <v>314</v>
      </c>
      <c r="P195" s="389"/>
      <c r="Q195" s="389"/>
      <c r="R195" s="389"/>
      <c r="S195" s="390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95">
        <v>4680115880092</v>
      </c>
      <c r="E196" s="390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7" t="s">
        <v>317</v>
      </c>
      <c r="P196" s="389"/>
      <c r="Q196" s="389"/>
      <c r="R196" s="389"/>
      <c r="S196" s="390"/>
      <c r="T196" s="34"/>
      <c r="U196" s="34"/>
      <c r="V196" s="35" t="s">
        <v>66</v>
      </c>
      <c r="W196" s="384">
        <v>36</v>
      </c>
      <c r="X196" s="385">
        <f t="shared" si="33"/>
        <v>36</v>
      </c>
      <c r="Y196" s="36">
        <f t="shared" si="38"/>
        <v>0.11295000000000001</v>
      </c>
      <c r="Z196" s="56"/>
      <c r="AA196" s="57"/>
      <c r="AE196" s="64"/>
      <c r="BB196" s="176" t="s">
        <v>1</v>
      </c>
      <c r="BL196" s="64">
        <f t="shared" si="34"/>
        <v>40.080000000000005</v>
      </c>
      <c r="BM196" s="64">
        <f t="shared" si="35"/>
        <v>40.080000000000005</v>
      </c>
      <c r="BN196" s="64">
        <f t="shared" si="36"/>
        <v>9.6153846153846145E-2</v>
      </c>
      <c r="BO196" s="64">
        <f t="shared" si="37"/>
        <v>9.6153846153846145E-2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95">
        <v>4680115880221</v>
      </c>
      <c r="E197" s="390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1" t="s">
        <v>320</v>
      </c>
      <c r="P197" s="389"/>
      <c r="Q197" s="389"/>
      <c r="R197" s="389"/>
      <c r="S197" s="390"/>
      <c r="T197" s="34"/>
      <c r="U197" s="34"/>
      <c r="V197" s="35" t="s">
        <v>66</v>
      </c>
      <c r="W197" s="384">
        <v>208.8</v>
      </c>
      <c r="X197" s="385">
        <f t="shared" si="33"/>
        <v>208.79999999999998</v>
      </c>
      <c r="Y197" s="36">
        <f t="shared" si="38"/>
        <v>0.65510999999999997</v>
      </c>
      <c r="Z197" s="56"/>
      <c r="AA197" s="57"/>
      <c r="AE197" s="64"/>
      <c r="BB197" s="177" t="s">
        <v>1</v>
      </c>
      <c r="BL197" s="64">
        <f t="shared" si="34"/>
        <v>232.46400000000006</v>
      </c>
      <c r="BM197" s="64">
        <f t="shared" si="35"/>
        <v>232.464</v>
      </c>
      <c r="BN197" s="64">
        <f t="shared" si="36"/>
        <v>0.55769230769230771</v>
      </c>
      <c r="BO197" s="64">
        <f t="shared" si="37"/>
        <v>0.55769230769230771</v>
      </c>
    </row>
    <row r="198" spans="1:67" ht="16.5" hidden="1" customHeight="1" x14ac:dyDescent="0.25">
      <c r="A198" s="54" t="s">
        <v>321</v>
      </c>
      <c r="B198" s="54" t="s">
        <v>322</v>
      </c>
      <c r="C198" s="31">
        <v>4301051749</v>
      </c>
      <c r="D198" s="395">
        <v>4680115882942</v>
      </c>
      <c r="E198" s="390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6" t="s">
        <v>323</v>
      </c>
      <c r="P198" s="389"/>
      <c r="Q198" s="389"/>
      <c r="R198" s="389"/>
      <c r="S198" s="390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95">
        <v>4680115880504</v>
      </c>
      <c r="E199" s="390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3" t="s">
        <v>326</v>
      </c>
      <c r="P199" s="389"/>
      <c r="Q199" s="389"/>
      <c r="R199" s="389"/>
      <c r="S199" s="390"/>
      <c r="T199" s="34"/>
      <c r="U199" s="34"/>
      <c r="V199" s="35" t="s">
        <v>66</v>
      </c>
      <c r="W199" s="384">
        <v>208.8</v>
      </c>
      <c r="X199" s="385">
        <f t="shared" si="33"/>
        <v>208.79999999999998</v>
      </c>
      <c r="Y199" s="36">
        <f t="shared" si="38"/>
        <v>0.65510999999999997</v>
      </c>
      <c r="Z199" s="56"/>
      <c r="AA199" s="57"/>
      <c r="AE199" s="64"/>
      <c r="BB199" s="179" t="s">
        <v>1</v>
      </c>
      <c r="BL199" s="64">
        <f t="shared" si="34"/>
        <v>232.46400000000006</v>
      </c>
      <c r="BM199" s="64">
        <f t="shared" si="35"/>
        <v>232.464</v>
      </c>
      <c r="BN199" s="64">
        <f t="shared" si="36"/>
        <v>0.55769230769230771</v>
      </c>
      <c r="BO199" s="64">
        <f t="shared" si="37"/>
        <v>0.55769230769230771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95">
        <v>4680115882164</v>
      </c>
      <c r="E200" s="390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90"/>
      <c r="T200" s="34"/>
      <c r="U200" s="34"/>
      <c r="V200" s="35" t="s">
        <v>66</v>
      </c>
      <c r="W200" s="384">
        <v>264</v>
      </c>
      <c r="X200" s="385">
        <f t="shared" si="33"/>
        <v>264</v>
      </c>
      <c r="Y200" s="36">
        <f t="shared" si="38"/>
        <v>0.82830000000000004</v>
      </c>
      <c r="Z200" s="56"/>
      <c r="AA200" s="57"/>
      <c r="AE200" s="64"/>
      <c r="BB200" s="180" t="s">
        <v>1</v>
      </c>
      <c r="BL200" s="64">
        <f t="shared" si="34"/>
        <v>294.58</v>
      </c>
      <c r="BM200" s="64">
        <f t="shared" si="35"/>
        <v>294.58</v>
      </c>
      <c r="BN200" s="64">
        <f t="shared" si="36"/>
        <v>0.70512820512820507</v>
      </c>
      <c r="BO200" s="64">
        <f t="shared" si="37"/>
        <v>0.70512820512820507</v>
      </c>
    </row>
    <row r="201" spans="1:67" x14ac:dyDescent="0.2">
      <c r="A201" s="392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4"/>
      <c r="O201" s="402" t="s">
        <v>70</v>
      </c>
      <c r="P201" s="403"/>
      <c r="Q201" s="403"/>
      <c r="R201" s="403"/>
      <c r="S201" s="403"/>
      <c r="T201" s="403"/>
      <c r="U201" s="404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439.33068081343947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440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3.9815400000000003</v>
      </c>
      <c r="Z201" s="387"/>
      <c r="AA201" s="387"/>
    </row>
    <row r="202" spans="1:67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4"/>
      <c r="O202" s="402" t="s">
        <v>70</v>
      </c>
      <c r="P202" s="403"/>
      <c r="Q202" s="403"/>
      <c r="R202" s="403"/>
      <c r="S202" s="403"/>
      <c r="T202" s="403"/>
      <c r="U202" s="404"/>
      <c r="V202" s="37" t="s">
        <v>66</v>
      </c>
      <c r="W202" s="386">
        <f>IFERROR(SUM(W184:W200),"0")</f>
        <v>1323.1999999999998</v>
      </c>
      <c r="X202" s="386">
        <f>IFERROR(SUM(X184:X200),"0")</f>
        <v>1328.6999999999998</v>
      </c>
      <c r="Y202" s="37"/>
      <c r="Z202" s="387"/>
      <c r="AA202" s="387"/>
    </row>
    <row r="203" spans="1:67" ht="14.25" hidden="1" customHeight="1" x14ac:dyDescent="0.25">
      <c r="A203" s="406" t="s">
        <v>213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77"/>
      <c r="AA203" s="377"/>
    </row>
    <row r="204" spans="1:67" ht="16.5" hidden="1" customHeight="1" x14ac:dyDescent="0.25">
      <c r="A204" s="54" t="s">
        <v>329</v>
      </c>
      <c r="B204" s="54" t="s">
        <v>330</v>
      </c>
      <c r="C204" s="31">
        <v>4301060404</v>
      </c>
      <c r="D204" s="395">
        <v>4680115882874</v>
      </c>
      <c r="E204" s="390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52" t="s">
        <v>331</v>
      </c>
      <c r="P204" s="389"/>
      <c r="Q204" s="389"/>
      <c r="R204" s="389"/>
      <c r="S204" s="390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329</v>
      </c>
      <c r="B205" s="54" t="s">
        <v>332</v>
      </c>
      <c r="C205" s="31">
        <v>4301060360</v>
      </c>
      <c r="D205" s="395">
        <v>4680115882874</v>
      </c>
      <c r="E205" s="390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89"/>
      <c r="Q205" s="389"/>
      <c r="R205" s="389"/>
      <c r="S205" s="390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333</v>
      </c>
      <c r="B206" s="54" t="s">
        <v>334</v>
      </c>
      <c r="C206" s="31">
        <v>4301060359</v>
      </c>
      <c r="D206" s="395">
        <v>4680115884434</v>
      </c>
      <c r="E206" s="390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9"/>
      <c r="Q206" s="389"/>
      <c r="R206" s="389"/>
      <c r="S206" s="390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4301060375</v>
      </c>
      <c r="D207" s="395">
        <v>4680115880818</v>
      </c>
      <c r="E207" s="390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0" t="s">
        <v>337</v>
      </c>
      <c r="P207" s="389"/>
      <c r="Q207" s="389"/>
      <c r="R207" s="389"/>
      <c r="S207" s="390"/>
      <c r="T207" s="34"/>
      <c r="U207" s="34"/>
      <c r="V207" s="35" t="s">
        <v>66</v>
      </c>
      <c r="W207" s="384">
        <v>0</v>
      </c>
      <c r="X207" s="385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95">
        <v>4680115880801</v>
      </c>
      <c r="E208" s="390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2" t="s">
        <v>340</v>
      </c>
      <c r="P208" s="389"/>
      <c r="Q208" s="389"/>
      <c r="R208" s="389"/>
      <c r="S208" s="390"/>
      <c r="T208" s="34"/>
      <c r="U208" s="34"/>
      <c r="V208" s="35" t="s">
        <v>66</v>
      </c>
      <c r="W208" s="384">
        <v>48</v>
      </c>
      <c r="X208" s="385">
        <f>IFERROR(IF(W208="",0,CEILING((W208/$H208),1)*$H208),"")</f>
        <v>48</v>
      </c>
      <c r="Y208" s="36">
        <f>IFERROR(IF(X208=0,"",ROUNDUP(X208/H208,0)*0.00753),"")</f>
        <v>0.15060000000000001</v>
      </c>
      <c r="Z208" s="56"/>
      <c r="AA208" s="57"/>
      <c r="AE208" s="64"/>
      <c r="BB208" s="185" t="s">
        <v>1</v>
      </c>
      <c r="BL208" s="64">
        <f>IFERROR(W208*I208/H208,"0")</f>
        <v>53.440000000000005</v>
      </c>
      <c r="BM208" s="64">
        <f>IFERROR(X208*I208/H208,"0")</f>
        <v>53.440000000000005</v>
      </c>
      <c r="BN208" s="64">
        <f>IFERROR(1/J208*(W208/H208),"0")</f>
        <v>0.12820512820512819</v>
      </c>
      <c r="BO208" s="64">
        <f>IFERROR(1/J208*(X208/H208),"0")</f>
        <v>0.12820512820512819</v>
      </c>
    </row>
    <row r="209" spans="1:67" x14ac:dyDescent="0.2">
      <c r="A209" s="392"/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4"/>
      <c r="O209" s="402" t="s">
        <v>70</v>
      </c>
      <c r="P209" s="403"/>
      <c r="Q209" s="403"/>
      <c r="R209" s="403"/>
      <c r="S209" s="403"/>
      <c r="T209" s="403"/>
      <c r="U209" s="404"/>
      <c r="V209" s="37" t="s">
        <v>71</v>
      </c>
      <c r="W209" s="386">
        <f>IFERROR(W204/H204,"0")+IFERROR(W205/H205,"0")+IFERROR(W206/H206,"0")+IFERROR(W207/H207,"0")+IFERROR(W208/H208,"0")</f>
        <v>20</v>
      </c>
      <c r="X209" s="386">
        <f>IFERROR(X204/H204,"0")+IFERROR(X205/H205,"0")+IFERROR(X206/H206,"0")+IFERROR(X207/H207,"0")+IFERROR(X208/H208,"0")</f>
        <v>20</v>
      </c>
      <c r="Y209" s="386">
        <f>IFERROR(IF(Y204="",0,Y204),"0")+IFERROR(IF(Y205="",0,Y205),"0")+IFERROR(IF(Y206="",0,Y206),"0")+IFERROR(IF(Y207="",0,Y207),"0")+IFERROR(IF(Y208="",0,Y208),"0")</f>
        <v>0.15060000000000001</v>
      </c>
      <c r="Z209" s="387"/>
      <c r="AA209" s="387"/>
    </row>
    <row r="210" spans="1:67" x14ac:dyDescent="0.2">
      <c r="A210" s="393"/>
      <c r="B210" s="393"/>
      <c r="C210" s="393"/>
      <c r="D210" s="393"/>
      <c r="E210" s="393"/>
      <c r="F210" s="393"/>
      <c r="G210" s="393"/>
      <c r="H210" s="393"/>
      <c r="I210" s="393"/>
      <c r="J210" s="393"/>
      <c r="K210" s="393"/>
      <c r="L210" s="393"/>
      <c r="M210" s="393"/>
      <c r="N210" s="394"/>
      <c r="O210" s="402" t="s">
        <v>70</v>
      </c>
      <c r="P210" s="403"/>
      <c r="Q210" s="403"/>
      <c r="R210" s="403"/>
      <c r="S210" s="403"/>
      <c r="T210" s="403"/>
      <c r="U210" s="404"/>
      <c r="V210" s="37" t="s">
        <v>66</v>
      </c>
      <c r="W210" s="386">
        <f>IFERROR(SUM(W204:W208),"0")</f>
        <v>48</v>
      </c>
      <c r="X210" s="386">
        <f>IFERROR(SUM(X204:X208),"0")</f>
        <v>48</v>
      </c>
      <c r="Y210" s="37"/>
      <c r="Z210" s="387"/>
      <c r="AA210" s="387"/>
    </row>
    <row r="211" spans="1:67" ht="16.5" hidden="1" customHeight="1" x14ac:dyDescent="0.25">
      <c r="A211" s="398" t="s">
        <v>341</v>
      </c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393"/>
      <c r="O211" s="393"/>
      <c r="P211" s="393"/>
      <c r="Q211" s="393"/>
      <c r="R211" s="393"/>
      <c r="S211" s="393"/>
      <c r="T211" s="393"/>
      <c r="U211" s="393"/>
      <c r="V211" s="393"/>
      <c r="W211" s="393"/>
      <c r="X211" s="393"/>
      <c r="Y211" s="393"/>
      <c r="Z211" s="378"/>
      <c r="AA211" s="378"/>
    </row>
    <row r="212" spans="1:67" ht="14.25" hidden="1" customHeight="1" x14ac:dyDescent="0.25">
      <c r="A212" s="406" t="s">
        <v>113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77"/>
      <c r="AA212" s="377"/>
    </row>
    <row r="213" spans="1:67" ht="27" hidden="1" customHeight="1" x14ac:dyDescent="0.25">
      <c r="A213" s="54" t="s">
        <v>342</v>
      </c>
      <c r="B213" s="54" t="s">
        <v>343</v>
      </c>
      <c r="C213" s="31">
        <v>4301011717</v>
      </c>
      <c r="D213" s="395">
        <v>4680115884274</v>
      </c>
      <c r="E213" s="390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9"/>
      <c r="Q213" s="389"/>
      <c r="R213" s="389"/>
      <c r="S213" s="390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4301011719</v>
      </c>
      <c r="D214" s="395">
        <v>4680115884298</v>
      </c>
      <c r="E214" s="390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4301011733</v>
      </c>
      <c r="D215" s="395">
        <v>4680115884250</v>
      </c>
      <c r="E215" s="390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9"/>
      <c r="Q215" s="389"/>
      <c r="R215" s="389"/>
      <c r="S215" s="390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4301011718</v>
      </c>
      <c r="D216" s="395">
        <v>4680115884281</v>
      </c>
      <c r="E216" s="390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4301011720</v>
      </c>
      <c r="D217" s="395">
        <v>4680115884199</v>
      </c>
      <c r="E217" s="390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4301011716</v>
      </c>
      <c r="D218" s="395">
        <v>4680115884267</v>
      </c>
      <c r="E218" s="390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9"/>
      <c r="Q218" s="389"/>
      <c r="R218" s="389"/>
      <c r="S218" s="390"/>
      <c r="T218" s="34"/>
      <c r="U218" s="34"/>
      <c r="V218" s="35" t="s">
        <v>66</v>
      </c>
      <c r="W218" s="384">
        <v>0</v>
      </c>
      <c r="X218" s="385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4301011593</v>
      </c>
      <c r="D219" s="395">
        <v>4680115882973</v>
      </c>
      <c r="E219" s="390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89"/>
      <c r="Q219" s="389"/>
      <c r="R219" s="389"/>
      <c r="S219" s="390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idden="1" x14ac:dyDescent="0.2">
      <c r="A220" s="392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4"/>
      <c r="O220" s="402" t="s">
        <v>70</v>
      </c>
      <c r="P220" s="403"/>
      <c r="Q220" s="403"/>
      <c r="R220" s="403"/>
      <c r="S220" s="403"/>
      <c r="T220" s="403"/>
      <c r="U220" s="404"/>
      <c r="V220" s="37" t="s">
        <v>71</v>
      </c>
      <c r="W220" s="386">
        <f>IFERROR(W213/H213,"0")+IFERROR(W214/H214,"0")+IFERROR(W215/H215,"0")+IFERROR(W216/H216,"0")+IFERROR(W217/H217,"0")+IFERROR(W218/H218,"0")+IFERROR(W219/H219,"0")</f>
        <v>0</v>
      </c>
      <c r="X220" s="386">
        <f>IFERROR(X213/H213,"0")+IFERROR(X214/H214,"0")+IFERROR(X215/H215,"0")+IFERROR(X216/H216,"0")+IFERROR(X217/H217,"0")+IFERROR(X218/H218,"0")+IFERROR(X219/H219,"0")</f>
        <v>0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87"/>
      <c r="AA220" s="387"/>
    </row>
    <row r="221" spans="1:67" hidden="1" x14ac:dyDescent="0.2">
      <c r="A221" s="393"/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4"/>
      <c r="O221" s="402" t="s">
        <v>70</v>
      </c>
      <c r="P221" s="403"/>
      <c r="Q221" s="403"/>
      <c r="R221" s="403"/>
      <c r="S221" s="403"/>
      <c r="T221" s="403"/>
      <c r="U221" s="404"/>
      <c r="V221" s="37" t="s">
        <v>66</v>
      </c>
      <c r="W221" s="386">
        <f>IFERROR(SUM(W213:W219),"0")</f>
        <v>0</v>
      </c>
      <c r="X221" s="386">
        <f>IFERROR(SUM(X213:X219),"0")</f>
        <v>0</v>
      </c>
      <c r="Y221" s="37"/>
      <c r="Z221" s="387"/>
      <c r="AA221" s="387"/>
    </row>
    <row r="222" spans="1:67" ht="14.25" hidden="1" customHeight="1" x14ac:dyDescent="0.25">
      <c r="A222" s="406" t="s">
        <v>61</v>
      </c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393"/>
      <c r="O222" s="393"/>
      <c r="P222" s="393"/>
      <c r="Q222" s="393"/>
      <c r="R222" s="393"/>
      <c r="S222" s="393"/>
      <c r="T222" s="393"/>
      <c r="U222" s="393"/>
      <c r="V222" s="393"/>
      <c r="W222" s="393"/>
      <c r="X222" s="393"/>
      <c r="Y222" s="393"/>
      <c r="Z222" s="377"/>
      <c r="AA222" s="377"/>
    </row>
    <row r="223" spans="1:67" ht="27" hidden="1" customHeight="1" x14ac:dyDescent="0.25">
      <c r="A223" s="54" t="s">
        <v>356</v>
      </c>
      <c r="B223" s="54" t="s">
        <v>357</v>
      </c>
      <c r="C223" s="31">
        <v>4301031305</v>
      </c>
      <c r="D223" s="395">
        <v>4607091389845</v>
      </c>
      <c r="E223" s="390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90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358</v>
      </c>
      <c r="B224" s="54" t="s">
        <v>359</v>
      </c>
      <c r="C224" s="31">
        <v>4301031306</v>
      </c>
      <c r="D224" s="395">
        <v>4680115882881</v>
      </c>
      <c r="E224" s="390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59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90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2"/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4"/>
      <c r="O225" s="402" t="s">
        <v>70</v>
      </c>
      <c r="P225" s="403"/>
      <c r="Q225" s="403"/>
      <c r="R225" s="403"/>
      <c r="S225" s="403"/>
      <c r="T225" s="403"/>
      <c r="U225" s="404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hidden="1" x14ac:dyDescent="0.2">
      <c r="A226" s="393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4"/>
      <c r="O226" s="402" t="s">
        <v>70</v>
      </c>
      <c r="P226" s="403"/>
      <c r="Q226" s="403"/>
      <c r="R226" s="403"/>
      <c r="S226" s="403"/>
      <c r="T226" s="403"/>
      <c r="U226" s="404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hidden="1" customHeight="1" x14ac:dyDescent="0.25">
      <c r="A227" s="398" t="s">
        <v>360</v>
      </c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3"/>
      <c r="P227" s="393"/>
      <c r="Q227" s="393"/>
      <c r="R227" s="393"/>
      <c r="S227" s="393"/>
      <c r="T227" s="393"/>
      <c r="U227" s="393"/>
      <c r="V227" s="393"/>
      <c r="W227" s="393"/>
      <c r="X227" s="393"/>
      <c r="Y227" s="393"/>
      <c r="Z227" s="378"/>
      <c r="AA227" s="378"/>
    </row>
    <row r="228" spans="1:67" ht="14.25" hidden="1" customHeight="1" x14ac:dyDescent="0.25">
      <c r="A228" s="406" t="s">
        <v>113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77"/>
      <c r="AA228" s="377"/>
    </row>
    <row r="229" spans="1:67" ht="27" hidden="1" customHeight="1" x14ac:dyDescent="0.25">
      <c r="A229" s="54" t="s">
        <v>361</v>
      </c>
      <c r="B229" s="54" t="s">
        <v>362</v>
      </c>
      <c r="C229" s="31">
        <v>4301011826</v>
      </c>
      <c r="D229" s="395">
        <v>4680115884137</v>
      </c>
      <c r="E229" s="390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90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hidden="1" customHeight="1" x14ac:dyDescent="0.25">
      <c r="A230" s="54" t="s">
        <v>361</v>
      </c>
      <c r="B230" s="54" t="s">
        <v>363</v>
      </c>
      <c r="C230" s="31">
        <v>4301011942</v>
      </c>
      <c r="D230" s="395">
        <v>4680115884137</v>
      </c>
      <c r="E230" s="390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89"/>
      <c r="Q230" s="389"/>
      <c r="R230" s="389"/>
      <c r="S230" s="390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4301011724</v>
      </c>
      <c r="D231" s="395">
        <v>4680115884236</v>
      </c>
      <c r="E231" s="390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89"/>
      <c r="Q231" s="389"/>
      <c r="R231" s="389"/>
      <c r="S231" s="390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4301011721</v>
      </c>
      <c r="D232" s="395">
        <v>4680115884175</v>
      </c>
      <c r="E232" s="390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369</v>
      </c>
      <c r="B233" s="54" t="s">
        <v>370</v>
      </c>
      <c r="C233" s="31">
        <v>4301011824</v>
      </c>
      <c r="D233" s="395">
        <v>4680115884144</v>
      </c>
      <c r="E233" s="390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89"/>
      <c r="Q233" s="389"/>
      <c r="R233" s="389"/>
      <c r="S233" s="390"/>
      <c r="T233" s="34"/>
      <c r="U233" s="34"/>
      <c r="V233" s="35" t="s">
        <v>66</v>
      </c>
      <c r="W233" s="384">
        <v>0</v>
      </c>
      <c r="X233" s="385">
        <f t="shared" si="44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4301011963</v>
      </c>
      <c r="D234" s="395">
        <v>4680115885288</v>
      </c>
      <c r="E234" s="390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3" t="s">
        <v>373</v>
      </c>
      <c r="P234" s="389"/>
      <c r="Q234" s="389"/>
      <c r="R234" s="389"/>
      <c r="S234" s="390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4301011726</v>
      </c>
      <c r="D235" s="395">
        <v>4680115884182</v>
      </c>
      <c r="E235" s="390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89"/>
      <c r="Q235" s="389"/>
      <c r="R235" s="389"/>
      <c r="S235" s="390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4301011722</v>
      </c>
      <c r="D236" s="395">
        <v>4680115884205</v>
      </c>
      <c r="E236" s="390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89"/>
      <c r="Q236" s="389"/>
      <c r="R236" s="389"/>
      <c r="S236" s="390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idden="1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4"/>
      <c r="O237" s="402" t="s">
        <v>70</v>
      </c>
      <c r="P237" s="403"/>
      <c r="Q237" s="403"/>
      <c r="R237" s="403"/>
      <c r="S237" s="403"/>
      <c r="T237" s="403"/>
      <c r="U237" s="404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0</v>
      </c>
      <c r="X237" s="386">
        <f>IFERROR(X229/H229,"0")+IFERROR(X230/H230,"0")+IFERROR(X231/H231,"0")+IFERROR(X232/H232,"0")+IFERROR(X233/H233,"0")+IFERROR(X234/H234,"0")+IFERROR(X235/H235,"0")+IFERROR(X236/H236,"0")</f>
        <v>0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</v>
      </c>
      <c r="Z237" s="387"/>
      <c r="AA237" s="387"/>
    </row>
    <row r="238" spans="1:67" hidden="1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4"/>
      <c r="O238" s="402" t="s">
        <v>70</v>
      </c>
      <c r="P238" s="403"/>
      <c r="Q238" s="403"/>
      <c r="R238" s="403"/>
      <c r="S238" s="403"/>
      <c r="T238" s="403"/>
      <c r="U238" s="404"/>
      <c r="V238" s="37" t="s">
        <v>66</v>
      </c>
      <c r="W238" s="386">
        <f>IFERROR(SUM(W229:W236),"0")</f>
        <v>0</v>
      </c>
      <c r="X238" s="386">
        <f>IFERROR(SUM(X229:X236),"0")</f>
        <v>0</v>
      </c>
      <c r="Y238" s="37"/>
      <c r="Z238" s="387"/>
      <c r="AA238" s="387"/>
    </row>
    <row r="239" spans="1:67" ht="16.5" hidden="1" customHeight="1" x14ac:dyDescent="0.25">
      <c r="A239" s="398" t="s">
        <v>378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78"/>
      <c r="AA239" s="378"/>
    </row>
    <row r="240" spans="1:67" ht="14.25" hidden="1" customHeight="1" x14ac:dyDescent="0.25">
      <c r="A240" s="406" t="s">
        <v>113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77"/>
      <c r="AA240" s="377"/>
    </row>
    <row r="241" spans="1:67" ht="27" hidden="1" customHeight="1" x14ac:dyDescent="0.25">
      <c r="A241" s="54" t="s">
        <v>379</v>
      </c>
      <c r="B241" s="54" t="s">
        <v>380</v>
      </c>
      <c r="C241" s="31">
        <v>4301012016</v>
      </c>
      <c r="D241" s="395">
        <v>4680115885554</v>
      </c>
      <c r="E241" s="390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7" t="s">
        <v>381</v>
      </c>
      <c r="P241" s="389"/>
      <c r="Q241" s="389"/>
      <c r="R241" s="389"/>
      <c r="S241" s="390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hidden="1" customHeight="1" x14ac:dyDescent="0.25">
      <c r="A242" s="54" t="s">
        <v>382</v>
      </c>
      <c r="B242" s="54" t="s">
        <v>383</v>
      </c>
      <c r="C242" s="31">
        <v>4301012024</v>
      </c>
      <c r="D242" s="395">
        <v>4680115885615</v>
      </c>
      <c r="E242" s="390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89"/>
      <c r="Q242" s="389"/>
      <c r="R242" s="389"/>
      <c r="S242" s="390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385</v>
      </c>
      <c r="B243" s="54" t="s">
        <v>386</v>
      </c>
      <c r="C243" s="31">
        <v>4301011858</v>
      </c>
      <c r="D243" s="395">
        <v>4680115885646</v>
      </c>
      <c r="E243" s="390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19" t="s">
        <v>387</v>
      </c>
      <c r="P243" s="389"/>
      <c r="Q243" s="389"/>
      <c r="R243" s="389"/>
      <c r="S243" s="390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4301011328</v>
      </c>
      <c r="D244" s="395">
        <v>4607091386011</v>
      </c>
      <c r="E244" s="390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89"/>
      <c r="Q244" s="389"/>
      <c r="R244" s="389"/>
      <c r="S244" s="390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4301011329</v>
      </c>
      <c r="D245" s="395">
        <v>4607091387308</v>
      </c>
      <c r="E245" s="390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89"/>
      <c r="Q245" s="389"/>
      <c r="R245" s="389"/>
      <c r="S245" s="390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4301011049</v>
      </c>
      <c r="D246" s="395">
        <v>4607091387339</v>
      </c>
      <c r="E246" s="390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89"/>
      <c r="Q246" s="389"/>
      <c r="R246" s="389"/>
      <c r="S246" s="390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4301011573</v>
      </c>
      <c r="D247" s="395">
        <v>4680115881938</v>
      </c>
      <c r="E247" s="390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9"/>
      <c r="Q247" s="389"/>
      <c r="R247" s="389"/>
      <c r="S247" s="390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4301010944</v>
      </c>
      <c r="D248" s="395">
        <v>4607091387346</v>
      </c>
      <c r="E248" s="390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9"/>
      <c r="Q248" s="389"/>
      <c r="R248" s="389"/>
      <c r="S248" s="390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4"/>
      <c r="O249" s="402" t="s">
        <v>70</v>
      </c>
      <c r="P249" s="403"/>
      <c r="Q249" s="403"/>
      <c r="R249" s="403"/>
      <c r="S249" s="403"/>
      <c r="T249" s="403"/>
      <c r="U249" s="404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4"/>
      <c r="O250" s="402" t="s">
        <v>70</v>
      </c>
      <c r="P250" s="403"/>
      <c r="Q250" s="403"/>
      <c r="R250" s="403"/>
      <c r="S250" s="403"/>
      <c r="T250" s="403"/>
      <c r="U250" s="404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hidden="1" customHeight="1" x14ac:dyDescent="0.25">
      <c r="A251" s="406" t="s">
        <v>61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77"/>
      <c r="AA251" s="377"/>
    </row>
    <row r="252" spans="1:67" ht="27" customHeight="1" x14ac:dyDescent="0.25">
      <c r="A252" s="54" t="s">
        <v>398</v>
      </c>
      <c r="B252" s="54" t="s">
        <v>399</v>
      </c>
      <c r="C252" s="31">
        <v>4301030878</v>
      </c>
      <c r="D252" s="395">
        <v>4607091387193</v>
      </c>
      <c r="E252" s="390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9"/>
      <c r="Q252" s="389"/>
      <c r="R252" s="389"/>
      <c r="S252" s="390"/>
      <c r="T252" s="34"/>
      <c r="U252" s="34"/>
      <c r="V252" s="35" t="s">
        <v>66</v>
      </c>
      <c r="W252" s="384">
        <v>30</v>
      </c>
      <c r="X252" s="385">
        <f>IFERROR(IF(W252="",0,CEILING((W252/$H252),1)*$H252),"")</f>
        <v>33.6</v>
      </c>
      <c r="Y252" s="36">
        <f>IFERROR(IF(X252=0,"",ROUNDUP(X252/H252,0)*0.00753),"")</f>
        <v>6.0240000000000002E-2</v>
      </c>
      <c r="Z252" s="56"/>
      <c r="AA252" s="57"/>
      <c r="AE252" s="64"/>
      <c r="BB252" s="211" t="s">
        <v>1</v>
      </c>
      <c r="BL252" s="64">
        <f>IFERROR(W252*I252/H252,"0")</f>
        <v>31.857142857142858</v>
      </c>
      <c r="BM252" s="64">
        <f>IFERROR(X252*I252/H252,"0")</f>
        <v>35.68</v>
      </c>
      <c r="BN252" s="64">
        <f>IFERROR(1/J252*(W252/H252),"0")</f>
        <v>4.5787545787545784E-2</v>
      </c>
      <c r="BO252" s="64">
        <f>IFERROR(1/J252*(X252/H252),"0")</f>
        <v>5.128205128205128E-2</v>
      </c>
    </row>
    <row r="253" spans="1:67" ht="27" hidden="1" customHeight="1" x14ac:dyDescent="0.25">
      <c r="A253" s="54" t="s">
        <v>400</v>
      </c>
      <c r="B253" s="54" t="s">
        <v>401</v>
      </c>
      <c r="C253" s="31">
        <v>4301031153</v>
      </c>
      <c r="D253" s="395">
        <v>4607091387230</v>
      </c>
      <c r="E253" s="390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9"/>
      <c r="Q253" s="389"/>
      <c r="R253" s="389"/>
      <c r="S253" s="390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4301031152</v>
      </c>
      <c r="D254" s="395">
        <v>4607091387285</v>
      </c>
      <c r="E254" s="390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9"/>
      <c r="Q254" s="389"/>
      <c r="R254" s="389"/>
      <c r="S254" s="390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392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4"/>
      <c r="O255" s="402" t="s">
        <v>70</v>
      </c>
      <c r="P255" s="403"/>
      <c r="Q255" s="403"/>
      <c r="R255" s="403"/>
      <c r="S255" s="403"/>
      <c r="T255" s="403"/>
      <c r="U255" s="404"/>
      <c r="V255" s="37" t="s">
        <v>71</v>
      </c>
      <c r="W255" s="386">
        <f>IFERROR(W252/H252,"0")+IFERROR(W253/H253,"0")+IFERROR(W254/H254,"0")</f>
        <v>7.1428571428571423</v>
      </c>
      <c r="X255" s="386">
        <f>IFERROR(X252/H252,"0")+IFERROR(X253/H253,"0")+IFERROR(X254/H254,"0")</f>
        <v>8</v>
      </c>
      <c r="Y255" s="386">
        <f>IFERROR(IF(Y252="",0,Y252),"0")+IFERROR(IF(Y253="",0,Y253),"0")+IFERROR(IF(Y254="",0,Y254),"0")</f>
        <v>6.0240000000000002E-2</v>
      </c>
      <c r="Z255" s="387"/>
      <c r="AA255" s="387"/>
    </row>
    <row r="256" spans="1:67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4"/>
      <c r="O256" s="402" t="s">
        <v>70</v>
      </c>
      <c r="P256" s="403"/>
      <c r="Q256" s="403"/>
      <c r="R256" s="403"/>
      <c r="S256" s="403"/>
      <c r="T256" s="403"/>
      <c r="U256" s="404"/>
      <c r="V256" s="37" t="s">
        <v>66</v>
      </c>
      <c r="W256" s="386">
        <f>IFERROR(SUM(W252:W254),"0")</f>
        <v>30</v>
      </c>
      <c r="X256" s="386">
        <f>IFERROR(SUM(X252:X254),"0")</f>
        <v>33.6</v>
      </c>
      <c r="Y256" s="37"/>
      <c r="Z256" s="387"/>
      <c r="AA256" s="387"/>
    </row>
    <row r="257" spans="1:67" ht="14.25" hidden="1" customHeight="1" x14ac:dyDescent="0.25">
      <c r="A257" s="406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7"/>
      <c r="AA257" s="377"/>
    </row>
    <row r="258" spans="1:67" ht="16.5" hidden="1" customHeight="1" x14ac:dyDescent="0.25">
      <c r="A258" s="54" t="s">
        <v>404</v>
      </c>
      <c r="B258" s="54" t="s">
        <v>405</v>
      </c>
      <c r="C258" s="31">
        <v>4301051100</v>
      </c>
      <c r="D258" s="395">
        <v>4607091387766</v>
      </c>
      <c r="E258" s="390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89"/>
      <c r="Q258" s="389"/>
      <c r="R258" s="389"/>
      <c r="S258" s="390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hidden="1" customHeight="1" x14ac:dyDescent="0.25">
      <c r="A259" s="54" t="s">
        <v>406</v>
      </c>
      <c r="B259" s="54" t="s">
        <v>407</v>
      </c>
      <c r="C259" s="31">
        <v>4301051116</v>
      </c>
      <c r="D259" s="395">
        <v>4607091387957</v>
      </c>
      <c r="E259" s="390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6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89"/>
      <c r="Q259" s="389"/>
      <c r="R259" s="389"/>
      <c r="S259" s="390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4301051115</v>
      </c>
      <c r="D260" s="395">
        <v>4607091387964</v>
      </c>
      <c r="E260" s="390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89"/>
      <c r="Q260" s="389"/>
      <c r="R260" s="389"/>
      <c r="S260" s="390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hidden="1" customHeight="1" x14ac:dyDescent="0.25">
      <c r="A261" s="54" t="s">
        <v>410</v>
      </c>
      <c r="B261" s="54" t="s">
        <v>411</v>
      </c>
      <c r="C261" s="31">
        <v>4301051731</v>
      </c>
      <c r="D261" s="395">
        <v>4680115884618</v>
      </c>
      <c r="E261" s="390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5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89"/>
      <c r="Q261" s="389"/>
      <c r="R261" s="389"/>
      <c r="S261" s="390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hidden="1" customHeight="1" x14ac:dyDescent="0.25">
      <c r="A262" s="54" t="s">
        <v>412</v>
      </c>
      <c r="B262" s="54" t="s">
        <v>413</v>
      </c>
      <c r="C262" s="31">
        <v>4301051705</v>
      </c>
      <c r="D262" s="395">
        <v>4680115884588</v>
      </c>
      <c r="E262" s="390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89"/>
      <c r="Q262" s="389"/>
      <c r="R262" s="389"/>
      <c r="S262" s="390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4301051130</v>
      </c>
      <c r="D263" s="395">
        <v>4607091387537</v>
      </c>
      <c r="E263" s="390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89"/>
      <c r="Q263" s="389"/>
      <c r="R263" s="389"/>
      <c r="S263" s="390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4301051132</v>
      </c>
      <c r="D264" s="395">
        <v>4607091387513</v>
      </c>
      <c r="E264" s="390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89"/>
      <c r="Q264" s="389"/>
      <c r="R264" s="389"/>
      <c r="S264" s="390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idden="1" x14ac:dyDescent="0.2">
      <c r="A265" s="392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4"/>
      <c r="O265" s="402" t="s">
        <v>70</v>
      </c>
      <c r="P265" s="403"/>
      <c r="Q265" s="403"/>
      <c r="R265" s="403"/>
      <c r="S265" s="403"/>
      <c r="T265" s="403"/>
      <c r="U265" s="404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hidden="1" x14ac:dyDescent="0.2">
      <c r="A266" s="39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4"/>
      <c r="O266" s="402" t="s">
        <v>70</v>
      </c>
      <c r="P266" s="403"/>
      <c r="Q266" s="403"/>
      <c r="R266" s="403"/>
      <c r="S266" s="403"/>
      <c r="T266" s="403"/>
      <c r="U266" s="404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hidden="1" customHeight="1" x14ac:dyDescent="0.25">
      <c r="A267" s="406" t="s">
        <v>213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77"/>
      <c r="AA267" s="377"/>
    </row>
    <row r="268" spans="1:67" ht="16.5" customHeight="1" x14ac:dyDescent="0.25">
      <c r="A268" s="54" t="s">
        <v>418</v>
      </c>
      <c r="B268" s="54" t="s">
        <v>419</v>
      </c>
      <c r="C268" s="31">
        <v>4301060379</v>
      </c>
      <c r="D268" s="395">
        <v>4607091380880</v>
      </c>
      <c r="E268" s="390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3" t="s">
        <v>420</v>
      </c>
      <c r="P268" s="389"/>
      <c r="Q268" s="389"/>
      <c r="R268" s="389"/>
      <c r="S268" s="390"/>
      <c r="T268" s="34"/>
      <c r="U268" s="34"/>
      <c r="V268" s="35" t="s">
        <v>66</v>
      </c>
      <c r="W268" s="384">
        <v>100</v>
      </c>
      <c r="X268" s="385">
        <f>IFERROR(IF(W268="",0,CEILING((W268/$H268),1)*$H268),"")</f>
        <v>100.80000000000001</v>
      </c>
      <c r="Y268" s="36">
        <f>IFERROR(IF(X268=0,"",ROUNDUP(X268/H268,0)*0.02175),"")</f>
        <v>0.26100000000000001</v>
      </c>
      <c r="Z268" s="56"/>
      <c r="AA268" s="57"/>
      <c r="AE268" s="64"/>
      <c r="BB268" s="221" t="s">
        <v>1</v>
      </c>
      <c r="BL268" s="64">
        <f>IFERROR(W268*I268/H268,"0")</f>
        <v>106.71428571428572</v>
      </c>
      <c r="BM268" s="64">
        <f>IFERROR(X268*I268/H268,"0")</f>
        <v>107.56800000000001</v>
      </c>
      <c r="BN268" s="64">
        <f>IFERROR(1/J268*(W268/H268),"0")</f>
        <v>0.21258503401360543</v>
      </c>
      <c r="BO268" s="64">
        <f>IFERROR(1/J268*(X268/H268),"0")</f>
        <v>0.21428571428571427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95">
        <v>4607091384482</v>
      </c>
      <c r="E269" s="390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89"/>
      <c r="Q269" s="389"/>
      <c r="R269" s="389"/>
      <c r="S269" s="390"/>
      <c r="T269" s="34"/>
      <c r="U269" s="34"/>
      <c r="V269" s="35" t="s">
        <v>66</v>
      </c>
      <c r="W269" s="384">
        <v>120</v>
      </c>
      <c r="X269" s="385">
        <f>IFERROR(IF(W269="",0,CEILING((W269/$H269),1)*$H269),"")</f>
        <v>124.8</v>
      </c>
      <c r="Y269" s="36">
        <f>IFERROR(IF(X269=0,"",ROUNDUP(X269/H269,0)*0.02175),"")</f>
        <v>0.34799999999999998</v>
      </c>
      <c r="Z269" s="56"/>
      <c r="AA269" s="57"/>
      <c r="AE269" s="64"/>
      <c r="BB269" s="222" t="s">
        <v>1</v>
      </c>
      <c r="BL269" s="64">
        <f>IFERROR(W269*I269/H269,"0")</f>
        <v>128.67692307692309</v>
      </c>
      <c r="BM269" s="64">
        <f>IFERROR(X269*I269/H269,"0")</f>
        <v>133.82400000000001</v>
      </c>
      <c r="BN269" s="64">
        <f>IFERROR(1/J269*(W269/H269),"0")</f>
        <v>0.27472527472527469</v>
      </c>
      <c r="BO269" s="64">
        <f>IFERROR(1/J269*(X269/H269),"0")</f>
        <v>0.2857142857142857</v>
      </c>
    </row>
    <row r="270" spans="1:67" ht="16.5" customHeight="1" x14ac:dyDescent="0.25">
      <c r="A270" s="54" t="s">
        <v>423</v>
      </c>
      <c r="B270" s="54" t="s">
        <v>424</v>
      </c>
      <c r="C270" s="31">
        <v>4301060325</v>
      </c>
      <c r="D270" s="395">
        <v>4607091380897</v>
      </c>
      <c r="E270" s="390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89"/>
      <c r="Q270" s="389"/>
      <c r="R270" s="389"/>
      <c r="S270" s="390"/>
      <c r="T270" s="34"/>
      <c r="U270" s="34"/>
      <c r="V270" s="35" t="s">
        <v>66</v>
      </c>
      <c r="W270" s="384">
        <v>25</v>
      </c>
      <c r="X270" s="385">
        <f>IFERROR(IF(W270="",0,CEILING((W270/$H270),1)*$H270),"")</f>
        <v>25.200000000000003</v>
      </c>
      <c r="Y270" s="36">
        <f>IFERROR(IF(X270=0,"",ROUNDUP(X270/H270,0)*0.02175),"")</f>
        <v>6.5250000000000002E-2</v>
      </c>
      <c r="Z270" s="56"/>
      <c r="AA270" s="57"/>
      <c r="AE270" s="64"/>
      <c r="BB270" s="223" t="s">
        <v>1</v>
      </c>
      <c r="BL270" s="64">
        <f>IFERROR(W270*I270/H270,"0")</f>
        <v>26.678571428571431</v>
      </c>
      <c r="BM270" s="64">
        <f>IFERROR(X270*I270/H270,"0")</f>
        <v>26.892000000000003</v>
      </c>
      <c r="BN270" s="64">
        <f>IFERROR(1/J270*(W270/H270),"0")</f>
        <v>5.3146258503401357E-2</v>
      </c>
      <c r="BO270" s="64">
        <f>IFERROR(1/J270*(X270/H270),"0")</f>
        <v>5.3571428571428568E-2</v>
      </c>
    </row>
    <row r="271" spans="1:67" x14ac:dyDescent="0.2">
      <c r="A271" s="392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4"/>
      <c r="O271" s="402" t="s">
        <v>70</v>
      </c>
      <c r="P271" s="403"/>
      <c r="Q271" s="403"/>
      <c r="R271" s="403"/>
      <c r="S271" s="403"/>
      <c r="T271" s="403"/>
      <c r="U271" s="404"/>
      <c r="V271" s="37" t="s">
        <v>71</v>
      </c>
      <c r="W271" s="386">
        <f>IFERROR(W268/H268,"0")+IFERROR(W269/H269,"0")+IFERROR(W270/H270,"0")</f>
        <v>30.265567765567766</v>
      </c>
      <c r="X271" s="386">
        <f>IFERROR(X268/H268,"0")+IFERROR(X269/H269,"0")+IFERROR(X270/H270,"0")</f>
        <v>31</v>
      </c>
      <c r="Y271" s="386">
        <f>IFERROR(IF(Y268="",0,Y268),"0")+IFERROR(IF(Y269="",0,Y269),"0")+IFERROR(IF(Y270="",0,Y270),"0")</f>
        <v>0.67425000000000002</v>
      </c>
      <c r="Z271" s="387"/>
      <c r="AA271" s="387"/>
    </row>
    <row r="272" spans="1:67" x14ac:dyDescent="0.2">
      <c r="A272" s="393"/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4"/>
      <c r="O272" s="402" t="s">
        <v>70</v>
      </c>
      <c r="P272" s="403"/>
      <c r="Q272" s="403"/>
      <c r="R272" s="403"/>
      <c r="S272" s="403"/>
      <c r="T272" s="403"/>
      <c r="U272" s="404"/>
      <c r="V272" s="37" t="s">
        <v>66</v>
      </c>
      <c r="W272" s="386">
        <f>IFERROR(SUM(W268:W270),"0")</f>
        <v>245</v>
      </c>
      <c r="X272" s="386">
        <f>IFERROR(SUM(X268:X270),"0")</f>
        <v>250.8</v>
      </c>
      <c r="Y272" s="37"/>
      <c r="Z272" s="387"/>
      <c r="AA272" s="387"/>
    </row>
    <row r="273" spans="1:67" ht="14.25" hidden="1" customHeight="1" x14ac:dyDescent="0.25">
      <c r="A273" s="406" t="s">
        <v>91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77"/>
      <c r="AA273" s="377"/>
    </row>
    <row r="274" spans="1:67" ht="16.5" hidden="1" customHeight="1" x14ac:dyDescent="0.25">
      <c r="A274" s="54" t="s">
        <v>425</v>
      </c>
      <c r="B274" s="54" t="s">
        <v>426</v>
      </c>
      <c r="C274" s="31">
        <v>4301030232</v>
      </c>
      <c r="D274" s="395">
        <v>4607091388374</v>
      </c>
      <c r="E274" s="390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33" t="s">
        <v>427</v>
      </c>
      <c r="P274" s="389"/>
      <c r="Q274" s="389"/>
      <c r="R274" s="389"/>
      <c r="S274" s="390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428</v>
      </c>
      <c r="B275" s="54" t="s">
        <v>429</v>
      </c>
      <c r="C275" s="31">
        <v>4301030235</v>
      </c>
      <c r="D275" s="395">
        <v>4607091388381</v>
      </c>
      <c r="E275" s="390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58" t="s">
        <v>430</v>
      </c>
      <c r="P275" s="389"/>
      <c r="Q275" s="389"/>
      <c r="R275" s="389"/>
      <c r="S275" s="390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431</v>
      </c>
      <c r="B276" s="54" t="s">
        <v>432</v>
      </c>
      <c r="C276" s="31">
        <v>4301030233</v>
      </c>
      <c r="D276" s="395">
        <v>4607091388404</v>
      </c>
      <c r="E276" s="390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89"/>
      <c r="Q276" s="389"/>
      <c r="R276" s="389"/>
      <c r="S276" s="390"/>
      <c r="T276" s="34"/>
      <c r="U276" s="34"/>
      <c r="V276" s="35" t="s">
        <v>66</v>
      </c>
      <c r="W276" s="384">
        <v>0</v>
      </c>
      <c r="X276" s="385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392"/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4"/>
      <c r="O277" s="402" t="s">
        <v>70</v>
      </c>
      <c r="P277" s="403"/>
      <c r="Q277" s="403"/>
      <c r="R277" s="403"/>
      <c r="S277" s="403"/>
      <c r="T277" s="403"/>
      <c r="U277" s="404"/>
      <c r="V277" s="37" t="s">
        <v>71</v>
      </c>
      <c r="W277" s="386">
        <f>IFERROR(W274/H274,"0")+IFERROR(W275/H275,"0")+IFERROR(W276/H276,"0")</f>
        <v>0</v>
      </c>
      <c r="X277" s="386">
        <f>IFERROR(X274/H274,"0")+IFERROR(X275/H275,"0")+IFERROR(X276/H276,"0")</f>
        <v>0</v>
      </c>
      <c r="Y277" s="386">
        <f>IFERROR(IF(Y274="",0,Y274),"0")+IFERROR(IF(Y275="",0,Y275),"0")+IFERROR(IF(Y276="",0,Y276),"0")</f>
        <v>0</v>
      </c>
      <c r="Z277" s="387"/>
      <c r="AA277" s="387"/>
    </row>
    <row r="278" spans="1:67" hidden="1" x14ac:dyDescent="0.2">
      <c r="A278" s="393"/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4"/>
      <c r="O278" s="402" t="s">
        <v>70</v>
      </c>
      <c r="P278" s="403"/>
      <c r="Q278" s="403"/>
      <c r="R278" s="403"/>
      <c r="S278" s="403"/>
      <c r="T278" s="403"/>
      <c r="U278" s="404"/>
      <c r="V278" s="37" t="s">
        <v>66</v>
      </c>
      <c r="W278" s="386">
        <f>IFERROR(SUM(W274:W276),"0")</f>
        <v>0</v>
      </c>
      <c r="X278" s="386">
        <f>IFERROR(SUM(X274:X276),"0")</f>
        <v>0</v>
      </c>
      <c r="Y278" s="37"/>
      <c r="Z278" s="387"/>
      <c r="AA278" s="387"/>
    </row>
    <row r="279" spans="1:67" ht="14.25" hidden="1" customHeight="1" x14ac:dyDescent="0.25">
      <c r="A279" s="406" t="s">
        <v>433</v>
      </c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3"/>
      <c r="P279" s="393"/>
      <c r="Q279" s="393"/>
      <c r="R279" s="393"/>
      <c r="S279" s="393"/>
      <c r="T279" s="393"/>
      <c r="U279" s="393"/>
      <c r="V279" s="393"/>
      <c r="W279" s="393"/>
      <c r="X279" s="393"/>
      <c r="Y279" s="393"/>
      <c r="Z279" s="377"/>
      <c r="AA279" s="377"/>
    </row>
    <row r="280" spans="1:67" ht="16.5" hidden="1" customHeight="1" x14ac:dyDescent="0.25">
      <c r="A280" s="54" t="s">
        <v>434</v>
      </c>
      <c r="B280" s="54" t="s">
        <v>435</v>
      </c>
      <c r="C280" s="31">
        <v>4301180007</v>
      </c>
      <c r="D280" s="395">
        <v>4680115881808</v>
      </c>
      <c r="E280" s="390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89"/>
      <c r="Q280" s="389"/>
      <c r="R280" s="389"/>
      <c r="S280" s="390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438</v>
      </c>
      <c r="B281" s="54" t="s">
        <v>439</v>
      </c>
      <c r="C281" s="31">
        <v>4301180006</v>
      </c>
      <c r="D281" s="395">
        <v>4680115881822</v>
      </c>
      <c r="E281" s="390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89"/>
      <c r="Q281" s="389"/>
      <c r="R281" s="389"/>
      <c r="S281" s="390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4301180001</v>
      </c>
      <c r="D282" s="395">
        <v>4680115880016</v>
      </c>
      <c r="E282" s="390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89"/>
      <c r="Q282" s="389"/>
      <c r="R282" s="389"/>
      <c r="S282" s="390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2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4"/>
      <c r="O283" s="402" t="s">
        <v>70</v>
      </c>
      <c r="P283" s="403"/>
      <c r="Q283" s="403"/>
      <c r="R283" s="403"/>
      <c r="S283" s="403"/>
      <c r="T283" s="403"/>
      <c r="U283" s="404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hidden="1" x14ac:dyDescent="0.2">
      <c r="A284" s="393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4"/>
      <c r="O284" s="402" t="s">
        <v>70</v>
      </c>
      <c r="P284" s="403"/>
      <c r="Q284" s="403"/>
      <c r="R284" s="403"/>
      <c r="S284" s="403"/>
      <c r="T284" s="403"/>
      <c r="U284" s="404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hidden="1" customHeight="1" x14ac:dyDescent="0.25">
      <c r="A285" s="398" t="s">
        <v>442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78"/>
      <c r="AA285" s="378"/>
    </row>
    <row r="286" spans="1:67" ht="14.25" hidden="1" customHeight="1" x14ac:dyDescent="0.25">
      <c r="A286" s="406" t="s">
        <v>113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77"/>
      <c r="AA286" s="377"/>
    </row>
    <row r="287" spans="1:67" ht="27" hidden="1" customHeight="1" x14ac:dyDescent="0.25">
      <c r="A287" s="54" t="s">
        <v>443</v>
      </c>
      <c r="B287" s="54" t="s">
        <v>444</v>
      </c>
      <c r="C287" s="31">
        <v>4301011315</v>
      </c>
      <c r="D287" s="395">
        <v>4607091387421</v>
      </c>
      <c r="E287" s="390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89"/>
      <c r="Q287" s="389"/>
      <c r="R287" s="389"/>
      <c r="S287" s="390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hidden="1" customHeight="1" x14ac:dyDescent="0.25">
      <c r="A288" s="54" t="s">
        <v>443</v>
      </c>
      <c r="B288" s="54" t="s">
        <v>445</v>
      </c>
      <c r="C288" s="31">
        <v>4301011121</v>
      </c>
      <c r="D288" s="395">
        <v>4607091387421</v>
      </c>
      <c r="E288" s="390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89"/>
      <c r="Q288" s="389"/>
      <c r="R288" s="389"/>
      <c r="S288" s="390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hidden="1" customHeight="1" x14ac:dyDescent="0.25">
      <c r="A289" s="54" t="s">
        <v>446</v>
      </c>
      <c r="B289" s="54" t="s">
        <v>447</v>
      </c>
      <c r="C289" s="31">
        <v>4301011322</v>
      </c>
      <c r="D289" s="395">
        <v>4607091387452</v>
      </c>
      <c r="E289" s="390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89"/>
      <c r="Q289" s="389"/>
      <c r="R289" s="389"/>
      <c r="S289" s="390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446</v>
      </c>
      <c r="B290" s="54" t="s">
        <v>448</v>
      </c>
      <c r="C290" s="31">
        <v>4301011619</v>
      </c>
      <c r="D290" s="395">
        <v>4607091387452</v>
      </c>
      <c r="E290" s="390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89"/>
      <c r="Q290" s="389"/>
      <c r="R290" s="389"/>
      <c r="S290" s="390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449</v>
      </c>
      <c r="B291" s="54" t="s">
        <v>450</v>
      </c>
      <c r="C291" s="31">
        <v>4301011313</v>
      </c>
      <c r="D291" s="395">
        <v>4607091385984</v>
      </c>
      <c r="E291" s="390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89"/>
      <c r="Q291" s="389"/>
      <c r="R291" s="389"/>
      <c r="S291" s="390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4301011316</v>
      </c>
      <c r="D292" s="395">
        <v>4607091387438</v>
      </c>
      <c r="E292" s="390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89"/>
      <c r="Q292" s="389"/>
      <c r="R292" s="389"/>
      <c r="S292" s="390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4301011319</v>
      </c>
      <c r="D293" s="395">
        <v>4607091387469</v>
      </c>
      <c r="E293" s="390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89"/>
      <c r="Q293" s="389"/>
      <c r="R293" s="389"/>
      <c r="S293" s="390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idden="1" x14ac:dyDescent="0.2">
      <c r="A294" s="392"/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4"/>
      <c r="O294" s="402" t="s">
        <v>70</v>
      </c>
      <c r="P294" s="403"/>
      <c r="Q294" s="403"/>
      <c r="R294" s="403"/>
      <c r="S294" s="403"/>
      <c r="T294" s="403"/>
      <c r="U294" s="404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hidden="1" x14ac:dyDescent="0.2">
      <c r="A295" s="393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4"/>
      <c r="O295" s="402" t="s">
        <v>70</v>
      </c>
      <c r="P295" s="403"/>
      <c r="Q295" s="403"/>
      <c r="R295" s="403"/>
      <c r="S295" s="403"/>
      <c r="T295" s="403"/>
      <c r="U295" s="404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hidden="1" customHeight="1" x14ac:dyDescent="0.25">
      <c r="A296" s="406" t="s">
        <v>61</v>
      </c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3"/>
      <c r="P296" s="393"/>
      <c r="Q296" s="393"/>
      <c r="R296" s="393"/>
      <c r="S296" s="393"/>
      <c r="T296" s="393"/>
      <c r="U296" s="393"/>
      <c r="V296" s="393"/>
      <c r="W296" s="393"/>
      <c r="X296" s="393"/>
      <c r="Y296" s="393"/>
      <c r="Z296" s="377"/>
      <c r="AA296" s="377"/>
    </row>
    <row r="297" spans="1:67" ht="27" hidden="1" customHeight="1" x14ac:dyDescent="0.25">
      <c r="A297" s="54" t="s">
        <v>455</v>
      </c>
      <c r="B297" s="54" t="s">
        <v>456</v>
      </c>
      <c r="C297" s="31">
        <v>4301031154</v>
      </c>
      <c r="D297" s="395">
        <v>4607091387292</v>
      </c>
      <c r="E297" s="390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89"/>
      <c r="Q297" s="389"/>
      <c r="R297" s="389"/>
      <c r="S297" s="390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hidden="1" x14ac:dyDescent="0.2">
      <c r="A298" s="392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4"/>
      <c r="O298" s="402" t="s">
        <v>70</v>
      </c>
      <c r="P298" s="403"/>
      <c r="Q298" s="403"/>
      <c r="R298" s="403"/>
      <c r="S298" s="403"/>
      <c r="T298" s="403"/>
      <c r="U298" s="404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hidden="1" x14ac:dyDescent="0.2">
      <c r="A299" s="393"/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4"/>
      <c r="O299" s="402" t="s">
        <v>70</v>
      </c>
      <c r="P299" s="403"/>
      <c r="Q299" s="403"/>
      <c r="R299" s="403"/>
      <c r="S299" s="403"/>
      <c r="T299" s="403"/>
      <c r="U299" s="404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hidden="1" customHeight="1" x14ac:dyDescent="0.25">
      <c r="A300" s="398" t="s">
        <v>457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78"/>
      <c r="AA300" s="378"/>
    </row>
    <row r="301" spans="1:67" ht="14.25" hidden="1" customHeight="1" x14ac:dyDescent="0.25">
      <c r="A301" s="406" t="s">
        <v>61</v>
      </c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3"/>
      <c r="P301" s="393"/>
      <c r="Q301" s="393"/>
      <c r="R301" s="393"/>
      <c r="S301" s="393"/>
      <c r="T301" s="393"/>
      <c r="U301" s="393"/>
      <c r="V301" s="393"/>
      <c r="W301" s="393"/>
      <c r="X301" s="393"/>
      <c r="Y301" s="393"/>
      <c r="Z301" s="377"/>
      <c r="AA301" s="377"/>
    </row>
    <row r="302" spans="1:67" ht="27" hidden="1" customHeight="1" x14ac:dyDescent="0.25">
      <c r="A302" s="54" t="s">
        <v>458</v>
      </c>
      <c r="B302" s="54" t="s">
        <v>459</v>
      </c>
      <c r="C302" s="31">
        <v>4301031066</v>
      </c>
      <c r="D302" s="395">
        <v>4607091383836</v>
      </c>
      <c r="E302" s="390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89"/>
      <c r="Q302" s="389"/>
      <c r="R302" s="389"/>
      <c r="S302" s="390"/>
      <c r="T302" s="34"/>
      <c r="U302" s="34"/>
      <c r="V302" s="35" t="s">
        <v>66</v>
      </c>
      <c r="W302" s="384">
        <v>0</v>
      </c>
      <c r="X302" s="385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38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idden="1" x14ac:dyDescent="0.2">
      <c r="A303" s="392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4"/>
      <c r="O303" s="402" t="s">
        <v>70</v>
      </c>
      <c r="P303" s="403"/>
      <c r="Q303" s="403"/>
      <c r="R303" s="403"/>
      <c r="S303" s="403"/>
      <c r="T303" s="403"/>
      <c r="U303" s="404"/>
      <c r="V303" s="37" t="s">
        <v>71</v>
      </c>
      <c r="W303" s="386">
        <f>IFERROR(W302/H302,"0")</f>
        <v>0</v>
      </c>
      <c r="X303" s="386">
        <f>IFERROR(X302/H302,"0")</f>
        <v>0</v>
      </c>
      <c r="Y303" s="386">
        <f>IFERROR(IF(Y302="",0,Y302),"0")</f>
        <v>0</v>
      </c>
      <c r="Z303" s="387"/>
      <c r="AA303" s="387"/>
    </row>
    <row r="304" spans="1:67" hidden="1" x14ac:dyDescent="0.2">
      <c r="A304" s="393"/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4"/>
      <c r="O304" s="402" t="s">
        <v>70</v>
      </c>
      <c r="P304" s="403"/>
      <c r="Q304" s="403"/>
      <c r="R304" s="403"/>
      <c r="S304" s="403"/>
      <c r="T304" s="403"/>
      <c r="U304" s="404"/>
      <c r="V304" s="37" t="s">
        <v>66</v>
      </c>
      <c r="W304" s="386">
        <f>IFERROR(SUM(W302:W302),"0")</f>
        <v>0</v>
      </c>
      <c r="X304" s="386">
        <f>IFERROR(SUM(X302:X302),"0")</f>
        <v>0</v>
      </c>
      <c r="Y304" s="37"/>
      <c r="Z304" s="387"/>
      <c r="AA304" s="387"/>
    </row>
    <row r="305" spans="1:67" ht="14.25" hidden="1" customHeight="1" x14ac:dyDescent="0.25">
      <c r="A305" s="406" t="s">
        <v>72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7"/>
      <c r="AA305" s="377"/>
    </row>
    <row r="306" spans="1:67" ht="27" hidden="1" customHeight="1" x14ac:dyDescent="0.25">
      <c r="A306" s="54" t="s">
        <v>460</v>
      </c>
      <c r="B306" s="54" t="s">
        <v>461</v>
      </c>
      <c r="C306" s="31">
        <v>4301051142</v>
      </c>
      <c r="D306" s="395">
        <v>4607091387919</v>
      </c>
      <c r="E306" s="390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89"/>
      <c r="Q306" s="389"/>
      <c r="R306" s="389"/>
      <c r="S306" s="390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462</v>
      </c>
      <c r="B307" s="54" t="s">
        <v>463</v>
      </c>
      <c r="C307" s="31">
        <v>4301051461</v>
      </c>
      <c r="D307" s="395">
        <v>4680115883604</v>
      </c>
      <c r="E307" s="390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89"/>
      <c r="Q307" s="389"/>
      <c r="R307" s="389"/>
      <c r="S307" s="390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hidden="1" customHeight="1" x14ac:dyDescent="0.25">
      <c r="A308" s="54" t="s">
        <v>464</v>
      </c>
      <c r="B308" s="54" t="s">
        <v>465</v>
      </c>
      <c r="C308" s="31">
        <v>4301051485</v>
      </c>
      <c r="D308" s="395">
        <v>4680115883567</v>
      </c>
      <c r="E308" s="390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89"/>
      <c r="Q308" s="389"/>
      <c r="R308" s="389"/>
      <c r="S308" s="390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392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4"/>
      <c r="O309" s="402" t="s">
        <v>70</v>
      </c>
      <c r="P309" s="403"/>
      <c r="Q309" s="403"/>
      <c r="R309" s="403"/>
      <c r="S309" s="403"/>
      <c r="T309" s="403"/>
      <c r="U309" s="404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hidden="1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4"/>
      <c r="O310" s="402" t="s">
        <v>70</v>
      </c>
      <c r="P310" s="403"/>
      <c r="Q310" s="403"/>
      <c r="R310" s="403"/>
      <c r="S310" s="403"/>
      <c r="T310" s="403"/>
      <c r="U310" s="404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hidden="1" customHeight="1" x14ac:dyDescent="0.25">
      <c r="A311" s="406" t="s">
        <v>91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77"/>
      <c r="AA311" s="377"/>
    </row>
    <row r="312" spans="1:67" ht="27" hidden="1" customHeight="1" x14ac:dyDescent="0.25">
      <c r="A312" s="54" t="s">
        <v>466</v>
      </c>
      <c r="B312" s="54" t="s">
        <v>467</v>
      </c>
      <c r="C312" s="31">
        <v>4301032015</v>
      </c>
      <c r="D312" s="395">
        <v>4607091383102</v>
      </c>
      <c r="E312" s="390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89"/>
      <c r="Q312" s="389"/>
      <c r="R312" s="389"/>
      <c r="S312" s="390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92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4"/>
      <c r="O313" s="402" t="s">
        <v>70</v>
      </c>
      <c r="P313" s="403"/>
      <c r="Q313" s="403"/>
      <c r="R313" s="403"/>
      <c r="S313" s="403"/>
      <c r="T313" s="403"/>
      <c r="U313" s="404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hidden="1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4"/>
      <c r="O314" s="402" t="s">
        <v>70</v>
      </c>
      <c r="P314" s="403"/>
      <c r="Q314" s="403"/>
      <c r="R314" s="403"/>
      <c r="S314" s="403"/>
      <c r="T314" s="403"/>
      <c r="U314" s="404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hidden="1" customHeight="1" x14ac:dyDescent="0.2">
      <c r="A315" s="456" t="s">
        <v>468</v>
      </c>
      <c r="B315" s="457"/>
      <c r="C315" s="457"/>
      <c r="D315" s="457"/>
      <c r="E315" s="457"/>
      <c r="F315" s="457"/>
      <c r="G315" s="457"/>
      <c r="H315" s="457"/>
      <c r="I315" s="457"/>
      <c r="J315" s="457"/>
      <c r="K315" s="457"/>
      <c r="L315" s="457"/>
      <c r="M315" s="457"/>
      <c r="N315" s="457"/>
      <c r="O315" s="457"/>
      <c r="P315" s="457"/>
      <c r="Q315" s="457"/>
      <c r="R315" s="457"/>
      <c r="S315" s="457"/>
      <c r="T315" s="457"/>
      <c r="U315" s="457"/>
      <c r="V315" s="457"/>
      <c r="W315" s="457"/>
      <c r="X315" s="457"/>
      <c r="Y315" s="457"/>
      <c r="Z315" s="48"/>
      <c r="AA315" s="48"/>
    </row>
    <row r="316" spans="1:67" ht="16.5" hidden="1" customHeight="1" x14ac:dyDescent="0.25">
      <c r="A316" s="398" t="s">
        <v>469</v>
      </c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393"/>
      <c r="P316" s="393"/>
      <c r="Q316" s="393"/>
      <c r="R316" s="393"/>
      <c r="S316" s="393"/>
      <c r="T316" s="393"/>
      <c r="U316" s="393"/>
      <c r="V316" s="393"/>
      <c r="W316" s="393"/>
      <c r="X316" s="393"/>
      <c r="Y316" s="393"/>
      <c r="Z316" s="378"/>
      <c r="AA316" s="378"/>
    </row>
    <row r="317" spans="1:67" ht="14.25" hidden="1" customHeight="1" x14ac:dyDescent="0.25">
      <c r="A317" s="406" t="s">
        <v>113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77"/>
      <c r="AA317" s="377"/>
    </row>
    <row r="318" spans="1:67" ht="37.5" hidden="1" customHeight="1" x14ac:dyDescent="0.25">
      <c r="A318" s="54" t="s">
        <v>470</v>
      </c>
      <c r="B318" s="54" t="s">
        <v>471</v>
      </c>
      <c r="C318" s="31">
        <v>4301011875</v>
      </c>
      <c r="D318" s="395">
        <v>4680115884885</v>
      </c>
      <c r="E318" s="390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89"/>
      <c r="Q318" s="389"/>
      <c r="R318" s="389"/>
      <c r="S318" s="390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hidden="1" customHeight="1" x14ac:dyDescent="0.25">
      <c r="A319" s="54" t="s">
        <v>472</v>
      </c>
      <c r="B319" s="54" t="s">
        <v>473</v>
      </c>
      <c r="C319" s="31">
        <v>4301011874</v>
      </c>
      <c r="D319" s="395">
        <v>4680115884892</v>
      </c>
      <c r="E319" s="390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89"/>
      <c r="Q319" s="389"/>
      <c r="R319" s="389"/>
      <c r="S319" s="390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hidden="1" customHeight="1" x14ac:dyDescent="0.25">
      <c r="A320" s="54" t="s">
        <v>474</v>
      </c>
      <c r="B320" s="54" t="s">
        <v>475</v>
      </c>
      <c r="C320" s="31">
        <v>4301011943</v>
      </c>
      <c r="D320" s="395">
        <v>4680115884830</v>
      </c>
      <c r="E320" s="390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89"/>
      <c r="Q320" s="389"/>
      <c r="R320" s="389"/>
      <c r="S320" s="390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95">
        <v>4680115884830</v>
      </c>
      <c r="E321" s="390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89"/>
      <c r="Q321" s="389"/>
      <c r="R321" s="389"/>
      <c r="S321" s="390"/>
      <c r="T321" s="34"/>
      <c r="U321" s="34"/>
      <c r="V321" s="35" t="s">
        <v>66</v>
      </c>
      <c r="W321" s="384">
        <v>1000</v>
      </c>
      <c r="X321" s="385">
        <f t="shared" si="64"/>
        <v>1005</v>
      </c>
      <c r="Y321" s="36">
        <f>IFERROR(IF(X321=0,"",ROUNDUP(X321/H321,0)*0.02175),"")</f>
        <v>1.4572499999999999</v>
      </c>
      <c r="Z321" s="56"/>
      <c r="AA321" s="57"/>
      <c r="AE321" s="64"/>
      <c r="BB321" s="246" t="s">
        <v>1</v>
      </c>
      <c r="BL321" s="64">
        <f t="shared" si="65"/>
        <v>1032</v>
      </c>
      <c r="BM321" s="64">
        <f t="shared" si="66"/>
        <v>1037.1600000000001</v>
      </c>
      <c r="BN321" s="64">
        <f t="shared" si="67"/>
        <v>1.3888888888888888</v>
      </c>
      <c r="BO321" s="64">
        <f t="shared" si="68"/>
        <v>1.3958333333333333</v>
      </c>
    </row>
    <row r="322" spans="1:67" ht="27" hidden="1" customHeight="1" x14ac:dyDescent="0.25">
      <c r="A322" s="54" t="s">
        <v>477</v>
      </c>
      <c r="B322" s="54" t="s">
        <v>478</v>
      </c>
      <c r="C322" s="31">
        <v>4301011946</v>
      </c>
      <c r="D322" s="395">
        <v>4680115884847</v>
      </c>
      <c r="E322" s="390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89"/>
      <c r="Q322" s="389"/>
      <c r="R322" s="389"/>
      <c r="S322" s="390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95">
        <v>4680115884847</v>
      </c>
      <c r="E323" s="390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9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89"/>
      <c r="Q323" s="389"/>
      <c r="R323" s="389"/>
      <c r="S323" s="390"/>
      <c r="T323" s="34"/>
      <c r="U323" s="34"/>
      <c r="V323" s="35" t="s">
        <v>66</v>
      </c>
      <c r="W323" s="384">
        <v>2000</v>
      </c>
      <c r="X323" s="385">
        <f t="shared" si="64"/>
        <v>2010</v>
      </c>
      <c r="Y323" s="36">
        <f>IFERROR(IF(X323=0,"",ROUNDUP(X323/H323,0)*0.02175),"")</f>
        <v>2.9144999999999999</v>
      </c>
      <c r="Z323" s="56"/>
      <c r="AA323" s="57"/>
      <c r="AE323" s="64"/>
      <c r="BB323" s="248" t="s">
        <v>1</v>
      </c>
      <c r="BL323" s="64">
        <f t="shared" si="65"/>
        <v>2064</v>
      </c>
      <c r="BM323" s="64">
        <f t="shared" si="66"/>
        <v>2074.3200000000002</v>
      </c>
      <c r="BN323" s="64">
        <f t="shared" si="67"/>
        <v>2.7777777777777777</v>
      </c>
      <c r="BO323" s="64">
        <f t="shared" si="68"/>
        <v>2.7916666666666665</v>
      </c>
    </row>
    <row r="324" spans="1:67" ht="27" hidden="1" customHeight="1" x14ac:dyDescent="0.25">
      <c r="A324" s="54" t="s">
        <v>480</v>
      </c>
      <c r="B324" s="54" t="s">
        <v>481</v>
      </c>
      <c r="C324" s="31">
        <v>4301011947</v>
      </c>
      <c r="D324" s="395">
        <v>4680115884854</v>
      </c>
      <c r="E324" s="390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89"/>
      <c r="Q324" s="389"/>
      <c r="R324" s="389"/>
      <c r="S324" s="390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95">
        <v>4680115884854</v>
      </c>
      <c r="E325" s="390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89"/>
      <c r="Q325" s="389"/>
      <c r="R325" s="389"/>
      <c r="S325" s="390"/>
      <c r="T325" s="34"/>
      <c r="U325" s="34"/>
      <c r="V325" s="35" t="s">
        <v>66</v>
      </c>
      <c r="W325" s="384">
        <v>2000</v>
      </c>
      <c r="X325" s="385">
        <f t="shared" si="64"/>
        <v>2010</v>
      </c>
      <c r="Y325" s="36">
        <f>IFERROR(IF(X325=0,"",ROUNDUP(X325/H325,0)*0.02175),"")</f>
        <v>2.9144999999999999</v>
      </c>
      <c r="Z325" s="56"/>
      <c r="AA325" s="57"/>
      <c r="AE325" s="64"/>
      <c r="BB325" s="250" t="s">
        <v>1</v>
      </c>
      <c r="BL325" s="64">
        <f t="shared" si="65"/>
        <v>2064</v>
      </c>
      <c r="BM325" s="64">
        <f t="shared" si="66"/>
        <v>2074.3200000000002</v>
      </c>
      <c r="BN325" s="64">
        <f t="shared" si="67"/>
        <v>2.7777777777777777</v>
      </c>
      <c r="BO325" s="64">
        <f t="shared" si="68"/>
        <v>2.7916666666666665</v>
      </c>
    </row>
    <row r="326" spans="1:67" ht="37.5" hidden="1" customHeight="1" x14ac:dyDescent="0.25">
      <c r="A326" s="54" t="s">
        <v>483</v>
      </c>
      <c r="B326" s="54" t="s">
        <v>484</v>
      </c>
      <c r="C326" s="31">
        <v>4301011871</v>
      </c>
      <c r="D326" s="395">
        <v>4680115884908</v>
      </c>
      <c r="E326" s="390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89"/>
      <c r="Q326" s="389"/>
      <c r="R326" s="389"/>
      <c r="S326" s="390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hidden="1" customHeight="1" x14ac:dyDescent="0.25">
      <c r="A327" s="54" t="s">
        <v>485</v>
      </c>
      <c r="B327" s="54" t="s">
        <v>486</v>
      </c>
      <c r="C327" s="31">
        <v>4301011868</v>
      </c>
      <c r="D327" s="395">
        <v>4680115884861</v>
      </c>
      <c r="E327" s="390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89"/>
      <c r="Q327" s="389"/>
      <c r="R327" s="389"/>
      <c r="S327" s="390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4301011952</v>
      </c>
      <c r="D328" s="395">
        <v>4680115884922</v>
      </c>
      <c r="E328" s="390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89"/>
      <c r="Q328" s="389"/>
      <c r="R328" s="389"/>
      <c r="S328" s="390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4301011433</v>
      </c>
      <c r="D329" s="395">
        <v>4680115882638</v>
      </c>
      <c r="E329" s="390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89"/>
      <c r="Q329" s="389"/>
      <c r="R329" s="389"/>
      <c r="S329" s="390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2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4"/>
      <c r="O330" s="402" t="s">
        <v>70</v>
      </c>
      <c r="P330" s="403"/>
      <c r="Q330" s="403"/>
      <c r="R330" s="403"/>
      <c r="S330" s="403"/>
      <c r="T330" s="403"/>
      <c r="U330" s="404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333.33333333333337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335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7.286249999999999</v>
      </c>
      <c r="Z330" s="387"/>
      <c r="AA330" s="387"/>
    </row>
    <row r="331" spans="1:67" x14ac:dyDescent="0.2">
      <c r="A331" s="39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4"/>
      <c r="O331" s="402" t="s">
        <v>70</v>
      </c>
      <c r="P331" s="403"/>
      <c r="Q331" s="403"/>
      <c r="R331" s="403"/>
      <c r="S331" s="403"/>
      <c r="T331" s="403"/>
      <c r="U331" s="404"/>
      <c r="V331" s="37" t="s">
        <v>66</v>
      </c>
      <c r="W331" s="386">
        <f>IFERROR(SUM(W318:W329),"0")</f>
        <v>5000</v>
      </c>
      <c r="X331" s="386">
        <f>IFERROR(SUM(X318:X329),"0")</f>
        <v>5025</v>
      </c>
      <c r="Y331" s="37"/>
      <c r="Z331" s="387"/>
      <c r="AA331" s="387"/>
    </row>
    <row r="332" spans="1:67" ht="14.25" hidden="1" customHeight="1" x14ac:dyDescent="0.25">
      <c r="A332" s="406" t="s">
        <v>105</v>
      </c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393"/>
      <c r="P332" s="393"/>
      <c r="Q332" s="393"/>
      <c r="R332" s="393"/>
      <c r="S332" s="393"/>
      <c r="T332" s="393"/>
      <c r="U332" s="393"/>
      <c r="V332" s="393"/>
      <c r="W332" s="393"/>
      <c r="X332" s="393"/>
      <c r="Y332" s="393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95">
        <v>4607091383980</v>
      </c>
      <c r="E333" s="390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89"/>
      <c r="Q333" s="389"/>
      <c r="R333" s="389"/>
      <c r="S333" s="390"/>
      <c r="T333" s="34"/>
      <c r="U333" s="34"/>
      <c r="V333" s="35" t="s">
        <v>66</v>
      </c>
      <c r="W333" s="384">
        <v>1000</v>
      </c>
      <c r="X333" s="385">
        <f>IFERROR(IF(W333="",0,CEILING((W333/$H333),1)*$H333),"")</f>
        <v>1005</v>
      </c>
      <c r="Y333" s="36">
        <f>IFERROR(IF(X333=0,"",ROUNDUP(X333/H333,0)*0.02175),"")</f>
        <v>1.4572499999999999</v>
      </c>
      <c r="Z333" s="56"/>
      <c r="AA333" s="57"/>
      <c r="AE333" s="64"/>
      <c r="BB333" s="255" t="s">
        <v>1</v>
      </c>
      <c r="BL333" s="64">
        <f>IFERROR(W333*I333/H333,"0")</f>
        <v>1032</v>
      </c>
      <c r="BM333" s="64">
        <f>IFERROR(X333*I333/H333,"0")</f>
        <v>1037.1600000000001</v>
      </c>
      <c r="BN333" s="64">
        <f>IFERROR(1/J333*(W333/H333),"0")</f>
        <v>1.3888888888888888</v>
      </c>
      <c r="BO333" s="64">
        <f>IFERROR(1/J333*(X333/H333),"0")</f>
        <v>1.3958333333333333</v>
      </c>
    </row>
    <row r="334" spans="1:67" ht="16.5" hidden="1" customHeight="1" x14ac:dyDescent="0.25">
      <c r="A334" s="54" t="s">
        <v>493</v>
      </c>
      <c r="B334" s="54" t="s">
        <v>494</v>
      </c>
      <c r="C334" s="31">
        <v>4301020270</v>
      </c>
      <c r="D334" s="395">
        <v>4680115883314</v>
      </c>
      <c r="E334" s="390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89"/>
      <c r="Q334" s="389"/>
      <c r="R334" s="389"/>
      <c r="S334" s="390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hidden="1" customHeight="1" x14ac:dyDescent="0.25">
      <c r="A335" s="54" t="s">
        <v>495</v>
      </c>
      <c r="B335" s="54" t="s">
        <v>496</v>
      </c>
      <c r="C335" s="31">
        <v>4301020179</v>
      </c>
      <c r="D335" s="395">
        <v>4607091384178</v>
      </c>
      <c r="E335" s="390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89"/>
      <c r="Q335" s="389"/>
      <c r="R335" s="389"/>
      <c r="S335" s="390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2"/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4"/>
      <c r="O336" s="402" t="s">
        <v>70</v>
      </c>
      <c r="P336" s="403"/>
      <c r="Q336" s="403"/>
      <c r="R336" s="403"/>
      <c r="S336" s="403"/>
      <c r="T336" s="403"/>
      <c r="U336" s="404"/>
      <c r="V336" s="37" t="s">
        <v>71</v>
      </c>
      <c r="W336" s="386">
        <f>IFERROR(W333/H333,"0")+IFERROR(W334/H334,"0")+IFERROR(W335/H335,"0")</f>
        <v>66.666666666666671</v>
      </c>
      <c r="X336" s="386">
        <f>IFERROR(X333/H333,"0")+IFERROR(X334/H334,"0")+IFERROR(X335/H335,"0")</f>
        <v>67</v>
      </c>
      <c r="Y336" s="386">
        <f>IFERROR(IF(Y333="",0,Y333),"0")+IFERROR(IF(Y334="",0,Y334),"0")+IFERROR(IF(Y335="",0,Y335),"0")</f>
        <v>1.4572499999999999</v>
      </c>
      <c r="Z336" s="387"/>
      <c r="AA336" s="387"/>
    </row>
    <row r="337" spans="1:67" x14ac:dyDescent="0.2">
      <c r="A337" s="393"/>
      <c r="B337" s="393"/>
      <c r="C337" s="393"/>
      <c r="D337" s="393"/>
      <c r="E337" s="393"/>
      <c r="F337" s="393"/>
      <c r="G337" s="393"/>
      <c r="H337" s="393"/>
      <c r="I337" s="393"/>
      <c r="J337" s="393"/>
      <c r="K337" s="393"/>
      <c r="L337" s="393"/>
      <c r="M337" s="393"/>
      <c r="N337" s="394"/>
      <c r="O337" s="402" t="s">
        <v>70</v>
      </c>
      <c r="P337" s="403"/>
      <c r="Q337" s="403"/>
      <c r="R337" s="403"/>
      <c r="S337" s="403"/>
      <c r="T337" s="403"/>
      <c r="U337" s="404"/>
      <c r="V337" s="37" t="s">
        <v>66</v>
      </c>
      <c r="W337" s="386">
        <f>IFERROR(SUM(W333:W335),"0")</f>
        <v>1000</v>
      </c>
      <c r="X337" s="386">
        <f>IFERROR(SUM(X333:X335),"0")</f>
        <v>1005</v>
      </c>
      <c r="Y337" s="37"/>
      <c r="Z337" s="387"/>
      <c r="AA337" s="387"/>
    </row>
    <row r="338" spans="1:67" ht="14.25" hidden="1" customHeight="1" x14ac:dyDescent="0.25">
      <c r="A338" s="406" t="s">
        <v>72</v>
      </c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3"/>
      <c r="P338" s="393"/>
      <c r="Q338" s="393"/>
      <c r="R338" s="393"/>
      <c r="S338" s="393"/>
      <c r="T338" s="393"/>
      <c r="U338" s="393"/>
      <c r="V338" s="393"/>
      <c r="W338" s="393"/>
      <c r="X338" s="393"/>
      <c r="Y338" s="393"/>
      <c r="Z338" s="377"/>
      <c r="AA338" s="377"/>
    </row>
    <row r="339" spans="1:67" ht="27" hidden="1" customHeight="1" x14ac:dyDescent="0.25">
      <c r="A339" s="54" t="s">
        <v>497</v>
      </c>
      <c r="B339" s="54" t="s">
        <v>498</v>
      </c>
      <c r="C339" s="31">
        <v>4301051560</v>
      </c>
      <c r="D339" s="395">
        <v>4607091383928</v>
      </c>
      <c r="E339" s="390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89"/>
      <c r="Q339" s="389"/>
      <c r="R339" s="389"/>
      <c r="S339" s="390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hidden="1" customHeight="1" x14ac:dyDescent="0.25">
      <c r="A340" s="54" t="s">
        <v>497</v>
      </c>
      <c r="B340" s="54" t="s">
        <v>499</v>
      </c>
      <c r="C340" s="31">
        <v>4301051639</v>
      </c>
      <c r="D340" s="395">
        <v>4607091383928</v>
      </c>
      <c r="E340" s="390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89"/>
      <c r="Q340" s="389"/>
      <c r="R340" s="389"/>
      <c r="S340" s="390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500</v>
      </c>
      <c r="B341" s="54" t="s">
        <v>501</v>
      </c>
      <c r="C341" s="31">
        <v>4301051636</v>
      </c>
      <c r="D341" s="395">
        <v>4607091384260</v>
      </c>
      <c r="E341" s="390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89"/>
      <c r="Q341" s="389"/>
      <c r="R341" s="389"/>
      <c r="S341" s="390"/>
      <c r="T341" s="34"/>
      <c r="U341" s="34"/>
      <c r="V341" s="35" t="s">
        <v>66</v>
      </c>
      <c r="W341" s="384">
        <v>280</v>
      </c>
      <c r="X341" s="385">
        <f>IFERROR(IF(W341="",0,CEILING((W341/$H341),1)*$H341),"")</f>
        <v>280.8</v>
      </c>
      <c r="Y341" s="36">
        <f>IFERROR(IF(X341=0,"",ROUNDUP(X341/H341,0)*0.02175),"")</f>
        <v>0.78299999999999992</v>
      </c>
      <c r="Z341" s="56"/>
      <c r="AA341" s="57"/>
      <c r="AE341" s="64"/>
      <c r="BB341" s="260" t="s">
        <v>1</v>
      </c>
      <c r="BL341" s="64">
        <f>IFERROR(W341*I341/H341,"0")</f>
        <v>300.24615384615385</v>
      </c>
      <c r="BM341" s="64">
        <f>IFERROR(X341*I341/H341,"0")</f>
        <v>301.10400000000004</v>
      </c>
      <c r="BN341" s="64">
        <f>IFERROR(1/J341*(W341/H341),"0")</f>
        <v>0.64102564102564097</v>
      </c>
      <c r="BO341" s="64">
        <f>IFERROR(1/J341*(X341/H341),"0")</f>
        <v>0.64285714285714279</v>
      </c>
    </row>
    <row r="342" spans="1:67" x14ac:dyDescent="0.2">
      <c r="A342" s="392"/>
      <c r="B342" s="393"/>
      <c r="C342" s="393"/>
      <c r="D342" s="393"/>
      <c r="E342" s="393"/>
      <c r="F342" s="393"/>
      <c r="G342" s="393"/>
      <c r="H342" s="393"/>
      <c r="I342" s="393"/>
      <c r="J342" s="393"/>
      <c r="K342" s="393"/>
      <c r="L342" s="393"/>
      <c r="M342" s="393"/>
      <c r="N342" s="394"/>
      <c r="O342" s="402" t="s">
        <v>70</v>
      </c>
      <c r="P342" s="403"/>
      <c r="Q342" s="403"/>
      <c r="R342" s="403"/>
      <c r="S342" s="403"/>
      <c r="T342" s="403"/>
      <c r="U342" s="404"/>
      <c r="V342" s="37" t="s">
        <v>71</v>
      </c>
      <c r="W342" s="386">
        <f>IFERROR(W339/H339,"0")+IFERROR(W340/H340,"0")+IFERROR(W341/H341,"0")</f>
        <v>35.897435897435898</v>
      </c>
      <c r="X342" s="386">
        <f>IFERROR(X339/H339,"0")+IFERROR(X340/H340,"0")+IFERROR(X341/H341,"0")</f>
        <v>36</v>
      </c>
      <c r="Y342" s="386">
        <f>IFERROR(IF(Y339="",0,Y339),"0")+IFERROR(IF(Y340="",0,Y340),"0")+IFERROR(IF(Y341="",0,Y341),"0")</f>
        <v>0.78299999999999992</v>
      </c>
      <c r="Z342" s="387"/>
      <c r="AA342" s="387"/>
    </row>
    <row r="343" spans="1:67" x14ac:dyDescent="0.2">
      <c r="A343" s="393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4"/>
      <c r="O343" s="402" t="s">
        <v>70</v>
      </c>
      <c r="P343" s="403"/>
      <c r="Q343" s="403"/>
      <c r="R343" s="403"/>
      <c r="S343" s="403"/>
      <c r="T343" s="403"/>
      <c r="U343" s="404"/>
      <c r="V343" s="37" t="s">
        <v>66</v>
      </c>
      <c r="W343" s="386">
        <f>IFERROR(SUM(W339:W341),"0")</f>
        <v>280</v>
      </c>
      <c r="X343" s="386">
        <f>IFERROR(SUM(X339:X341),"0")</f>
        <v>280.8</v>
      </c>
      <c r="Y343" s="37"/>
      <c r="Z343" s="387"/>
      <c r="AA343" s="387"/>
    </row>
    <row r="344" spans="1:67" ht="14.25" hidden="1" customHeight="1" x14ac:dyDescent="0.25">
      <c r="A344" s="406" t="s">
        <v>213</v>
      </c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3"/>
      <c r="P344" s="393"/>
      <c r="Q344" s="393"/>
      <c r="R344" s="393"/>
      <c r="S344" s="393"/>
      <c r="T344" s="393"/>
      <c r="U344" s="393"/>
      <c r="V344" s="393"/>
      <c r="W344" s="393"/>
      <c r="X344" s="393"/>
      <c r="Y344" s="393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95">
        <v>4607091384673</v>
      </c>
      <c r="E345" s="390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89"/>
      <c r="Q345" s="389"/>
      <c r="R345" s="389"/>
      <c r="S345" s="390"/>
      <c r="T345" s="34"/>
      <c r="U345" s="34"/>
      <c r="V345" s="35" t="s">
        <v>66</v>
      </c>
      <c r="W345" s="384">
        <v>450</v>
      </c>
      <c r="X345" s="385">
        <f>IFERROR(IF(W345="",0,CEILING((W345/$H345),1)*$H345),"")</f>
        <v>452.4</v>
      </c>
      <c r="Y345" s="36">
        <f>IFERROR(IF(X345=0,"",ROUNDUP(X345/H345,0)*0.02175),"")</f>
        <v>1.2614999999999998</v>
      </c>
      <c r="Z345" s="56"/>
      <c r="AA345" s="57"/>
      <c r="AE345" s="64"/>
      <c r="BB345" s="261" t="s">
        <v>1</v>
      </c>
      <c r="BL345" s="64">
        <f>IFERROR(W345*I345/H345,"0")</f>
        <v>482.53846153846155</v>
      </c>
      <c r="BM345" s="64">
        <f>IFERROR(X345*I345/H345,"0")</f>
        <v>485.11200000000008</v>
      </c>
      <c r="BN345" s="64">
        <f>IFERROR(1/J345*(W345/H345),"0")</f>
        <v>1.0302197802197801</v>
      </c>
      <c r="BO345" s="64">
        <f>IFERROR(1/J345*(X345/H345),"0")</f>
        <v>1.0357142857142856</v>
      </c>
    </row>
    <row r="346" spans="1:67" ht="16.5" hidden="1" customHeight="1" x14ac:dyDescent="0.25">
      <c r="A346" s="54" t="s">
        <v>502</v>
      </c>
      <c r="B346" s="54" t="s">
        <v>504</v>
      </c>
      <c r="C346" s="31">
        <v>4301060345</v>
      </c>
      <c r="D346" s="395">
        <v>4607091384673</v>
      </c>
      <c r="E346" s="390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89"/>
      <c r="Q346" s="389"/>
      <c r="R346" s="389"/>
      <c r="S346" s="390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2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4"/>
      <c r="O347" s="402" t="s">
        <v>70</v>
      </c>
      <c r="P347" s="403"/>
      <c r="Q347" s="403"/>
      <c r="R347" s="403"/>
      <c r="S347" s="403"/>
      <c r="T347" s="403"/>
      <c r="U347" s="404"/>
      <c r="V347" s="37" t="s">
        <v>71</v>
      </c>
      <c r="W347" s="386">
        <f>IFERROR(W345/H345,"0")+IFERROR(W346/H346,"0")</f>
        <v>57.692307692307693</v>
      </c>
      <c r="X347" s="386">
        <f>IFERROR(X345/H345,"0")+IFERROR(X346/H346,"0")</f>
        <v>58</v>
      </c>
      <c r="Y347" s="386">
        <f>IFERROR(IF(Y345="",0,Y345),"0")+IFERROR(IF(Y346="",0,Y346),"0")</f>
        <v>1.2614999999999998</v>
      </c>
      <c r="Z347" s="387"/>
      <c r="AA347" s="387"/>
    </row>
    <row r="348" spans="1:67" x14ac:dyDescent="0.2">
      <c r="A348" s="393"/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4"/>
      <c r="O348" s="402" t="s">
        <v>70</v>
      </c>
      <c r="P348" s="403"/>
      <c r="Q348" s="403"/>
      <c r="R348" s="403"/>
      <c r="S348" s="403"/>
      <c r="T348" s="403"/>
      <c r="U348" s="404"/>
      <c r="V348" s="37" t="s">
        <v>66</v>
      </c>
      <c r="W348" s="386">
        <f>IFERROR(SUM(W345:W346),"0")</f>
        <v>450</v>
      </c>
      <c r="X348" s="386">
        <f>IFERROR(SUM(X345:X346),"0")</f>
        <v>452.4</v>
      </c>
      <c r="Y348" s="37"/>
      <c r="Z348" s="387"/>
      <c r="AA348" s="387"/>
    </row>
    <row r="349" spans="1:67" ht="16.5" hidden="1" customHeight="1" x14ac:dyDescent="0.25">
      <c r="A349" s="398" t="s">
        <v>505</v>
      </c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393"/>
      <c r="P349" s="393"/>
      <c r="Q349" s="393"/>
      <c r="R349" s="393"/>
      <c r="S349" s="393"/>
      <c r="T349" s="393"/>
      <c r="U349" s="393"/>
      <c r="V349" s="393"/>
      <c r="W349" s="393"/>
      <c r="X349" s="393"/>
      <c r="Y349" s="393"/>
      <c r="Z349" s="378"/>
      <c r="AA349" s="378"/>
    </row>
    <row r="350" spans="1:67" ht="14.25" hidden="1" customHeight="1" x14ac:dyDescent="0.25">
      <c r="A350" s="406" t="s">
        <v>113</v>
      </c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3"/>
      <c r="P350" s="393"/>
      <c r="Q350" s="393"/>
      <c r="R350" s="393"/>
      <c r="S350" s="393"/>
      <c r="T350" s="393"/>
      <c r="U350" s="393"/>
      <c r="V350" s="393"/>
      <c r="W350" s="393"/>
      <c r="X350" s="393"/>
      <c r="Y350" s="393"/>
      <c r="Z350" s="377"/>
      <c r="AA350" s="377"/>
    </row>
    <row r="351" spans="1:67" ht="37.5" hidden="1" customHeight="1" x14ac:dyDescent="0.25">
      <c r="A351" s="54" t="s">
        <v>506</v>
      </c>
      <c r="B351" s="54" t="s">
        <v>507</v>
      </c>
      <c r="C351" s="31">
        <v>4301011324</v>
      </c>
      <c r="D351" s="395">
        <v>4607091384185</v>
      </c>
      <c r="E351" s="390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89"/>
      <c r="Q351" s="389"/>
      <c r="R351" s="389"/>
      <c r="S351" s="390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hidden="1" customHeight="1" x14ac:dyDescent="0.25">
      <c r="A352" s="54" t="s">
        <v>508</v>
      </c>
      <c r="B352" s="54" t="s">
        <v>509</v>
      </c>
      <c r="C352" s="31">
        <v>4301011312</v>
      </c>
      <c r="D352" s="395">
        <v>4607091384192</v>
      </c>
      <c r="E352" s="390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89"/>
      <c r="Q352" s="389"/>
      <c r="R352" s="389"/>
      <c r="S352" s="390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510</v>
      </c>
      <c r="B353" s="54" t="s">
        <v>511</v>
      </c>
      <c r="C353" s="31">
        <v>4301011483</v>
      </c>
      <c r="D353" s="395">
        <v>4680115881907</v>
      </c>
      <c r="E353" s="390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89"/>
      <c r="Q353" s="389"/>
      <c r="R353" s="389"/>
      <c r="S353" s="390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4301011655</v>
      </c>
      <c r="D354" s="395">
        <v>4680115883925</v>
      </c>
      <c r="E354" s="390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89"/>
      <c r="Q354" s="389"/>
      <c r="R354" s="389"/>
      <c r="S354" s="390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2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4"/>
      <c r="O355" s="402" t="s">
        <v>70</v>
      </c>
      <c r="P355" s="403"/>
      <c r="Q355" s="403"/>
      <c r="R355" s="403"/>
      <c r="S355" s="403"/>
      <c r="T355" s="403"/>
      <c r="U355" s="404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hidden="1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4"/>
      <c r="O356" s="402" t="s">
        <v>70</v>
      </c>
      <c r="P356" s="403"/>
      <c r="Q356" s="403"/>
      <c r="R356" s="403"/>
      <c r="S356" s="403"/>
      <c r="T356" s="403"/>
      <c r="U356" s="404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hidden="1" customHeight="1" x14ac:dyDescent="0.25">
      <c r="A357" s="406" t="s">
        <v>61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77"/>
      <c r="AA357" s="377"/>
    </row>
    <row r="358" spans="1:67" ht="27" hidden="1" customHeight="1" x14ac:dyDescent="0.25">
      <c r="A358" s="54" t="s">
        <v>514</v>
      </c>
      <c r="B358" s="54" t="s">
        <v>515</v>
      </c>
      <c r="C358" s="31">
        <v>4301031139</v>
      </c>
      <c r="D358" s="395">
        <v>4607091384802</v>
      </c>
      <c r="E358" s="390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89"/>
      <c r="Q358" s="389"/>
      <c r="R358" s="389"/>
      <c r="S358" s="390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514</v>
      </c>
      <c r="B359" s="54" t="s">
        <v>516</v>
      </c>
      <c r="C359" s="31">
        <v>4301031303</v>
      </c>
      <c r="D359" s="395">
        <v>4607091384802</v>
      </c>
      <c r="E359" s="390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89"/>
      <c r="Q359" s="389"/>
      <c r="R359" s="389"/>
      <c r="S359" s="390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517</v>
      </c>
      <c r="B360" s="54" t="s">
        <v>518</v>
      </c>
      <c r="C360" s="31">
        <v>4301031304</v>
      </c>
      <c r="D360" s="395">
        <v>4607091384826</v>
      </c>
      <c r="E360" s="390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7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89"/>
      <c r="Q360" s="389"/>
      <c r="R360" s="389"/>
      <c r="S360" s="390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idden="1" x14ac:dyDescent="0.2">
      <c r="A361" s="392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4"/>
      <c r="O361" s="402" t="s">
        <v>70</v>
      </c>
      <c r="P361" s="403"/>
      <c r="Q361" s="403"/>
      <c r="R361" s="403"/>
      <c r="S361" s="403"/>
      <c r="T361" s="403"/>
      <c r="U361" s="404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hidden="1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4"/>
      <c r="O362" s="402" t="s">
        <v>70</v>
      </c>
      <c r="P362" s="403"/>
      <c r="Q362" s="403"/>
      <c r="R362" s="403"/>
      <c r="S362" s="403"/>
      <c r="T362" s="403"/>
      <c r="U362" s="404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hidden="1" customHeight="1" x14ac:dyDescent="0.25">
      <c r="A363" s="406" t="s">
        <v>72</v>
      </c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3"/>
      <c r="P363" s="393"/>
      <c r="Q363" s="393"/>
      <c r="R363" s="393"/>
      <c r="S363" s="393"/>
      <c r="T363" s="393"/>
      <c r="U363" s="393"/>
      <c r="V363" s="393"/>
      <c r="W363" s="393"/>
      <c r="X363" s="393"/>
      <c r="Y363" s="393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95">
        <v>4607091384246</v>
      </c>
      <c r="E364" s="390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4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89"/>
      <c r="Q364" s="389"/>
      <c r="R364" s="389"/>
      <c r="S364" s="390"/>
      <c r="T364" s="34"/>
      <c r="U364" s="34"/>
      <c r="V364" s="35" t="s">
        <v>66</v>
      </c>
      <c r="W364" s="384">
        <v>50</v>
      </c>
      <c r="X364" s="385">
        <f>IFERROR(IF(W364="",0,CEILING((W364/$H364),1)*$H364),"")</f>
        <v>54.6</v>
      </c>
      <c r="Y364" s="36">
        <f>IFERROR(IF(X364=0,"",ROUNDUP(X364/H364,0)*0.02175),"")</f>
        <v>0.15225</v>
      </c>
      <c r="Z364" s="56"/>
      <c r="AA364" s="57"/>
      <c r="AE364" s="64"/>
      <c r="BB364" s="270" t="s">
        <v>1</v>
      </c>
      <c r="BL364" s="64">
        <f>IFERROR(W364*I364/H364,"0")</f>
        <v>53.61538461538462</v>
      </c>
      <c r="BM364" s="64">
        <f>IFERROR(X364*I364/H364,"0")</f>
        <v>58.548000000000009</v>
      </c>
      <c r="BN364" s="64">
        <f>IFERROR(1/J364*(W364/H364),"0")</f>
        <v>0.11446886446886446</v>
      </c>
      <c r="BO364" s="64">
        <f>IFERROR(1/J364*(X364/H364),"0")</f>
        <v>0.125</v>
      </c>
    </row>
    <row r="365" spans="1:67" ht="27" hidden="1" customHeight="1" x14ac:dyDescent="0.25">
      <c r="A365" s="54" t="s">
        <v>521</v>
      </c>
      <c r="B365" s="54" t="s">
        <v>522</v>
      </c>
      <c r="C365" s="31">
        <v>4301051445</v>
      </c>
      <c r="D365" s="395">
        <v>4680115881976</v>
      </c>
      <c r="E365" s="390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89"/>
      <c r="Q365" s="389"/>
      <c r="R365" s="389"/>
      <c r="S365" s="390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4301051297</v>
      </c>
      <c r="D366" s="395">
        <v>4607091384253</v>
      </c>
      <c r="E366" s="390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89"/>
      <c r="Q366" s="389"/>
      <c r="R366" s="389"/>
      <c r="S366" s="390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523</v>
      </c>
      <c r="B367" s="54" t="s">
        <v>525</v>
      </c>
      <c r="C367" s="31">
        <v>4301051634</v>
      </c>
      <c r="D367" s="395">
        <v>4607091384253</v>
      </c>
      <c r="E367" s="390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89"/>
      <c r="Q367" s="389"/>
      <c r="R367" s="389"/>
      <c r="S367" s="390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526</v>
      </c>
      <c r="B368" s="54" t="s">
        <v>527</v>
      </c>
      <c r="C368" s="31">
        <v>4301051444</v>
      </c>
      <c r="D368" s="395">
        <v>4680115881969</v>
      </c>
      <c r="E368" s="390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89"/>
      <c r="Q368" s="389"/>
      <c r="R368" s="389"/>
      <c r="S368" s="390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2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4"/>
      <c r="O369" s="402" t="s">
        <v>70</v>
      </c>
      <c r="P369" s="403"/>
      <c r="Q369" s="403"/>
      <c r="R369" s="403"/>
      <c r="S369" s="403"/>
      <c r="T369" s="403"/>
      <c r="U369" s="404"/>
      <c r="V369" s="37" t="s">
        <v>71</v>
      </c>
      <c r="W369" s="386">
        <f>IFERROR(W364/H364,"0")+IFERROR(W365/H365,"0")+IFERROR(W366/H366,"0")+IFERROR(W367/H367,"0")+IFERROR(W368/H368,"0")</f>
        <v>6.4102564102564106</v>
      </c>
      <c r="X369" s="386">
        <f>IFERROR(X364/H364,"0")+IFERROR(X365/H365,"0")+IFERROR(X366/H366,"0")+IFERROR(X367/H367,"0")+IFERROR(X368/H368,"0")</f>
        <v>7</v>
      </c>
      <c r="Y369" s="386">
        <f>IFERROR(IF(Y364="",0,Y364),"0")+IFERROR(IF(Y365="",0,Y365),"0")+IFERROR(IF(Y366="",0,Y366),"0")+IFERROR(IF(Y367="",0,Y367),"0")+IFERROR(IF(Y368="",0,Y368),"0")</f>
        <v>0.15225</v>
      </c>
      <c r="Z369" s="387"/>
      <c r="AA369" s="387"/>
    </row>
    <row r="370" spans="1:67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4"/>
      <c r="O370" s="402" t="s">
        <v>70</v>
      </c>
      <c r="P370" s="403"/>
      <c r="Q370" s="403"/>
      <c r="R370" s="403"/>
      <c r="S370" s="403"/>
      <c r="T370" s="403"/>
      <c r="U370" s="404"/>
      <c r="V370" s="37" t="s">
        <v>66</v>
      </c>
      <c r="W370" s="386">
        <f>IFERROR(SUM(W364:W368),"0")</f>
        <v>50</v>
      </c>
      <c r="X370" s="386">
        <f>IFERROR(SUM(X364:X368),"0")</f>
        <v>54.6</v>
      </c>
      <c r="Y370" s="37"/>
      <c r="Z370" s="387"/>
      <c r="AA370" s="387"/>
    </row>
    <row r="371" spans="1:67" ht="14.25" hidden="1" customHeight="1" x14ac:dyDescent="0.25">
      <c r="A371" s="406" t="s">
        <v>213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77"/>
      <c r="AA371" s="377"/>
    </row>
    <row r="372" spans="1:67" ht="27" hidden="1" customHeight="1" x14ac:dyDescent="0.25">
      <c r="A372" s="54" t="s">
        <v>528</v>
      </c>
      <c r="B372" s="54" t="s">
        <v>529</v>
      </c>
      <c r="C372" s="31">
        <v>4301060322</v>
      </c>
      <c r="D372" s="395">
        <v>4607091389357</v>
      </c>
      <c r="E372" s="390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89"/>
      <c r="Q372" s="389"/>
      <c r="R372" s="389"/>
      <c r="S372" s="390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528</v>
      </c>
      <c r="B373" s="54" t="s">
        <v>530</v>
      </c>
      <c r="C373" s="31">
        <v>4301060377</v>
      </c>
      <c r="D373" s="395">
        <v>4607091389357</v>
      </c>
      <c r="E373" s="390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89"/>
      <c r="Q373" s="389"/>
      <c r="R373" s="389"/>
      <c r="S373" s="390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392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4"/>
      <c r="O374" s="402" t="s">
        <v>70</v>
      </c>
      <c r="P374" s="403"/>
      <c r="Q374" s="403"/>
      <c r="R374" s="403"/>
      <c r="S374" s="403"/>
      <c r="T374" s="403"/>
      <c r="U374" s="404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hidden="1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4"/>
      <c r="O375" s="402" t="s">
        <v>70</v>
      </c>
      <c r="P375" s="403"/>
      <c r="Q375" s="403"/>
      <c r="R375" s="403"/>
      <c r="S375" s="403"/>
      <c r="T375" s="403"/>
      <c r="U375" s="404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hidden="1" customHeight="1" x14ac:dyDescent="0.2">
      <c r="A376" s="456" t="s">
        <v>531</v>
      </c>
      <c r="B376" s="457"/>
      <c r="C376" s="457"/>
      <c r="D376" s="457"/>
      <c r="E376" s="457"/>
      <c r="F376" s="457"/>
      <c r="G376" s="457"/>
      <c r="H376" s="457"/>
      <c r="I376" s="457"/>
      <c r="J376" s="457"/>
      <c r="K376" s="457"/>
      <c r="L376" s="457"/>
      <c r="M376" s="457"/>
      <c r="N376" s="457"/>
      <c r="O376" s="457"/>
      <c r="P376" s="457"/>
      <c r="Q376" s="457"/>
      <c r="R376" s="457"/>
      <c r="S376" s="457"/>
      <c r="T376" s="457"/>
      <c r="U376" s="457"/>
      <c r="V376" s="457"/>
      <c r="W376" s="457"/>
      <c r="X376" s="457"/>
      <c r="Y376" s="457"/>
      <c r="Z376" s="48"/>
      <c r="AA376" s="48"/>
    </row>
    <row r="377" spans="1:67" ht="16.5" hidden="1" customHeight="1" x14ac:dyDescent="0.25">
      <c r="A377" s="398" t="s">
        <v>532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78"/>
      <c r="AA377" s="378"/>
    </row>
    <row r="378" spans="1:67" ht="14.25" hidden="1" customHeight="1" x14ac:dyDescent="0.25">
      <c r="A378" s="406" t="s">
        <v>113</v>
      </c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  <c r="X378" s="393"/>
      <c r="Y378" s="393"/>
      <c r="Z378" s="377"/>
      <c r="AA378" s="377"/>
    </row>
    <row r="379" spans="1:67" ht="27" hidden="1" customHeight="1" x14ac:dyDescent="0.25">
      <c r="A379" s="54" t="s">
        <v>533</v>
      </c>
      <c r="B379" s="54" t="s">
        <v>534</v>
      </c>
      <c r="C379" s="31">
        <v>4301011428</v>
      </c>
      <c r="D379" s="395">
        <v>4607091389708</v>
      </c>
      <c r="E379" s="390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89"/>
      <c r="Q379" s="389"/>
      <c r="R379" s="389"/>
      <c r="S379" s="390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535</v>
      </c>
      <c r="B380" s="54" t="s">
        <v>536</v>
      </c>
      <c r="C380" s="31">
        <v>4301011427</v>
      </c>
      <c r="D380" s="395">
        <v>4607091389692</v>
      </c>
      <c r="E380" s="390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89"/>
      <c r="Q380" s="389"/>
      <c r="R380" s="389"/>
      <c r="S380" s="390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392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4"/>
      <c r="O381" s="402" t="s">
        <v>70</v>
      </c>
      <c r="P381" s="403"/>
      <c r="Q381" s="403"/>
      <c r="R381" s="403"/>
      <c r="S381" s="403"/>
      <c r="T381" s="403"/>
      <c r="U381" s="404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hidden="1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4"/>
      <c r="O382" s="402" t="s">
        <v>70</v>
      </c>
      <c r="P382" s="403"/>
      <c r="Q382" s="403"/>
      <c r="R382" s="403"/>
      <c r="S382" s="403"/>
      <c r="T382" s="403"/>
      <c r="U382" s="404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hidden="1" customHeight="1" x14ac:dyDescent="0.25">
      <c r="A383" s="406" t="s">
        <v>61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377"/>
      <c r="AA383" s="377"/>
    </row>
    <row r="384" spans="1:67" ht="27" hidden="1" customHeight="1" x14ac:dyDescent="0.25">
      <c r="A384" s="54" t="s">
        <v>537</v>
      </c>
      <c r="B384" s="54" t="s">
        <v>538</v>
      </c>
      <c r="C384" s="31">
        <v>4301031322</v>
      </c>
      <c r="D384" s="395">
        <v>4607091389753</v>
      </c>
      <c r="E384" s="390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3" t="s">
        <v>539</v>
      </c>
      <c r="P384" s="389"/>
      <c r="Q384" s="389"/>
      <c r="R384" s="389"/>
      <c r="S384" s="390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customHeight="1" x14ac:dyDescent="0.25">
      <c r="A385" s="54" t="s">
        <v>537</v>
      </c>
      <c r="B385" s="54" t="s">
        <v>540</v>
      </c>
      <c r="C385" s="31">
        <v>4301031177</v>
      </c>
      <c r="D385" s="395">
        <v>4607091389753</v>
      </c>
      <c r="E385" s="390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84">
        <v>30</v>
      </c>
      <c r="X385" s="385">
        <f t="shared" si="69"/>
        <v>33.6</v>
      </c>
      <c r="Y385" s="36">
        <f t="shared" si="70"/>
        <v>6.0240000000000002E-2</v>
      </c>
      <c r="Z385" s="56"/>
      <c r="AA385" s="57"/>
      <c r="AE385" s="64"/>
      <c r="BB385" s="280" t="s">
        <v>1</v>
      </c>
      <c r="BL385" s="64">
        <f t="shared" si="71"/>
        <v>31.642857142857135</v>
      </c>
      <c r="BM385" s="64">
        <f t="shared" si="72"/>
        <v>35.44</v>
      </c>
      <c r="BN385" s="64">
        <f t="shared" si="73"/>
        <v>4.5787545787545784E-2</v>
      </c>
      <c r="BO385" s="64">
        <f t="shared" si="74"/>
        <v>5.128205128205128E-2</v>
      </c>
    </row>
    <row r="386" spans="1:67" ht="27" hidden="1" customHeight="1" x14ac:dyDescent="0.25">
      <c r="A386" s="54" t="s">
        <v>541</v>
      </c>
      <c r="B386" s="54" t="s">
        <v>542</v>
      </c>
      <c r="C386" s="31">
        <v>4301031323</v>
      </c>
      <c r="D386" s="395">
        <v>4607091389760</v>
      </c>
      <c r="E386" s="390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598" t="s">
        <v>543</v>
      </c>
      <c r="P386" s="389"/>
      <c r="Q386" s="389"/>
      <c r="R386" s="389"/>
      <c r="S386" s="390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541</v>
      </c>
      <c r="B387" s="54" t="s">
        <v>544</v>
      </c>
      <c r="C387" s="31">
        <v>4301031174</v>
      </c>
      <c r="D387" s="395">
        <v>4607091389760</v>
      </c>
      <c r="E387" s="390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9"/>
      <c r="Q387" s="389"/>
      <c r="R387" s="389"/>
      <c r="S387" s="390"/>
      <c r="T387" s="34"/>
      <c r="U387" s="34"/>
      <c r="V387" s="35" t="s">
        <v>66</v>
      </c>
      <c r="W387" s="384">
        <v>20</v>
      </c>
      <c r="X387" s="385">
        <f t="shared" si="69"/>
        <v>21</v>
      </c>
      <c r="Y387" s="36">
        <f t="shared" si="70"/>
        <v>3.7650000000000003E-2</v>
      </c>
      <c r="Z387" s="56"/>
      <c r="AA387" s="57"/>
      <c r="AE387" s="64"/>
      <c r="BB387" s="282" t="s">
        <v>1</v>
      </c>
      <c r="BL387" s="64">
        <f t="shared" si="71"/>
        <v>21.095238095238091</v>
      </c>
      <c r="BM387" s="64">
        <f t="shared" si="72"/>
        <v>22.15</v>
      </c>
      <c r="BN387" s="64">
        <f t="shared" si="73"/>
        <v>3.0525030525030524E-2</v>
      </c>
      <c r="BO387" s="64">
        <f t="shared" si="74"/>
        <v>3.2051282051282048E-2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95">
        <v>4607091389746</v>
      </c>
      <c r="E388" s="390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2" t="s">
        <v>547</v>
      </c>
      <c r="P388" s="389"/>
      <c r="Q388" s="389"/>
      <c r="R388" s="389"/>
      <c r="S388" s="390"/>
      <c r="T388" s="34"/>
      <c r="U388" s="34"/>
      <c r="V388" s="35" t="s">
        <v>66</v>
      </c>
      <c r="W388" s="384">
        <v>150</v>
      </c>
      <c r="X388" s="385">
        <f t="shared" si="69"/>
        <v>151.20000000000002</v>
      </c>
      <c r="Y388" s="36">
        <f t="shared" si="70"/>
        <v>0.27107999999999999</v>
      </c>
      <c r="Z388" s="56"/>
      <c r="AA388" s="57"/>
      <c r="AE388" s="64"/>
      <c r="BB388" s="283" t="s">
        <v>1</v>
      </c>
      <c r="BL388" s="64">
        <f t="shared" si="71"/>
        <v>158.21428571428569</v>
      </c>
      <c r="BM388" s="64">
        <f t="shared" si="72"/>
        <v>159.47999999999999</v>
      </c>
      <c r="BN388" s="64">
        <f t="shared" si="73"/>
        <v>0.22893772893772893</v>
      </c>
      <c r="BO388" s="64">
        <f t="shared" si="74"/>
        <v>0.23076923076923075</v>
      </c>
    </row>
    <row r="389" spans="1:67" ht="27" hidden="1" customHeight="1" x14ac:dyDescent="0.25">
      <c r="A389" s="54" t="s">
        <v>545</v>
      </c>
      <c r="B389" s="54" t="s">
        <v>548</v>
      </c>
      <c r="C389" s="31">
        <v>4301031356</v>
      </c>
      <c r="D389" s="395">
        <v>4607091389746</v>
      </c>
      <c r="E389" s="390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30" t="s">
        <v>547</v>
      </c>
      <c r="P389" s="389"/>
      <c r="Q389" s="389"/>
      <c r="R389" s="389"/>
      <c r="S389" s="390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hidden="1" customHeight="1" x14ac:dyDescent="0.25">
      <c r="A390" s="54" t="s">
        <v>549</v>
      </c>
      <c r="B390" s="54" t="s">
        <v>550</v>
      </c>
      <c r="C390" s="31">
        <v>4301031236</v>
      </c>
      <c r="D390" s="395">
        <v>4680115882928</v>
      </c>
      <c r="E390" s="390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89"/>
      <c r="Q390" s="389"/>
      <c r="R390" s="389"/>
      <c r="S390" s="390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551</v>
      </c>
      <c r="B391" s="54" t="s">
        <v>552</v>
      </c>
      <c r="C391" s="31">
        <v>4301031335</v>
      </c>
      <c r="D391" s="395">
        <v>4680115883147</v>
      </c>
      <c r="E391" s="390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6" t="s">
        <v>553</v>
      </c>
      <c r="P391" s="389"/>
      <c r="Q391" s="389"/>
      <c r="R391" s="389"/>
      <c r="S391" s="390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551</v>
      </c>
      <c r="B392" s="54" t="s">
        <v>554</v>
      </c>
      <c r="C392" s="31">
        <v>4301031257</v>
      </c>
      <c r="D392" s="395">
        <v>4680115883147</v>
      </c>
      <c r="E392" s="390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89"/>
      <c r="Q392" s="389"/>
      <c r="R392" s="389"/>
      <c r="S392" s="390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555</v>
      </c>
      <c r="B393" s="54" t="s">
        <v>556</v>
      </c>
      <c r="C393" s="31">
        <v>4301031330</v>
      </c>
      <c r="D393" s="395">
        <v>4607091384338</v>
      </c>
      <c r="E393" s="390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405" t="s">
        <v>557</v>
      </c>
      <c r="P393" s="389"/>
      <c r="Q393" s="389"/>
      <c r="R393" s="389"/>
      <c r="S393" s="390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555</v>
      </c>
      <c r="B394" s="54" t="s">
        <v>558</v>
      </c>
      <c r="C394" s="31">
        <v>4301031178</v>
      </c>
      <c r="D394" s="395">
        <v>4607091384338</v>
      </c>
      <c r="E394" s="390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9"/>
      <c r="Q394" s="389"/>
      <c r="R394" s="389"/>
      <c r="S394" s="390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559</v>
      </c>
      <c r="B395" s="54" t="s">
        <v>560</v>
      </c>
      <c r="C395" s="31">
        <v>4301031336</v>
      </c>
      <c r="D395" s="395">
        <v>4680115883154</v>
      </c>
      <c r="E395" s="390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67" t="s">
        <v>561</v>
      </c>
      <c r="P395" s="389"/>
      <c r="Q395" s="389"/>
      <c r="R395" s="389"/>
      <c r="S395" s="390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559</v>
      </c>
      <c r="B396" s="54" t="s">
        <v>562</v>
      </c>
      <c r="C396" s="31">
        <v>4301031254</v>
      </c>
      <c r="D396" s="395">
        <v>4680115883154</v>
      </c>
      <c r="E396" s="390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90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563</v>
      </c>
      <c r="B397" s="54" t="s">
        <v>564</v>
      </c>
      <c r="C397" s="31">
        <v>4301031331</v>
      </c>
      <c r="D397" s="395">
        <v>4607091389524</v>
      </c>
      <c r="E397" s="390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89"/>
      <c r="Q397" s="389"/>
      <c r="R397" s="389"/>
      <c r="S397" s="390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hidden="1" customHeight="1" x14ac:dyDescent="0.25">
      <c r="A398" s="54" t="s">
        <v>563</v>
      </c>
      <c r="B398" s="54" t="s">
        <v>566</v>
      </c>
      <c r="C398" s="31">
        <v>4301031171</v>
      </c>
      <c r="D398" s="395">
        <v>4607091389524</v>
      </c>
      <c r="E398" s="390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567</v>
      </c>
      <c r="B399" s="54" t="s">
        <v>568</v>
      </c>
      <c r="C399" s="31">
        <v>4301031337</v>
      </c>
      <c r="D399" s="395">
        <v>4680115883161</v>
      </c>
      <c r="E399" s="390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8" t="s">
        <v>569</v>
      </c>
      <c r="P399" s="389"/>
      <c r="Q399" s="389"/>
      <c r="R399" s="389"/>
      <c r="S399" s="390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567</v>
      </c>
      <c r="B400" s="54" t="s">
        <v>570</v>
      </c>
      <c r="C400" s="31">
        <v>4301031258</v>
      </c>
      <c r="D400" s="395">
        <v>4680115883161</v>
      </c>
      <c r="E400" s="390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89"/>
      <c r="Q400" s="389"/>
      <c r="R400" s="389"/>
      <c r="S400" s="390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571</v>
      </c>
      <c r="B401" s="54" t="s">
        <v>572</v>
      </c>
      <c r="C401" s="31">
        <v>4301031332</v>
      </c>
      <c r="D401" s="395">
        <v>4607091384345</v>
      </c>
      <c r="E401" s="390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89"/>
      <c r="Q401" s="389"/>
      <c r="R401" s="389"/>
      <c r="S401" s="390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574</v>
      </c>
      <c r="B402" s="54" t="s">
        <v>575</v>
      </c>
      <c r="C402" s="31">
        <v>4301031256</v>
      </c>
      <c r="D402" s="395">
        <v>4680115883178</v>
      </c>
      <c r="E402" s="390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89"/>
      <c r="Q402" s="389"/>
      <c r="R402" s="389"/>
      <c r="S402" s="390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4301031333</v>
      </c>
      <c r="D403" s="395">
        <v>4607091389531</v>
      </c>
      <c r="E403" s="390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89"/>
      <c r="Q403" s="389"/>
      <c r="R403" s="389"/>
      <c r="S403" s="390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576</v>
      </c>
      <c r="B404" s="54" t="s">
        <v>579</v>
      </c>
      <c r="C404" s="31">
        <v>4301031172</v>
      </c>
      <c r="D404" s="395">
        <v>4607091389531</v>
      </c>
      <c r="E404" s="390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89"/>
      <c r="Q404" s="389"/>
      <c r="R404" s="389"/>
      <c r="S404" s="390"/>
      <c r="T404" s="34"/>
      <c r="U404" s="34"/>
      <c r="V404" s="35" t="s">
        <v>66</v>
      </c>
      <c r="W404" s="384">
        <v>21</v>
      </c>
      <c r="X404" s="385">
        <f t="shared" si="69"/>
        <v>21</v>
      </c>
      <c r="Y404" s="36">
        <f t="shared" si="75"/>
        <v>5.0200000000000002E-2</v>
      </c>
      <c r="Z404" s="56"/>
      <c r="AA404" s="57"/>
      <c r="AE404" s="64"/>
      <c r="BB404" s="299" t="s">
        <v>1</v>
      </c>
      <c r="BL404" s="64">
        <f t="shared" si="71"/>
        <v>22.299999999999997</v>
      </c>
      <c r="BM404" s="64">
        <f t="shared" si="72"/>
        <v>22.299999999999997</v>
      </c>
      <c r="BN404" s="64">
        <f t="shared" si="73"/>
        <v>4.2735042735042736E-2</v>
      </c>
      <c r="BO404" s="64">
        <f t="shared" si="74"/>
        <v>4.2735042735042736E-2</v>
      </c>
    </row>
    <row r="405" spans="1:67" ht="27" hidden="1" customHeight="1" x14ac:dyDescent="0.25">
      <c r="A405" s="54" t="s">
        <v>580</v>
      </c>
      <c r="B405" s="54" t="s">
        <v>581</v>
      </c>
      <c r="C405" s="31">
        <v>4301031255</v>
      </c>
      <c r="D405" s="395">
        <v>4680115883185</v>
      </c>
      <c r="E405" s="390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89"/>
      <c r="Q405" s="389"/>
      <c r="R405" s="389"/>
      <c r="S405" s="390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580</v>
      </c>
      <c r="B406" s="54" t="s">
        <v>582</v>
      </c>
      <c r="C406" s="31">
        <v>4301031338</v>
      </c>
      <c r="D406" s="395">
        <v>4680115883185</v>
      </c>
      <c r="E406" s="390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89"/>
      <c r="Q406" s="389"/>
      <c r="R406" s="389"/>
      <c r="S406" s="390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4"/>
      <c r="O407" s="402" t="s">
        <v>70</v>
      </c>
      <c r="P407" s="403"/>
      <c r="Q407" s="403"/>
      <c r="R407" s="403"/>
      <c r="S407" s="403"/>
      <c r="T407" s="403"/>
      <c r="U407" s="404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57.61904761904762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59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0.41917000000000004</v>
      </c>
      <c r="Z407" s="387"/>
      <c r="AA407" s="387"/>
    </row>
    <row r="408" spans="1:67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4"/>
      <c r="O408" s="402" t="s">
        <v>70</v>
      </c>
      <c r="P408" s="403"/>
      <c r="Q408" s="403"/>
      <c r="R408" s="403"/>
      <c r="S408" s="403"/>
      <c r="T408" s="403"/>
      <c r="U408" s="404"/>
      <c r="V408" s="37" t="s">
        <v>66</v>
      </c>
      <c r="W408" s="386">
        <f>IFERROR(SUM(W384:W406),"0")</f>
        <v>221</v>
      </c>
      <c r="X408" s="386">
        <f>IFERROR(SUM(X384:X406),"0")</f>
        <v>226.8</v>
      </c>
      <c r="Y408" s="37"/>
      <c r="Z408" s="387"/>
      <c r="AA408" s="387"/>
    </row>
    <row r="409" spans="1:67" ht="14.25" hidden="1" customHeight="1" x14ac:dyDescent="0.25">
      <c r="A409" s="406" t="s">
        <v>72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77"/>
      <c r="AA409" s="377"/>
    </row>
    <row r="410" spans="1:67" ht="27" hidden="1" customHeight="1" x14ac:dyDescent="0.25">
      <c r="A410" s="54" t="s">
        <v>584</v>
      </c>
      <c r="B410" s="54" t="s">
        <v>585</v>
      </c>
      <c r="C410" s="31">
        <v>4301051431</v>
      </c>
      <c r="D410" s="395">
        <v>4607091389654</v>
      </c>
      <c r="E410" s="390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89"/>
      <c r="Q410" s="389"/>
      <c r="R410" s="389"/>
      <c r="S410" s="390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586</v>
      </c>
      <c r="B411" s="54" t="s">
        <v>587</v>
      </c>
      <c r="C411" s="31">
        <v>4301051284</v>
      </c>
      <c r="D411" s="395">
        <v>4607091384352</v>
      </c>
      <c r="E411" s="390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89"/>
      <c r="Q411" s="389"/>
      <c r="R411" s="389"/>
      <c r="S411" s="390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2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4"/>
      <c r="O412" s="402" t="s">
        <v>70</v>
      </c>
      <c r="P412" s="403"/>
      <c r="Q412" s="403"/>
      <c r="R412" s="403"/>
      <c r="S412" s="403"/>
      <c r="T412" s="403"/>
      <c r="U412" s="404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hidden="1" x14ac:dyDescent="0.2">
      <c r="A413" s="393"/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4"/>
      <c r="O413" s="402" t="s">
        <v>70</v>
      </c>
      <c r="P413" s="403"/>
      <c r="Q413" s="403"/>
      <c r="R413" s="403"/>
      <c r="S413" s="403"/>
      <c r="T413" s="403"/>
      <c r="U413" s="404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hidden="1" customHeight="1" x14ac:dyDescent="0.25">
      <c r="A414" s="406" t="s">
        <v>91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77"/>
      <c r="AA414" s="377"/>
    </row>
    <row r="415" spans="1:67" ht="27" hidden="1" customHeight="1" x14ac:dyDescent="0.25">
      <c r="A415" s="54" t="s">
        <v>588</v>
      </c>
      <c r="B415" s="54" t="s">
        <v>589</v>
      </c>
      <c r="C415" s="31">
        <v>4301032045</v>
      </c>
      <c r="D415" s="395">
        <v>4680115884335</v>
      </c>
      <c r="E415" s="390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9"/>
      <c r="Q415" s="389"/>
      <c r="R415" s="389"/>
      <c r="S415" s="390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592</v>
      </c>
      <c r="B416" s="54" t="s">
        <v>593</v>
      </c>
      <c r="C416" s="31">
        <v>4301032047</v>
      </c>
      <c r="D416" s="395">
        <v>4680115884342</v>
      </c>
      <c r="E416" s="390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9"/>
      <c r="Q416" s="389"/>
      <c r="R416" s="389"/>
      <c r="S416" s="390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4301170011</v>
      </c>
      <c r="D417" s="395">
        <v>4680115884113</v>
      </c>
      <c r="E417" s="390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9"/>
      <c r="Q417" s="389"/>
      <c r="R417" s="389"/>
      <c r="S417" s="390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392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4"/>
      <c r="O418" s="402" t="s">
        <v>70</v>
      </c>
      <c r="P418" s="403"/>
      <c r="Q418" s="403"/>
      <c r="R418" s="403"/>
      <c r="S418" s="403"/>
      <c r="T418" s="403"/>
      <c r="U418" s="404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hidden="1" x14ac:dyDescent="0.2">
      <c r="A419" s="393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4"/>
      <c r="O419" s="402" t="s">
        <v>70</v>
      </c>
      <c r="P419" s="403"/>
      <c r="Q419" s="403"/>
      <c r="R419" s="403"/>
      <c r="S419" s="403"/>
      <c r="T419" s="403"/>
      <c r="U419" s="404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hidden="1" customHeight="1" x14ac:dyDescent="0.25">
      <c r="A420" s="398" t="s">
        <v>596</v>
      </c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  <c r="X420" s="393"/>
      <c r="Y420" s="393"/>
      <c r="Z420" s="378"/>
      <c r="AA420" s="378"/>
    </row>
    <row r="421" spans="1:67" ht="14.25" hidden="1" customHeight="1" x14ac:dyDescent="0.25">
      <c r="A421" s="406" t="s">
        <v>105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77"/>
      <c r="AA421" s="377"/>
    </row>
    <row r="422" spans="1:67" ht="27" hidden="1" customHeight="1" x14ac:dyDescent="0.25">
      <c r="A422" s="54" t="s">
        <v>597</v>
      </c>
      <c r="B422" s="54" t="s">
        <v>598</v>
      </c>
      <c r="C422" s="31">
        <v>4301020214</v>
      </c>
      <c r="D422" s="395">
        <v>4607091389388</v>
      </c>
      <c r="E422" s="390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7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9"/>
      <c r="Q422" s="389"/>
      <c r="R422" s="389"/>
      <c r="S422" s="390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599</v>
      </c>
      <c r="B423" s="54" t="s">
        <v>600</v>
      </c>
      <c r="C423" s="31">
        <v>4301020315</v>
      </c>
      <c r="D423" s="395">
        <v>4607091389364</v>
      </c>
      <c r="E423" s="390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609" t="s">
        <v>601</v>
      </c>
      <c r="P423" s="389"/>
      <c r="Q423" s="389"/>
      <c r="R423" s="389"/>
      <c r="S423" s="390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92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4"/>
      <c r="O424" s="402" t="s">
        <v>70</v>
      </c>
      <c r="P424" s="403"/>
      <c r="Q424" s="403"/>
      <c r="R424" s="403"/>
      <c r="S424" s="403"/>
      <c r="T424" s="403"/>
      <c r="U424" s="404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hidden="1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4"/>
      <c r="O425" s="402" t="s">
        <v>70</v>
      </c>
      <c r="P425" s="403"/>
      <c r="Q425" s="403"/>
      <c r="R425" s="403"/>
      <c r="S425" s="403"/>
      <c r="T425" s="403"/>
      <c r="U425" s="404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hidden="1" customHeight="1" x14ac:dyDescent="0.25">
      <c r="A426" s="406" t="s">
        <v>61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95">
        <v>4607091389739</v>
      </c>
      <c r="E427" s="390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6" t="s">
        <v>604</v>
      </c>
      <c r="P427" s="389"/>
      <c r="Q427" s="389"/>
      <c r="R427" s="389"/>
      <c r="S427" s="390"/>
      <c r="T427" s="34"/>
      <c r="U427" s="34"/>
      <c r="V427" s="35" t="s">
        <v>66</v>
      </c>
      <c r="W427" s="384">
        <v>150</v>
      </c>
      <c r="X427" s="385">
        <f t="shared" ref="X427:X434" si="76">IFERROR(IF(W427="",0,CEILING((W427/$H427),1)*$H427),"")</f>
        <v>151.20000000000002</v>
      </c>
      <c r="Y427" s="36">
        <f>IFERROR(IF(X427=0,"",ROUNDUP(X427/H427,0)*0.00753),"")</f>
        <v>0.27107999999999999</v>
      </c>
      <c r="Z427" s="56"/>
      <c r="AA427" s="57"/>
      <c r="AE427" s="64"/>
      <c r="BB427" s="309" t="s">
        <v>1</v>
      </c>
      <c r="BL427" s="64">
        <f t="shared" ref="BL427:BL434" si="77">IFERROR(W427*I427/H427,"0")</f>
        <v>158.21428571428569</v>
      </c>
      <c r="BM427" s="64">
        <f t="shared" ref="BM427:BM434" si="78">IFERROR(X427*I427/H427,"0")</f>
        <v>159.47999999999999</v>
      </c>
      <c r="BN427" s="64">
        <f t="shared" ref="BN427:BN434" si="79">IFERROR(1/J427*(W427/H427),"0")</f>
        <v>0.22893772893772893</v>
      </c>
      <c r="BO427" s="64">
        <f t="shared" ref="BO427:BO434" si="80">IFERROR(1/J427*(X427/H427),"0")</f>
        <v>0.23076923076923075</v>
      </c>
    </row>
    <row r="428" spans="1:67" ht="27" hidden="1" customHeight="1" x14ac:dyDescent="0.25">
      <c r="A428" s="54" t="s">
        <v>602</v>
      </c>
      <c r="B428" s="54" t="s">
        <v>605</v>
      </c>
      <c r="C428" s="31">
        <v>4301031212</v>
      </c>
      <c r="D428" s="395">
        <v>4607091389739</v>
      </c>
      <c r="E428" s="390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90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606</v>
      </c>
      <c r="B429" s="54" t="s">
        <v>607</v>
      </c>
      <c r="C429" s="31">
        <v>4301031363</v>
      </c>
      <c r="D429" s="395">
        <v>4607091389425</v>
      </c>
      <c r="E429" s="390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89"/>
      <c r="Q429" s="389"/>
      <c r="R429" s="389"/>
      <c r="S429" s="390"/>
      <c r="T429" s="34"/>
      <c r="U429" s="34"/>
      <c r="V429" s="35" t="s">
        <v>66</v>
      </c>
      <c r="W429" s="384">
        <v>21</v>
      </c>
      <c r="X429" s="385">
        <f t="shared" si="76"/>
        <v>21</v>
      </c>
      <c r="Y429" s="36">
        <f t="shared" ref="Y429:Y434" si="81">IFERROR(IF(X429=0,"",ROUNDUP(X429/H429,0)*0.00502),"")</f>
        <v>5.0200000000000002E-2</v>
      </c>
      <c r="Z429" s="56"/>
      <c r="AA429" s="57"/>
      <c r="AE429" s="64"/>
      <c r="BB429" s="311" t="s">
        <v>1</v>
      </c>
      <c r="BL429" s="64">
        <f t="shared" si="77"/>
        <v>22.299999999999997</v>
      </c>
      <c r="BM429" s="64">
        <f t="shared" si="78"/>
        <v>22.299999999999997</v>
      </c>
      <c r="BN429" s="64">
        <f t="shared" si="79"/>
        <v>4.2735042735042736E-2</v>
      </c>
      <c r="BO429" s="64">
        <f t="shared" si="80"/>
        <v>4.2735042735042736E-2</v>
      </c>
    </row>
    <row r="430" spans="1:67" ht="27" hidden="1" customHeight="1" x14ac:dyDescent="0.25">
      <c r="A430" s="54" t="s">
        <v>609</v>
      </c>
      <c r="B430" s="54" t="s">
        <v>610</v>
      </c>
      <c r="C430" s="31">
        <v>4301031215</v>
      </c>
      <c r="D430" s="395">
        <v>4680115882911</v>
      </c>
      <c r="E430" s="390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9"/>
      <c r="Q430" s="389"/>
      <c r="R430" s="389"/>
      <c r="S430" s="390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4301031334</v>
      </c>
      <c r="D431" s="395">
        <v>4680115880771</v>
      </c>
      <c r="E431" s="390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2" t="s">
        <v>613</v>
      </c>
      <c r="P431" s="389"/>
      <c r="Q431" s="389"/>
      <c r="R431" s="389"/>
      <c r="S431" s="390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611</v>
      </c>
      <c r="B432" s="54" t="s">
        <v>614</v>
      </c>
      <c r="C432" s="31">
        <v>4301031167</v>
      </c>
      <c r="D432" s="395">
        <v>4680115880771</v>
      </c>
      <c r="E432" s="390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90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615</v>
      </c>
      <c r="B433" s="54" t="s">
        <v>616</v>
      </c>
      <c r="C433" s="31">
        <v>4301031327</v>
      </c>
      <c r="D433" s="395">
        <v>4607091389500</v>
      </c>
      <c r="E433" s="390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53" t="s">
        <v>617</v>
      </c>
      <c r="P433" s="389"/>
      <c r="Q433" s="389"/>
      <c r="R433" s="389"/>
      <c r="S433" s="390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615</v>
      </c>
      <c r="B434" s="54" t="s">
        <v>618</v>
      </c>
      <c r="C434" s="31">
        <v>4301031173</v>
      </c>
      <c r="D434" s="395">
        <v>4607091389500</v>
      </c>
      <c r="E434" s="390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9"/>
      <c r="Q434" s="389"/>
      <c r="R434" s="389"/>
      <c r="S434" s="390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2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4"/>
      <c r="O435" s="402" t="s">
        <v>70</v>
      </c>
      <c r="P435" s="403"/>
      <c r="Q435" s="403"/>
      <c r="R435" s="403"/>
      <c r="S435" s="403"/>
      <c r="T435" s="403"/>
      <c r="U435" s="404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45.714285714285715</v>
      </c>
      <c r="X435" s="386">
        <f>IFERROR(X427/H427,"0")+IFERROR(X428/H428,"0")+IFERROR(X429/H429,"0")+IFERROR(X430/H430,"0")+IFERROR(X431/H431,"0")+IFERROR(X432/H432,"0")+IFERROR(X433/H433,"0")+IFERROR(X434/H434,"0")</f>
        <v>46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0.32128000000000001</v>
      </c>
      <c r="Z435" s="387"/>
      <c r="AA435" s="387"/>
    </row>
    <row r="436" spans="1:67" x14ac:dyDescent="0.2">
      <c r="A436" s="393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4"/>
      <c r="O436" s="402" t="s">
        <v>70</v>
      </c>
      <c r="P436" s="403"/>
      <c r="Q436" s="403"/>
      <c r="R436" s="403"/>
      <c r="S436" s="403"/>
      <c r="T436" s="403"/>
      <c r="U436" s="404"/>
      <c r="V436" s="37" t="s">
        <v>66</v>
      </c>
      <c r="W436" s="386">
        <f>IFERROR(SUM(W427:W434),"0")</f>
        <v>171</v>
      </c>
      <c r="X436" s="386">
        <f>IFERROR(SUM(X427:X434),"0")</f>
        <v>172.20000000000002</v>
      </c>
      <c r="Y436" s="37"/>
      <c r="Z436" s="387"/>
      <c r="AA436" s="387"/>
    </row>
    <row r="437" spans="1:67" ht="14.25" hidden="1" customHeight="1" x14ac:dyDescent="0.25">
      <c r="A437" s="406" t="s">
        <v>91</v>
      </c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3"/>
      <c r="P437" s="393"/>
      <c r="Q437" s="393"/>
      <c r="R437" s="393"/>
      <c r="S437" s="393"/>
      <c r="T437" s="393"/>
      <c r="U437" s="393"/>
      <c r="V437" s="393"/>
      <c r="W437" s="393"/>
      <c r="X437" s="393"/>
      <c r="Y437" s="393"/>
      <c r="Z437" s="377"/>
      <c r="AA437" s="377"/>
    </row>
    <row r="438" spans="1:67" ht="27" hidden="1" customHeight="1" x14ac:dyDescent="0.25">
      <c r="A438" s="54" t="s">
        <v>619</v>
      </c>
      <c r="B438" s="54" t="s">
        <v>620</v>
      </c>
      <c r="C438" s="31">
        <v>4301032046</v>
      </c>
      <c r="D438" s="395">
        <v>4680115884359</v>
      </c>
      <c r="E438" s="390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90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621</v>
      </c>
      <c r="B439" s="54" t="s">
        <v>622</v>
      </c>
      <c r="C439" s="31">
        <v>4301040358</v>
      </c>
      <c r="D439" s="395">
        <v>4680115884571</v>
      </c>
      <c r="E439" s="390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90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2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4"/>
      <c r="O440" s="402" t="s">
        <v>70</v>
      </c>
      <c r="P440" s="403"/>
      <c r="Q440" s="403"/>
      <c r="R440" s="403"/>
      <c r="S440" s="403"/>
      <c r="T440" s="403"/>
      <c r="U440" s="404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hidden="1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4"/>
      <c r="O441" s="402" t="s">
        <v>70</v>
      </c>
      <c r="P441" s="403"/>
      <c r="Q441" s="403"/>
      <c r="R441" s="403"/>
      <c r="S441" s="403"/>
      <c r="T441" s="403"/>
      <c r="U441" s="404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hidden="1" customHeight="1" x14ac:dyDescent="0.25">
      <c r="A442" s="406" t="s">
        <v>100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77"/>
      <c r="AA442" s="377"/>
    </row>
    <row r="443" spans="1:67" ht="27" hidden="1" customHeight="1" x14ac:dyDescent="0.25">
      <c r="A443" s="54" t="s">
        <v>623</v>
      </c>
      <c r="B443" s="54" t="s">
        <v>624</v>
      </c>
      <c r="C443" s="31">
        <v>4301170010</v>
      </c>
      <c r="D443" s="395">
        <v>4680115884090</v>
      </c>
      <c r="E443" s="390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89"/>
      <c r="Q443" s="389"/>
      <c r="R443" s="389"/>
      <c r="S443" s="390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2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4"/>
      <c r="O444" s="402" t="s">
        <v>70</v>
      </c>
      <c r="P444" s="403"/>
      <c r="Q444" s="403"/>
      <c r="R444" s="403"/>
      <c r="S444" s="403"/>
      <c r="T444" s="403"/>
      <c r="U444" s="404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hidden="1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4"/>
      <c r="O445" s="402" t="s">
        <v>70</v>
      </c>
      <c r="P445" s="403"/>
      <c r="Q445" s="403"/>
      <c r="R445" s="403"/>
      <c r="S445" s="403"/>
      <c r="T445" s="403"/>
      <c r="U445" s="404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hidden="1" customHeight="1" x14ac:dyDescent="0.25">
      <c r="A446" s="406" t="s">
        <v>625</v>
      </c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  <c r="X446" s="393"/>
      <c r="Y446" s="393"/>
      <c r="Z446" s="377"/>
      <c r="AA446" s="377"/>
    </row>
    <row r="447" spans="1:67" ht="27" hidden="1" customHeight="1" x14ac:dyDescent="0.25">
      <c r="A447" s="54" t="s">
        <v>626</v>
      </c>
      <c r="B447" s="54" t="s">
        <v>627</v>
      </c>
      <c r="C447" s="31">
        <v>4301040357</v>
      </c>
      <c r="D447" s="395">
        <v>4680115884564</v>
      </c>
      <c r="E447" s="390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89"/>
      <c r="Q447" s="389"/>
      <c r="R447" s="389"/>
      <c r="S447" s="390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392"/>
      <c r="B448" s="393"/>
      <c r="C448" s="393"/>
      <c r="D448" s="393"/>
      <c r="E448" s="393"/>
      <c r="F448" s="393"/>
      <c r="G448" s="393"/>
      <c r="H448" s="393"/>
      <c r="I448" s="393"/>
      <c r="J448" s="393"/>
      <c r="K448" s="393"/>
      <c r="L448" s="393"/>
      <c r="M448" s="393"/>
      <c r="N448" s="394"/>
      <c r="O448" s="402" t="s">
        <v>70</v>
      </c>
      <c r="P448" s="403"/>
      <c r="Q448" s="403"/>
      <c r="R448" s="403"/>
      <c r="S448" s="403"/>
      <c r="T448" s="403"/>
      <c r="U448" s="404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hidden="1" x14ac:dyDescent="0.2">
      <c r="A449" s="39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4"/>
      <c r="O449" s="402" t="s">
        <v>70</v>
      </c>
      <c r="P449" s="403"/>
      <c r="Q449" s="403"/>
      <c r="R449" s="403"/>
      <c r="S449" s="403"/>
      <c r="T449" s="403"/>
      <c r="U449" s="404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hidden="1" customHeight="1" x14ac:dyDescent="0.25">
      <c r="A450" s="398" t="s">
        <v>628</v>
      </c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3"/>
      <c r="P450" s="393"/>
      <c r="Q450" s="393"/>
      <c r="R450" s="393"/>
      <c r="S450" s="393"/>
      <c r="T450" s="393"/>
      <c r="U450" s="393"/>
      <c r="V450" s="393"/>
      <c r="W450" s="393"/>
      <c r="X450" s="393"/>
      <c r="Y450" s="393"/>
      <c r="Z450" s="378"/>
      <c r="AA450" s="378"/>
    </row>
    <row r="451" spans="1:67" ht="14.25" hidden="1" customHeight="1" x14ac:dyDescent="0.25">
      <c r="A451" s="406" t="s">
        <v>61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77"/>
      <c r="AA451" s="377"/>
    </row>
    <row r="452" spans="1:67" ht="27" hidden="1" customHeight="1" x14ac:dyDescent="0.25">
      <c r="A452" s="54" t="s">
        <v>629</v>
      </c>
      <c r="B452" s="54" t="s">
        <v>630</v>
      </c>
      <c r="C452" s="31">
        <v>4301031294</v>
      </c>
      <c r="D452" s="395">
        <v>4680115885189</v>
      </c>
      <c r="E452" s="390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89"/>
      <c r="Q452" s="389"/>
      <c r="R452" s="389"/>
      <c r="S452" s="390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631</v>
      </c>
      <c r="B453" s="54" t="s">
        <v>632</v>
      </c>
      <c r="C453" s="31">
        <v>4301031293</v>
      </c>
      <c r="D453" s="395">
        <v>4680115885172</v>
      </c>
      <c r="E453" s="390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89"/>
      <c r="Q453" s="389"/>
      <c r="R453" s="389"/>
      <c r="S453" s="390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4301031291</v>
      </c>
      <c r="D454" s="395">
        <v>4680115885110</v>
      </c>
      <c r="E454" s="390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89"/>
      <c r="Q454" s="389"/>
      <c r="R454" s="389"/>
      <c r="S454" s="390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392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4"/>
      <c r="O455" s="402" t="s">
        <v>70</v>
      </c>
      <c r="P455" s="403"/>
      <c r="Q455" s="403"/>
      <c r="R455" s="403"/>
      <c r="S455" s="403"/>
      <c r="T455" s="403"/>
      <c r="U455" s="404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hidden="1" x14ac:dyDescent="0.2">
      <c r="A456" s="393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4"/>
      <c r="O456" s="402" t="s">
        <v>70</v>
      </c>
      <c r="P456" s="403"/>
      <c r="Q456" s="403"/>
      <c r="R456" s="403"/>
      <c r="S456" s="403"/>
      <c r="T456" s="403"/>
      <c r="U456" s="404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hidden="1" customHeight="1" x14ac:dyDescent="0.25">
      <c r="A457" s="398" t="s">
        <v>635</v>
      </c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3"/>
      <c r="P457" s="393"/>
      <c r="Q457" s="393"/>
      <c r="R457" s="393"/>
      <c r="S457" s="393"/>
      <c r="T457" s="393"/>
      <c r="U457" s="393"/>
      <c r="V457" s="393"/>
      <c r="W457" s="393"/>
      <c r="X457" s="393"/>
      <c r="Y457" s="393"/>
      <c r="Z457" s="378"/>
      <c r="AA457" s="378"/>
    </row>
    <row r="458" spans="1:67" ht="14.25" hidden="1" customHeight="1" x14ac:dyDescent="0.25">
      <c r="A458" s="406" t="s">
        <v>61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77"/>
      <c r="AA458" s="377"/>
    </row>
    <row r="459" spans="1:67" ht="27" hidden="1" customHeight="1" x14ac:dyDescent="0.25">
      <c r="A459" s="54" t="s">
        <v>636</v>
      </c>
      <c r="B459" s="54" t="s">
        <v>637</v>
      </c>
      <c r="C459" s="31">
        <v>4301031365</v>
      </c>
      <c r="D459" s="395">
        <v>4680115885738</v>
      </c>
      <c r="E459" s="390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1" t="s">
        <v>638</v>
      </c>
      <c r="P459" s="389"/>
      <c r="Q459" s="389"/>
      <c r="R459" s="389"/>
      <c r="S459" s="390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hidden="1" customHeight="1" x14ac:dyDescent="0.25">
      <c r="A460" s="54" t="s">
        <v>639</v>
      </c>
      <c r="B460" s="54" t="s">
        <v>640</v>
      </c>
      <c r="C460" s="31">
        <v>4301031261</v>
      </c>
      <c r="D460" s="395">
        <v>4680115885103</v>
      </c>
      <c r="E460" s="390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6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89"/>
      <c r="Q460" s="389"/>
      <c r="R460" s="389"/>
      <c r="S460" s="390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392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4"/>
      <c r="O461" s="402" t="s">
        <v>70</v>
      </c>
      <c r="P461" s="403"/>
      <c r="Q461" s="403"/>
      <c r="R461" s="403"/>
      <c r="S461" s="403"/>
      <c r="T461" s="403"/>
      <c r="U461" s="404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hidden="1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4"/>
      <c r="O462" s="402" t="s">
        <v>70</v>
      </c>
      <c r="P462" s="403"/>
      <c r="Q462" s="403"/>
      <c r="R462" s="403"/>
      <c r="S462" s="403"/>
      <c r="T462" s="403"/>
      <c r="U462" s="404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hidden="1" customHeight="1" x14ac:dyDescent="0.25">
      <c r="A463" s="406" t="s">
        <v>213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7"/>
      <c r="AA463" s="377"/>
    </row>
    <row r="464" spans="1:67" ht="27" hidden="1" customHeight="1" x14ac:dyDescent="0.25">
      <c r="A464" s="54" t="s">
        <v>641</v>
      </c>
      <c r="B464" s="54" t="s">
        <v>642</v>
      </c>
      <c r="C464" s="31">
        <v>4301060412</v>
      </c>
      <c r="D464" s="395">
        <v>4680115885509</v>
      </c>
      <c r="E464" s="390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89"/>
      <c r="Q464" s="389"/>
      <c r="R464" s="389"/>
      <c r="S464" s="390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4"/>
      <c r="O465" s="402" t="s">
        <v>70</v>
      </c>
      <c r="P465" s="403"/>
      <c r="Q465" s="403"/>
      <c r="R465" s="403"/>
      <c r="S465" s="403"/>
      <c r="T465" s="403"/>
      <c r="U465" s="404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4"/>
      <c r="O466" s="402" t="s">
        <v>70</v>
      </c>
      <c r="P466" s="403"/>
      <c r="Q466" s="403"/>
      <c r="R466" s="403"/>
      <c r="S466" s="403"/>
      <c r="T466" s="403"/>
      <c r="U466" s="404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hidden="1" customHeight="1" x14ac:dyDescent="0.2">
      <c r="A467" s="456" t="s">
        <v>644</v>
      </c>
      <c r="B467" s="457"/>
      <c r="C467" s="457"/>
      <c r="D467" s="457"/>
      <c r="E467" s="457"/>
      <c r="F467" s="457"/>
      <c r="G467" s="457"/>
      <c r="H467" s="457"/>
      <c r="I467" s="457"/>
      <c r="J467" s="457"/>
      <c r="K467" s="457"/>
      <c r="L467" s="457"/>
      <c r="M467" s="457"/>
      <c r="N467" s="457"/>
      <c r="O467" s="457"/>
      <c r="P467" s="457"/>
      <c r="Q467" s="457"/>
      <c r="R467" s="457"/>
      <c r="S467" s="457"/>
      <c r="T467" s="457"/>
      <c r="U467" s="457"/>
      <c r="V467" s="457"/>
      <c r="W467" s="457"/>
      <c r="X467" s="457"/>
      <c r="Y467" s="457"/>
      <c r="Z467" s="48"/>
      <c r="AA467" s="48"/>
    </row>
    <row r="468" spans="1:67" ht="16.5" hidden="1" customHeight="1" x14ac:dyDescent="0.25">
      <c r="A468" s="398" t="s">
        <v>644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78"/>
      <c r="AA468" s="378"/>
    </row>
    <row r="469" spans="1:67" ht="14.25" hidden="1" customHeight="1" x14ac:dyDescent="0.25">
      <c r="A469" s="406" t="s">
        <v>113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7"/>
      <c r="AA469" s="377"/>
    </row>
    <row r="470" spans="1:67" ht="27" hidden="1" customHeight="1" x14ac:dyDescent="0.25">
      <c r="A470" s="54" t="s">
        <v>645</v>
      </c>
      <c r="B470" s="54" t="s">
        <v>646</v>
      </c>
      <c r="C470" s="31">
        <v>4301011795</v>
      </c>
      <c r="D470" s="395">
        <v>4607091389067</v>
      </c>
      <c r="E470" s="390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89"/>
      <c r="Q470" s="389"/>
      <c r="R470" s="389"/>
      <c r="S470" s="390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hidden="1" customHeight="1" x14ac:dyDescent="0.25">
      <c r="A471" s="54" t="s">
        <v>647</v>
      </c>
      <c r="B471" s="54" t="s">
        <v>648</v>
      </c>
      <c r="C471" s="31">
        <v>4301011376</v>
      </c>
      <c r="D471" s="395">
        <v>4680115885226</v>
      </c>
      <c r="E471" s="390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89"/>
      <c r="Q471" s="389"/>
      <c r="R471" s="389"/>
      <c r="S471" s="390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95">
        <v>4607091383522</v>
      </c>
      <c r="E472" s="390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89"/>
      <c r="Q472" s="389"/>
      <c r="R472" s="389"/>
      <c r="S472" s="390"/>
      <c r="T472" s="34"/>
      <c r="U472" s="34"/>
      <c r="V472" s="35" t="s">
        <v>66</v>
      </c>
      <c r="W472" s="384">
        <v>50</v>
      </c>
      <c r="X472" s="385">
        <f t="shared" si="82"/>
        <v>52.800000000000004</v>
      </c>
      <c r="Y472" s="36">
        <f t="shared" si="83"/>
        <v>0.1196</v>
      </c>
      <c r="Z472" s="56"/>
      <c r="AA472" s="57"/>
      <c r="AE472" s="64"/>
      <c r="BB472" s="329" t="s">
        <v>1</v>
      </c>
      <c r="BL472" s="64">
        <f t="shared" si="84"/>
        <v>53.409090909090907</v>
      </c>
      <c r="BM472" s="64">
        <f t="shared" si="85"/>
        <v>56.400000000000006</v>
      </c>
      <c r="BN472" s="64">
        <f t="shared" si="86"/>
        <v>9.1054778554778545E-2</v>
      </c>
      <c r="BO472" s="64">
        <f t="shared" si="87"/>
        <v>9.6153846153846159E-2</v>
      </c>
    </row>
    <row r="473" spans="1:67" ht="27" customHeight="1" x14ac:dyDescent="0.25">
      <c r="A473" s="54" t="s">
        <v>651</v>
      </c>
      <c r="B473" s="54" t="s">
        <v>652</v>
      </c>
      <c r="C473" s="31">
        <v>4301011961</v>
      </c>
      <c r="D473" s="395">
        <v>4680115885271</v>
      </c>
      <c r="E473" s="390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653</v>
      </c>
      <c r="P473" s="389"/>
      <c r="Q473" s="389"/>
      <c r="R473" s="389"/>
      <c r="S473" s="390"/>
      <c r="T473" s="34"/>
      <c r="U473" s="34"/>
      <c r="V473" s="35" t="s">
        <v>66</v>
      </c>
      <c r="W473" s="384">
        <v>40</v>
      </c>
      <c r="X473" s="385">
        <f t="shared" si="82"/>
        <v>42.24</v>
      </c>
      <c r="Y473" s="36">
        <f t="shared" si="83"/>
        <v>9.5680000000000001E-2</v>
      </c>
      <c r="Z473" s="56"/>
      <c r="AA473" s="57"/>
      <c r="AE473" s="64"/>
      <c r="BB473" s="330" t="s">
        <v>1</v>
      </c>
      <c r="BL473" s="64">
        <f t="shared" si="84"/>
        <v>42.727272727272727</v>
      </c>
      <c r="BM473" s="64">
        <f t="shared" si="85"/>
        <v>45.12</v>
      </c>
      <c r="BN473" s="64">
        <f t="shared" si="86"/>
        <v>7.2843822843822847E-2</v>
      </c>
      <c r="BO473" s="64">
        <f t="shared" si="87"/>
        <v>7.6923076923076927E-2</v>
      </c>
    </row>
    <row r="474" spans="1:67" ht="16.5" hidden="1" customHeight="1" x14ac:dyDescent="0.25">
      <c r="A474" s="54" t="s">
        <v>654</v>
      </c>
      <c r="B474" s="54" t="s">
        <v>655</v>
      </c>
      <c r="C474" s="31">
        <v>4301011774</v>
      </c>
      <c r="D474" s="395">
        <v>4680115884502</v>
      </c>
      <c r="E474" s="390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9"/>
      <c r="Q474" s="389"/>
      <c r="R474" s="389"/>
      <c r="S474" s="390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hidden="1" customHeight="1" x14ac:dyDescent="0.25">
      <c r="A475" s="54" t="s">
        <v>656</v>
      </c>
      <c r="B475" s="54" t="s">
        <v>657</v>
      </c>
      <c r="C475" s="31">
        <v>4301011771</v>
      </c>
      <c r="D475" s="395">
        <v>4607091389104</v>
      </c>
      <c r="E475" s="390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9"/>
      <c r="Q475" s="389"/>
      <c r="R475" s="389"/>
      <c r="S475" s="390"/>
      <c r="T475" s="34"/>
      <c r="U475" s="34"/>
      <c r="V475" s="35" t="s">
        <v>66</v>
      </c>
      <c r="W475" s="384">
        <v>0</v>
      </c>
      <c r="X475" s="385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16.5" hidden="1" customHeight="1" x14ac:dyDescent="0.25">
      <c r="A476" s="54" t="s">
        <v>658</v>
      </c>
      <c r="B476" s="54" t="s">
        <v>659</v>
      </c>
      <c r="C476" s="31">
        <v>4301011799</v>
      </c>
      <c r="D476" s="395">
        <v>4680115884519</v>
      </c>
      <c r="E476" s="390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hidden="1" customHeight="1" x14ac:dyDescent="0.25">
      <c r="A477" s="54" t="s">
        <v>660</v>
      </c>
      <c r="B477" s="54" t="s">
        <v>661</v>
      </c>
      <c r="C477" s="31">
        <v>4301011778</v>
      </c>
      <c r="D477" s="395">
        <v>4680115880603</v>
      </c>
      <c r="E477" s="390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9"/>
      <c r="Q477" s="389"/>
      <c r="R477" s="389"/>
      <c r="S477" s="390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4301011959</v>
      </c>
      <c r="D478" s="395">
        <v>4680115882782</v>
      </c>
      <c r="E478" s="390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89"/>
      <c r="Q478" s="389"/>
      <c r="R478" s="389"/>
      <c r="S478" s="390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hidden="1" customHeight="1" x14ac:dyDescent="0.25">
      <c r="A479" s="54" t="s">
        <v>665</v>
      </c>
      <c r="B479" s="54" t="s">
        <v>666</v>
      </c>
      <c r="C479" s="31">
        <v>4301011190</v>
      </c>
      <c r="D479" s="395">
        <v>4607091389098</v>
      </c>
      <c r="E479" s="390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9"/>
      <c r="Q479" s="389"/>
      <c r="R479" s="389"/>
      <c r="S479" s="390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4301011784</v>
      </c>
      <c r="D480" s="395">
        <v>4607091389982</v>
      </c>
      <c r="E480" s="390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9"/>
      <c r="Q480" s="389"/>
      <c r="R480" s="389"/>
      <c r="S480" s="390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2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4"/>
      <c r="O481" s="402" t="s">
        <v>70</v>
      </c>
      <c r="P481" s="403"/>
      <c r="Q481" s="403"/>
      <c r="R481" s="403"/>
      <c r="S481" s="403"/>
      <c r="T481" s="403"/>
      <c r="U481" s="404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17.045454545454543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18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0.21528</v>
      </c>
      <c r="Z481" s="387"/>
      <c r="AA481" s="387"/>
    </row>
    <row r="482" spans="1:67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4"/>
      <c r="O482" s="402" t="s">
        <v>70</v>
      </c>
      <c r="P482" s="403"/>
      <c r="Q482" s="403"/>
      <c r="R482" s="403"/>
      <c r="S482" s="403"/>
      <c r="T482" s="403"/>
      <c r="U482" s="404"/>
      <c r="V482" s="37" t="s">
        <v>66</v>
      </c>
      <c r="W482" s="386">
        <f>IFERROR(SUM(W470:W480),"0")</f>
        <v>90</v>
      </c>
      <c r="X482" s="386">
        <f>IFERROR(SUM(X470:X480),"0")</f>
        <v>95.04</v>
      </c>
      <c r="Y482" s="37"/>
      <c r="Z482" s="387"/>
      <c r="AA482" s="387"/>
    </row>
    <row r="483" spans="1:67" ht="14.25" hidden="1" customHeight="1" x14ac:dyDescent="0.25">
      <c r="A483" s="406" t="s">
        <v>105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77"/>
      <c r="AA483" s="377"/>
    </row>
    <row r="484" spans="1:67" ht="16.5" hidden="1" customHeight="1" x14ac:dyDescent="0.25">
      <c r="A484" s="54" t="s">
        <v>669</v>
      </c>
      <c r="B484" s="54" t="s">
        <v>670</v>
      </c>
      <c r="C484" s="31">
        <v>4301020222</v>
      </c>
      <c r="D484" s="395">
        <v>4607091388930</v>
      </c>
      <c r="E484" s="390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9"/>
      <c r="Q484" s="389"/>
      <c r="R484" s="389"/>
      <c r="S484" s="390"/>
      <c r="T484" s="34"/>
      <c r="U484" s="34"/>
      <c r="V484" s="35" t="s">
        <v>66</v>
      </c>
      <c r="W484" s="384">
        <v>0</v>
      </c>
      <c r="X484" s="385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8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hidden="1" customHeight="1" x14ac:dyDescent="0.25">
      <c r="A485" s="54" t="s">
        <v>671</v>
      </c>
      <c r="B485" s="54" t="s">
        <v>672</v>
      </c>
      <c r="C485" s="31">
        <v>4301020206</v>
      </c>
      <c r="D485" s="395">
        <v>4680115880054</v>
      </c>
      <c r="E485" s="390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9"/>
      <c r="Q485" s="389"/>
      <c r="R485" s="389"/>
      <c r="S485" s="390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idden="1" x14ac:dyDescent="0.2">
      <c r="A486" s="392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4"/>
      <c r="O486" s="402" t="s">
        <v>70</v>
      </c>
      <c r="P486" s="403"/>
      <c r="Q486" s="403"/>
      <c r="R486" s="403"/>
      <c r="S486" s="403"/>
      <c r="T486" s="403"/>
      <c r="U486" s="404"/>
      <c r="V486" s="37" t="s">
        <v>71</v>
      </c>
      <c r="W486" s="386">
        <f>IFERROR(W484/H484,"0")+IFERROR(W485/H485,"0")</f>
        <v>0</v>
      </c>
      <c r="X486" s="386">
        <f>IFERROR(X484/H484,"0")+IFERROR(X485/H485,"0")</f>
        <v>0</v>
      </c>
      <c r="Y486" s="386">
        <f>IFERROR(IF(Y484="",0,Y484),"0")+IFERROR(IF(Y485="",0,Y485),"0")</f>
        <v>0</v>
      </c>
      <c r="Z486" s="387"/>
      <c r="AA486" s="387"/>
    </row>
    <row r="487" spans="1:67" hidden="1" x14ac:dyDescent="0.2">
      <c r="A487" s="393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4"/>
      <c r="O487" s="402" t="s">
        <v>70</v>
      </c>
      <c r="P487" s="403"/>
      <c r="Q487" s="403"/>
      <c r="R487" s="403"/>
      <c r="S487" s="403"/>
      <c r="T487" s="403"/>
      <c r="U487" s="404"/>
      <c r="V487" s="37" t="s">
        <v>66</v>
      </c>
      <c r="W487" s="386">
        <f>IFERROR(SUM(W484:W485),"0")</f>
        <v>0</v>
      </c>
      <c r="X487" s="386">
        <f>IFERROR(SUM(X484:X485),"0")</f>
        <v>0</v>
      </c>
      <c r="Y487" s="37"/>
      <c r="Z487" s="387"/>
      <c r="AA487" s="387"/>
    </row>
    <row r="488" spans="1:67" ht="14.25" hidden="1" customHeight="1" x14ac:dyDescent="0.25">
      <c r="A488" s="406" t="s">
        <v>61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95">
        <v>4680115883116</v>
      </c>
      <c r="E489" s="390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9"/>
      <c r="Q489" s="389"/>
      <c r="R489" s="389"/>
      <c r="S489" s="390"/>
      <c r="T489" s="34"/>
      <c r="U489" s="34"/>
      <c r="V489" s="35" t="s">
        <v>66</v>
      </c>
      <c r="W489" s="384">
        <v>50</v>
      </c>
      <c r="X489" s="385">
        <f t="shared" ref="X489:X494" si="88">IFERROR(IF(W489="",0,CEILING((W489/$H489),1)*$H489),"")</f>
        <v>52.800000000000004</v>
      </c>
      <c r="Y489" s="36">
        <f>IFERROR(IF(X489=0,"",ROUNDUP(X489/H489,0)*0.01196),"")</f>
        <v>0.1196</v>
      </c>
      <c r="Z489" s="56"/>
      <c r="AA489" s="57"/>
      <c r="AE489" s="64"/>
      <c r="BB489" s="340" t="s">
        <v>1</v>
      </c>
      <c r="BL489" s="64">
        <f t="shared" ref="BL489:BL494" si="89">IFERROR(W489*I489/H489,"0")</f>
        <v>53.409090909090907</v>
      </c>
      <c r="BM489" s="64">
        <f t="shared" ref="BM489:BM494" si="90">IFERROR(X489*I489/H489,"0")</f>
        <v>56.400000000000006</v>
      </c>
      <c r="BN489" s="64">
        <f t="shared" ref="BN489:BN494" si="91">IFERROR(1/J489*(W489/H489),"0")</f>
        <v>9.1054778554778545E-2</v>
      </c>
      <c r="BO489" s="64">
        <f t="shared" ref="BO489:BO494" si="92">IFERROR(1/J489*(X489/H489),"0")</f>
        <v>9.6153846153846159E-2</v>
      </c>
    </row>
    <row r="490" spans="1:67" ht="27" hidden="1" customHeight="1" x14ac:dyDescent="0.25">
      <c r="A490" s="54" t="s">
        <v>675</v>
      </c>
      <c r="B490" s="54" t="s">
        <v>676</v>
      </c>
      <c r="C490" s="31">
        <v>4301031248</v>
      </c>
      <c r="D490" s="395">
        <v>4680115883093</v>
      </c>
      <c r="E490" s="390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9"/>
      <c r="Q490" s="389"/>
      <c r="R490" s="389"/>
      <c r="S490" s="390"/>
      <c r="T490" s="34"/>
      <c r="U490" s="34"/>
      <c r="V490" s="35" t="s">
        <v>66</v>
      </c>
      <c r="W490" s="384">
        <v>0</v>
      </c>
      <c r="X490" s="385">
        <f t="shared" si="88"/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si="89"/>
        <v>0</v>
      </c>
      <c r="BM490" s="64">
        <f t="shared" si="90"/>
        <v>0</v>
      </c>
      <c r="BN490" s="64">
        <f t="shared" si="91"/>
        <v>0</v>
      </c>
      <c r="BO490" s="64">
        <f t="shared" si="92"/>
        <v>0</v>
      </c>
    </row>
    <row r="491" spans="1:67" ht="27" hidden="1" customHeight="1" x14ac:dyDescent="0.25">
      <c r="A491" s="54" t="s">
        <v>677</v>
      </c>
      <c r="B491" s="54" t="s">
        <v>678</v>
      </c>
      <c r="C491" s="31">
        <v>4301031250</v>
      </c>
      <c r="D491" s="395">
        <v>4680115883109</v>
      </c>
      <c r="E491" s="390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84">
        <v>0</v>
      </c>
      <c r="X491" s="385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hidden="1" customHeight="1" x14ac:dyDescent="0.25">
      <c r="A492" s="54" t="s">
        <v>679</v>
      </c>
      <c r="B492" s="54" t="s">
        <v>680</v>
      </c>
      <c r="C492" s="31">
        <v>4301031249</v>
      </c>
      <c r="D492" s="395">
        <v>4680115882072</v>
      </c>
      <c r="E492" s="390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9"/>
      <c r="Q492" s="389"/>
      <c r="R492" s="389"/>
      <c r="S492" s="390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4301031251</v>
      </c>
      <c r="D493" s="395">
        <v>4680115882102</v>
      </c>
      <c r="E493" s="390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9"/>
      <c r="Q493" s="389"/>
      <c r="R493" s="389"/>
      <c r="S493" s="390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4301031253</v>
      </c>
      <c r="D494" s="395">
        <v>4680115882096</v>
      </c>
      <c r="E494" s="390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9"/>
      <c r="Q494" s="389"/>
      <c r="R494" s="389"/>
      <c r="S494" s="390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2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4"/>
      <c r="O495" s="402" t="s">
        <v>70</v>
      </c>
      <c r="P495" s="403"/>
      <c r="Q495" s="403"/>
      <c r="R495" s="403"/>
      <c r="S495" s="403"/>
      <c r="T495" s="403"/>
      <c r="U495" s="404"/>
      <c r="V495" s="37" t="s">
        <v>71</v>
      </c>
      <c r="W495" s="386">
        <f>IFERROR(W489/H489,"0")+IFERROR(W490/H490,"0")+IFERROR(W491/H491,"0")+IFERROR(W492/H492,"0")+IFERROR(W493/H493,"0")+IFERROR(W494/H494,"0")</f>
        <v>9.4696969696969688</v>
      </c>
      <c r="X495" s="386">
        <f>IFERROR(X489/H489,"0")+IFERROR(X490/H490,"0")+IFERROR(X491/H491,"0")+IFERROR(X492/H492,"0")+IFERROR(X493/H493,"0")+IFERROR(X494/H494,"0")</f>
        <v>10</v>
      </c>
      <c r="Y495" s="386">
        <f>IFERROR(IF(Y489="",0,Y489),"0")+IFERROR(IF(Y490="",0,Y490),"0")+IFERROR(IF(Y491="",0,Y491),"0")+IFERROR(IF(Y492="",0,Y492),"0")+IFERROR(IF(Y493="",0,Y493),"0")+IFERROR(IF(Y494="",0,Y494),"0")</f>
        <v>0.1196</v>
      </c>
      <c r="Z495" s="387"/>
      <c r="AA495" s="387"/>
    </row>
    <row r="496" spans="1:67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4"/>
      <c r="O496" s="402" t="s">
        <v>70</v>
      </c>
      <c r="P496" s="403"/>
      <c r="Q496" s="403"/>
      <c r="R496" s="403"/>
      <c r="S496" s="403"/>
      <c r="T496" s="403"/>
      <c r="U496" s="404"/>
      <c r="V496" s="37" t="s">
        <v>66</v>
      </c>
      <c r="W496" s="386">
        <f>IFERROR(SUM(W489:W494),"0")</f>
        <v>50</v>
      </c>
      <c r="X496" s="386">
        <f>IFERROR(SUM(X489:X494),"0")</f>
        <v>52.800000000000004</v>
      </c>
      <c r="Y496" s="37"/>
      <c r="Z496" s="387"/>
      <c r="AA496" s="387"/>
    </row>
    <row r="497" spans="1:67" ht="14.25" hidden="1" customHeight="1" x14ac:dyDescent="0.25">
      <c r="A497" s="406" t="s">
        <v>72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77"/>
      <c r="AA497" s="377"/>
    </row>
    <row r="498" spans="1:67" ht="16.5" hidden="1" customHeight="1" x14ac:dyDescent="0.25">
      <c r="A498" s="54" t="s">
        <v>685</v>
      </c>
      <c r="B498" s="54" t="s">
        <v>686</v>
      </c>
      <c r="C498" s="31">
        <v>4301051230</v>
      </c>
      <c r="D498" s="395">
        <v>4607091383409</v>
      </c>
      <c r="E498" s="390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9"/>
      <c r="Q498" s="389"/>
      <c r="R498" s="389"/>
      <c r="S498" s="390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687</v>
      </c>
      <c r="B499" s="54" t="s">
        <v>688</v>
      </c>
      <c r="C499" s="31">
        <v>4301051231</v>
      </c>
      <c r="D499" s="395">
        <v>4607091383416</v>
      </c>
      <c r="E499" s="390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9"/>
      <c r="Q499" s="389"/>
      <c r="R499" s="389"/>
      <c r="S499" s="390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689</v>
      </c>
      <c r="B500" s="54" t="s">
        <v>690</v>
      </c>
      <c r="C500" s="31">
        <v>4301051058</v>
      </c>
      <c r="D500" s="395">
        <v>4680115883536</v>
      </c>
      <c r="E500" s="390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9"/>
      <c r="Q500" s="389"/>
      <c r="R500" s="389"/>
      <c r="S500" s="390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2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4"/>
      <c r="O501" s="402" t="s">
        <v>70</v>
      </c>
      <c r="P501" s="403"/>
      <c r="Q501" s="403"/>
      <c r="R501" s="403"/>
      <c r="S501" s="403"/>
      <c r="T501" s="403"/>
      <c r="U501" s="404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hidden="1" x14ac:dyDescent="0.2">
      <c r="A502" s="393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4"/>
      <c r="O502" s="402" t="s">
        <v>70</v>
      </c>
      <c r="P502" s="403"/>
      <c r="Q502" s="403"/>
      <c r="R502" s="403"/>
      <c r="S502" s="403"/>
      <c r="T502" s="403"/>
      <c r="U502" s="404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hidden="1" customHeight="1" x14ac:dyDescent="0.25">
      <c r="A503" s="406" t="s">
        <v>213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  <c r="X503" s="393"/>
      <c r="Y503" s="393"/>
      <c r="Z503" s="377"/>
      <c r="AA503" s="377"/>
    </row>
    <row r="504" spans="1:67" ht="16.5" hidden="1" customHeight="1" x14ac:dyDescent="0.25">
      <c r="A504" s="54" t="s">
        <v>691</v>
      </c>
      <c r="B504" s="54" t="s">
        <v>692</v>
      </c>
      <c r="C504" s="31">
        <v>4301060363</v>
      </c>
      <c r="D504" s="395">
        <v>4680115885035</v>
      </c>
      <c r="E504" s="390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9"/>
      <c r="Q504" s="389"/>
      <c r="R504" s="389"/>
      <c r="S504" s="390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2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4"/>
      <c r="O505" s="402" t="s">
        <v>70</v>
      </c>
      <c r="P505" s="403"/>
      <c r="Q505" s="403"/>
      <c r="R505" s="403"/>
      <c r="S505" s="403"/>
      <c r="T505" s="403"/>
      <c r="U505" s="404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hidden="1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4"/>
      <c r="O506" s="402" t="s">
        <v>70</v>
      </c>
      <c r="P506" s="403"/>
      <c r="Q506" s="403"/>
      <c r="R506" s="403"/>
      <c r="S506" s="403"/>
      <c r="T506" s="403"/>
      <c r="U506" s="404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hidden="1" customHeight="1" x14ac:dyDescent="0.2">
      <c r="A507" s="456" t="s">
        <v>693</v>
      </c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7"/>
      <c r="O507" s="457"/>
      <c r="P507" s="457"/>
      <c r="Q507" s="457"/>
      <c r="R507" s="457"/>
      <c r="S507" s="457"/>
      <c r="T507" s="457"/>
      <c r="U507" s="457"/>
      <c r="V507" s="457"/>
      <c r="W507" s="457"/>
      <c r="X507" s="457"/>
      <c r="Y507" s="457"/>
      <c r="Z507" s="48"/>
      <c r="AA507" s="48"/>
    </row>
    <row r="508" spans="1:67" ht="16.5" hidden="1" customHeight="1" x14ac:dyDescent="0.25">
      <c r="A508" s="398" t="s">
        <v>693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78"/>
      <c r="AA508" s="378"/>
    </row>
    <row r="509" spans="1:67" ht="14.25" hidden="1" customHeight="1" x14ac:dyDescent="0.25">
      <c r="A509" s="406" t="s">
        <v>113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77"/>
      <c r="AA509" s="377"/>
    </row>
    <row r="510" spans="1:67" ht="27" hidden="1" customHeight="1" x14ac:dyDescent="0.25">
      <c r="A510" s="54" t="s">
        <v>694</v>
      </c>
      <c r="B510" s="54" t="s">
        <v>695</v>
      </c>
      <c r="C510" s="31">
        <v>4301011763</v>
      </c>
      <c r="D510" s="395">
        <v>4640242181011</v>
      </c>
      <c r="E510" s="390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0" t="s">
        <v>696</v>
      </c>
      <c r="P510" s="389"/>
      <c r="Q510" s="389"/>
      <c r="R510" s="389"/>
      <c r="S510" s="390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hidden="1" customHeight="1" x14ac:dyDescent="0.25">
      <c r="A511" s="54" t="s">
        <v>697</v>
      </c>
      <c r="B511" s="54" t="s">
        <v>698</v>
      </c>
      <c r="C511" s="31">
        <v>4301011951</v>
      </c>
      <c r="D511" s="395">
        <v>4640242180045</v>
      </c>
      <c r="E511" s="390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60" t="s">
        <v>699</v>
      </c>
      <c r="P511" s="389"/>
      <c r="Q511" s="389"/>
      <c r="R511" s="389"/>
      <c r="S511" s="390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hidden="1" customHeight="1" x14ac:dyDescent="0.25">
      <c r="A512" s="54" t="s">
        <v>700</v>
      </c>
      <c r="B512" s="54" t="s">
        <v>701</v>
      </c>
      <c r="C512" s="31">
        <v>4301011585</v>
      </c>
      <c r="D512" s="395">
        <v>4640242180441</v>
      </c>
      <c r="E512" s="390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5" t="s">
        <v>702</v>
      </c>
      <c r="P512" s="389"/>
      <c r="Q512" s="389"/>
      <c r="R512" s="389"/>
      <c r="S512" s="390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703</v>
      </c>
      <c r="B513" s="54" t="s">
        <v>704</v>
      </c>
      <c r="C513" s="31">
        <v>4301011950</v>
      </c>
      <c r="D513" s="395">
        <v>4640242180601</v>
      </c>
      <c r="E513" s="390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9" t="s">
        <v>705</v>
      </c>
      <c r="P513" s="389"/>
      <c r="Q513" s="389"/>
      <c r="R513" s="389"/>
      <c r="S513" s="390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706</v>
      </c>
      <c r="B514" s="54" t="s">
        <v>707</v>
      </c>
      <c r="C514" s="31">
        <v>4301011584</v>
      </c>
      <c r="D514" s="395">
        <v>4640242180564</v>
      </c>
      <c r="E514" s="390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2" t="s">
        <v>708</v>
      </c>
      <c r="P514" s="389"/>
      <c r="Q514" s="389"/>
      <c r="R514" s="389"/>
      <c r="S514" s="390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709</v>
      </c>
      <c r="B515" s="54" t="s">
        <v>710</v>
      </c>
      <c r="C515" s="31">
        <v>4301011762</v>
      </c>
      <c r="D515" s="395">
        <v>4640242180922</v>
      </c>
      <c r="E515" s="390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3" t="s">
        <v>711</v>
      </c>
      <c r="P515" s="389"/>
      <c r="Q515" s="389"/>
      <c r="R515" s="389"/>
      <c r="S515" s="390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712</v>
      </c>
      <c r="B516" s="54" t="s">
        <v>713</v>
      </c>
      <c r="C516" s="31">
        <v>4301011764</v>
      </c>
      <c r="D516" s="395">
        <v>4640242181189</v>
      </c>
      <c r="E516" s="390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1" t="s">
        <v>714</v>
      </c>
      <c r="P516" s="389"/>
      <c r="Q516" s="389"/>
      <c r="R516" s="389"/>
      <c r="S516" s="390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715</v>
      </c>
      <c r="B517" s="54" t="s">
        <v>716</v>
      </c>
      <c r="C517" s="31">
        <v>4301011551</v>
      </c>
      <c r="D517" s="395">
        <v>4640242180038</v>
      </c>
      <c r="E517" s="390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89"/>
      <c r="Q517" s="389"/>
      <c r="R517" s="389"/>
      <c r="S517" s="390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718</v>
      </c>
      <c r="B518" s="54" t="s">
        <v>719</v>
      </c>
      <c r="C518" s="31">
        <v>4301011765</v>
      </c>
      <c r="D518" s="395">
        <v>4640242181172</v>
      </c>
      <c r="E518" s="390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8" t="s">
        <v>720</v>
      </c>
      <c r="P518" s="389"/>
      <c r="Q518" s="389"/>
      <c r="R518" s="389"/>
      <c r="S518" s="390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idden="1" x14ac:dyDescent="0.2">
      <c r="A519" s="392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4"/>
      <c r="O519" s="402" t="s">
        <v>70</v>
      </c>
      <c r="P519" s="403"/>
      <c r="Q519" s="403"/>
      <c r="R519" s="403"/>
      <c r="S519" s="403"/>
      <c r="T519" s="403"/>
      <c r="U519" s="404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hidden="1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4"/>
      <c r="O520" s="402" t="s">
        <v>70</v>
      </c>
      <c r="P520" s="403"/>
      <c r="Q520" s="403"/>
      <c r="R520" s="403"/>
      <c r="S520" s="403"/>
      <c r="T520" s="403"/>
      <c r="U520" s="404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hidden="1" customHeight="1" x14ac:dyDescent="0.25">
      <c r="A521" s="406" t="s">
        <v>105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77"/>
      <c r="AA521" s="377"/>
    </row>
    <row r="522" spans="1:67" ht="27" hidden="1" customHeight="1" x14ac:dyDescent="0.25">
      <c r="A522" s="54" t="s">
        <v>721</v>
      </c>
      <c r="B522" s="54" t="s">
        <v>722</v>
      </c>
      <c r="C522" s="31">
        <v>4301020260</v>
      </c>
      <c r="D522" s="395">
        <v>4640242180526</v>
      </c>
      <c r="E522" s="390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3" t="s">
        <v>723</v>
      </c>
      <c r="P522" s="389"/>
      <c r="Q522" s="389"/>
      <c r="R522" s="389"/>
      <c r="S522" s="390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724</v>
      </c>
      <c r="B523" s="54" t="s">
        <v>725</v>
      </c>
      <c r="C523" s="31">
        <v>4301020269</v>
      </c>
      <c r="D523" s="395">
        <v>4640242180519</v>
      </c>
      <c r="E523" s="390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6" t="s">
        <v>726</v>
      </c>
      <c r="P523" s="389"/>
      <c r="Q523" s="389"/>
      <c r="R523" s="389"/>
      <c r="S523" s="390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727</v>
      </c>
      <c r="B524" s="54" t="s">
        <v>728</v>
      </c>
      <c r="C524" s="31">
        <v>4301020309</v>
      </c>
      <c r="D524" s="395">
        <v>4640242180090</v>
      </c>
      <c r="E524" s="390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02" t="s">
        <v>729</v>
      </c>
      <c r="P524" s="389"/>
      <c r="Q524" s="389"/>
      <c r="R524" s="389"/>
      <c r="S524" s="390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730</v>
      </c>
      <c r="B525" s="54" t="s">
        <v>731</v>
      </c>
      <c r="C525" s="31">
        <v>4301020314</v>
      </c>
      <c r="D525" s="395">
        <v>4640242180090</v>
      </c>
      <c r="E525" s="390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5" t="s">
        <v>732</v>
      </c>
      <c r="P525" s="389"/>
      <c r="Q525" s="389"/>
      <c r="R525" s="389"/>
      <c r="S525" s="390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733</v>
      </c>
      <c r="B526" s="54" t="s">
        <v>734</v>
      </c>
      <c r="C526" s="31">
        <v>4301020295</v>
      </c>
      <c r="D526" s="395">
        <v>4640242181363</v>
      </c>
      <c r="E526" s="390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2" t="s">
        <v>735</v>
      </c>
      <c r="P526" s="389"/>
      <c r="Q526" s="389"/>
      <c r="R526" s="389"/>
      <c r="S526" s="390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2"/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4"/>
      <c r="O527" s="402" t="s">
        <v>70</v>
      </c>
      <c r="P527" s="403"/>
      <c r="Q527" s="403"/>
      <c r="R527" s="403"/>
      <c r="S527" s="403"/>
      <c r="T527" s="403"/>
      <c r="U527" s="404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hidden="1" x14ac:dyDescent="0.2">
      <c r="A528" s="39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4"/>
      <c r="O528" s="402" t="s">
        <v>70</v>
      </c>
      <c r="P528" s="403"/>
      <c r="Q528" s="403"/>
      <c r="R528" s="403"/>
      <c r="S528" s="403"/>
      <c r="T528" s="403"/>
      <c r="U528" s="404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hidden="1" customHeight="1" x14ac:dyDescent="0.25">
      <c r="A529" s="406" t="s">
        <v>61</v>
      </c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393"/>
      <c r="P529" s="393"/>
      <c r="Q529" s="393"/>
      <c r="R529" s="393"/>
      <c r="S529" s="393"/>
      <c r="T529" s="393"/>
      <c r="U529" s="393"/>
      <c r="V529" s="393"/>
      <c r="W529" s="393"/>
      <c r="X529" s="393"/>
      <c r="Y529" s="393"/>
      <c r="Z529" s="377"/>
      <c r="AA529" s="377"/>
    </row>
    <row r="530" spans="1:67" ht="27" customHeight="1" x14ac:dyDescent="0.25">
      <c r="A530" s="54" t="s">
        <v>736</v>
      </c>
      <c r="B530" s="54" t="s">
        <v>737</v>
      </c>
      <c r="C530" s="31">
        <v>4301031280</v>
      </c>
      <c r="D530" s="395">
        <v>4640242180816</v>
      </c>
      <c r="E530" s="390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2" t="s">
        <v>738</v>
      </c>
      <c r="P530" s="389"/>
      <c r="Q530" s="389"/>
      <c r="R530" s="389"/>
      <c r="S530" s="390"/>
      <c r="T530" s="34"/>
      <c r="U530" s="34"/>
      <c r="V530" s="35" t="s">
        <v>66</v>
      </c>
      <c r="W530" s="384">
        <v>80</v>
      </c>
      <c r="X530" s="385">
        <f>IFERROR(IF(W530="",0,CEILING((W530/$H530),1)*$H530),"")</f>
        <v>84</v>
      </c>
      <c r="Y530" s="36">
        <f>IFERROR(IF(X530=0,"",ROUNDUP(X530/H530,0)*0.00753),"")</f>
        <v>0.15060000000000001</v>
      </c>
      <c r="Z530" s="56"/>
      <c r="AA530" s="57"/>
      <c r="AE530" s="64"/>
      <c r="BB530" s="364" t="s">
        <v>1</v>
      </c>
      <c r="BL530" s="64">
        <f>IFERROR(W530*I530/H530,"0")</f>
        <v>84.952380952380949</v>
      </c>
      <c r="BM530" s="64">
        <f>IFERROR(X530*I530/H530,"0")</f>
        <v>89.199999999999989</v>
      </c>
      <c r="BN530" s="64">
        <f>IFERROR(1/J530*(W530/H530),"0")</f>
        <v>0.1221001221001221</v>
      </c>
      <c r="BO530" s="64">
        <f>IFERROR(1/J530*(X530/H530),"0")</f>
        <v>0.12820512820512819</v>
      </c>
    </row>
    <row r="531" spans="1:67" ht="27" customHeight="1" x14ac:dyDescent="0.25">
      <c r="A531" s="54" t="s">
        <v>739</v>
      </c>
      <c r="B531" s="54" t="s">
        <v>740</v>
      </c>
      <c r="C531" s="31">
        <v>4301031244</v>
      </c>
      <c r="D531" s="395">
        <v>4640242180595</v>
      </c>
      <c r="E531" s="390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4" t="s">
        <v>741</v>
      </c>
      <c r="P531" s="389"/>
      <c r="Q531" s="389"/>
      <c r="R531" s="389"/>
      <c r="S531" s="390"/>
      <c r="T531" s="34"/>
      <c r="U531" s="34"/>
      <c r="V531" s="35" t="s">
        <v>66</v>
      </c>
      <c r="W531" s="384">
        <v>50</v>
      </c>
      <c r="X531" s="385">
        <f>IFERROR(IF(W531="",0,CEILING((W531/$H531),1)*$H531),"")</f>
        <v>50.400000000000006</v>
      </c>
      <c r="Y531" s="36">
        <f>IFERROR(IF(X531=0,"",ROUNDUP(X531/H531,0)*0.00753),"")</f>
        <v>9.0359999999999996E-2</v>
      </c>
      <c r="Z531" s="56"/>
      <c r="AA531" s="57"/>
      <c r="AE531" s="64"/>
      <c r="BB531" s="365" t="s">
        <v>1</v>
      </c>
      <c r="BL531" s="64">
        <f>IFERROR(W531*I531/H531,"0")</f>
        <v>53.095238095238095</v>
      </c>
      <c r="BM531" s="64">
        <f>IFERROR(X531*I531/H531,"0")</f>
        <v>53.52</v>
      </c>
      <c r="BN531" s="64">
        <f>IFERROR(1/J531*(W531/H531),"0")</f>
        <v>7.6312576312576319E-2</v>
      </c>
      <c r="BO531" s="64">
        <f>IFERROR(1/J531*(X531/H531),"0")</f>
        <v>7.6923076923076927E-2</v>
      </c>
    </row>
    <row r="532" spans="1:67" ht="27" hidden="1" customHeight="1" x14ac:dyDescent="0.25">
      <c r="A532" s="54" t="s">
        <v>742</v>
      </c>
      <c r="B532" s="54" t="s">
        <v>743</v>
      </c>
      <c r="C532" s="31">
        <v>4301031321</v>
      </c>
      <c r="D532" s="395">
        <v>4640242180076</v>
      </c>
      <c r="E532" s="390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744</v>
      </c>
      <c r="P532" s="389"/>
      <c r="Q532" s="389"/>
      <c r="R532" s="389"/>
      <c r="S532" s="390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4301031200</v>
      </c>
      <c r="D533" s="395">
        <v>4640242180489</v>
      </c>
      <c r="E533" s="390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5" t="s">
        <v>747</v>
      </c>
      <c r="P533" s="389"/>
      <c r="Q533" s="389"/>
      <c r="R533" s="389"/>
      <c r="S533" s="390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2"/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4"/>
      <c r="O534" s="402" t="s">
        <v>70</v>
      </c>
      <c r="P534" s="403"/>
      <c r="Q534" s="403"/>
      <c r="R534" s="403"/>
      <c r="S534" s="403"/>
      <c r="T534" s="403"/>
      <c r="U534" s="404"/>
      <c r="V534" s="37" t="s">
        <v>71</v>
      </c>
      <c r="W534" s="386">
        <f>IFERROR(W530/H530,"0")+IFERROR(W531/H531,"0")+IFERROR(W532/H532,"0")+IFERROR(W533/H533,"0")</f>
        <v>30.952380952380953</v>
      </c>
      <c r="X534" s="386">
        <f>IFERROR(X530/H530,"0")+IFERROR(X531/H531,"0")+IFERROR(X532/H532,"0")+IFERROR(X533/H533,"0")</f>
        <v>32</v>
      </c>
      <c r="Y534" s="386">
        <f>IFERROR(IF(Y530="",0,Y530),"0")+IFERROR(IF(Y531="",0,Y531),"0")+IFERROR(IF(Y532="",0,Y532),"0")+IFERROR(IF(Y533="",0,Y533),"0")</f>
        <v>0.24096000000000001</v>
      </c>
      <c r="Z534" s="387"/>
      <c r="AA534" s="387"/>
    </row>
    <row r="535" spans="1:67" x14ac:dyDescent="0.2">
      <c r="A535" s="39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4"/>
      <c r="O535" s="402" t="s">
        <v>70</v>
      </c>
      <c r="P535" s="403"/>
      <c r="Q535" s="403"/>
      <c r="R535" s="403"/>
      <c r="S535" s="403"/>
      <c r="T535" s="403"/>
      <c r="U535" s="404"/>
      <c r="V535" s="37" t="s">
        <v>66</v>
      </c>
      <c r="W535" s="386">
        <f>IFERROR(SUM(W530:W533),"0")</f>
        <v>130</v>
      </c>
      <c r="X535" s="386">
        <f>IFERROR(SUM(X530:X533),"0")</f>
        <v>134.4</v>
      </c>
      <c r="Y535" s="37"/>
      <c r="Z535" s="387"/>
      <c r="AA535" s="387"/>
    </row>
    <row r="536" spans="1:67" ht="14.25" hidden="1" customHeight="1" x14ac:dyDescent="0.25">
      <c r="A536" s="406" t="s">
        <v>72</v>
      </c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393"/>
      <c r="P536" s="393"/>
      <c r="Q536" s="393"/>
      <c r="R536" s="393"/>
      <c r="S536" s="393"/>
      <c r="T536" s="393"/>
      <c r="U536" s="393"/>
      <c r="V536" s="393"/>
      <c r="W536" s="393"/>
      <c r="X536" s="393"/>
      <c r="Y536" s="393"/>
      <c r="Z536" s="377"/>
      <c r="AA536" s="377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95">
        <v>4640242180533</v>
      </c>
      <c r="E537" s="390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3" t="s">
        <v>750</v>
      </c>
      <c r="P537" s="389"/>
      <c r="Q537" s="389"/>
      <c r="R537" s="389"/>
      <c r="S537" s="390"/>
      <c r="T537" s="34"/>
      <c r="U537" s="34"/>
      <c r="V537" s="35" t="s">
        <v>66</v>
      </c>
      <c r="W537" s="384">
        <v>700</v>
      </c>
      <c r="X537" s="385">
        <f>IFERROR(IF(W537="",0,CEILING((W537/$H537),1)*$H537),"")</f>
        <v>702</v>
      </c>
      <c r="Y537" s="36">
        <f>IFERROR(IF(X537=0,"",ROUNDUP(X537/H537,0)*0.02175),"")</f>
        <v>1.9574999999999998</v>
      </c>
      <c r="Z537" s="56"/>
      <c r="AA537" s="57"/>
      <c r="AE537" s="64"/>
      <c r="BB537" s="368" t="s">
        <v>1</v>
      </c>
      <c r="BL537" s="64">
        <f>IFERROR(W537*I537/H537,"0")</f>
        <v>750.61538461538464</v>
      </c>
      <c r="BM537" s="64">
        <f>IFERROR(X537*I537/H537,"0")</f>
        <v>752.7600000000001</v>
      </c>
      <c r="BN537" s="64">
        <f>IFERROR(1/J537*(W537/H537),"0")</f>
        <v>1.6025641025641026</v>
      </c>
      <c r="BO537" s="64">
        <f>IFERROR(1/J537*(X537/H537),"0")</f>
        <v>1.607142857142857</v>
      </c>
    </row>
    <row r="538" spans="1:67" ht="27" hidden="1" customHeight="1" x14ac:dyDescent="0.25">
      <c r="A538" s="54" t="s">
        <v>751</v>
      </c>
      <c r="B538" s="54" t="s">
        <v>752</v>
      </c>
      <c r="C538" s="31">
        <v>4301051780</v>
      </c>
      <c r="D538" s="395">
        <v>4640242180106</v>
      </c>
      <c r="E538" s="390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89"/>
      <c r="Q538" s="389"/>
      <c r="R538" s="389"/>
      <c r="S538" s="390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754</v>
      </c>
      <c r="B539" s="54" t="s">
        <v>755</v>
      </c>
      <c r="C539" s="31">
        <v>4301051510</v>
      </c>
      <c r="D539" s="395">
        <v>4640242180540</v>
      </c>
      <c r="E539" s="390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78" t="s">
        <v>756</v>
      </c>
      <c r="P539" s="389"/>
      <c r="Q539" s="389"/>
      <c r="R539" s="389"/>
      <c r="S539" s="390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2"/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4"/>
      <c r="O540" s="402" t="s">
        <v>70</v>
      </c>
      <c r="P540" s="403"/>
      <c r="Q540" s="403"/>
      <c r="R540" s="403"/>
      <c r="S540" s="403"/>
      <c r="T540" s="403"/>
      <c r="U540" s="404"/>
      <c r="V540" s="37" t="s">
        <v>71</v>
      </c>
      <c r="W540" s="386">
        <f>IFERROR(W537/H537,"0")+IFERROR(W538/H538,"0")+IFERROR(W539/H539,"0")</f>
        <v>89.743589743589752</v>
      </c>
      <c r="X540" s="386">
        <f>IFERROR(X537/H537,"0")+IFERROR(X538/H538,"0")+IFERROR(X539/H539,"0")</f>
        <v>90</v>
      </c>
      <c r="Y540" s="386">
        <f>IFERROR(IF(Y537="",0,Y537),"0")+IFERROR(IF(Y538="",0,Y538),"0")+IFERROR(IF(Y539="",0,Y539),"0")</f>
        <v>1.9574999999999998</v>
      </c>
      <c r="Z540" s="387"/>
      <c r="AA540" s="387"/>
    </row>
    <row r="541" spans="1:67" x14ac:dyDescent="0.2">
      <c r="A541" s="393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4"/>
      <c r="O541" s="402" t="s">
        <v>70</v>
      </c>
      <c r="P541" s="403"/>
      <c r="Q541" s="403"/>
      <c r="R541" s="403"/>
      <c r="S541" s="403"/>
      <c r="T541" s="403"/>
      <c r="U541" s="404"/>
      <c r="V541" s="37" t="s">
        <v>66</v>
      </c>
      <c r="W541" s="386">
        <f>IFERROR(SUM(W537:W539),"0")</f>
        <v>700</v>
      </c>
      <c r="X541" s="386">
        <f>IFERROR(SUM(X537:X539),"0")</f>
        <v>702</v>
      </c>
      <c r="Y541" s="37"/>
      <c r="Z541" s="387"/>
      <c r="AA541" s="387"/>
    </row>
    <row r="542" spans="1:67" ht="14.25" hidden="1" customHeight="1" x14ac:dyDescent="0.25">
      <c r="A542" s="406" t="s">
        <v>213</v>
      </c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3"/>
      <c r="P542" s="393"/>
      <c r="Q542" s="393"/>
      <c r="R542" s="393"/>
      <c r="S542" s="393"/>
      <c r="T542" s="393"/>
      <c r="U542" s="393"/>
      <c r="V542" s="393"/>
      <c r="W542" s="393"/>
      <c r="X542" s="393"/>
      <c r="Y542" s="393"/>
      <c r="Z542" s="377"/>
      <c r="AA542" s="377"/>
    </row>
    <row r="543" spans="1:67" ht="27" hidden="1" customHeight="1" x14ac:dyDescent="0.25">
      <c r="A543" s="54" t="s">
        <v>757</v>
      </c>
      <c r="B543" s="54" t="s">
        <v>758</v>
      </c>
      <c r="C543" s="31">
        <v>4301060408</v>
      </c>
      <c r="D543" s="395">
        <v>4640242180120</v>
      </c>
      <c r="E543" s="390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89"/>
      <c r="Q543" s="389"/>
      <c r="R543" s="389"/>
      <c r="S543" s="390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757</v>
      </c>
      <c r="B544" s="54" t="s">
        <v>760</v>
      </c>
      <c r="C544" s="31">
        <v>4301060354</v>
      </c>
      <c r="D544" s="395">
        <v>4640242180120</v>
      </c>
      <c r="E544" s="390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89"/>
      <c r="Q544" s="389"/>
      <c r="R544" s="389"/>
      <c r="S544" s="390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762</v>
      </c>
      <c r="B545" s="54" t="s">
        <v>763</v>
      </c>
      <c r="C545" s="31">
        <v>4301060407</v>
      </c>
      <c r="D545" s="395">
        <v>4640242180137</v>
      </c>
      <c r="E545" s="390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89"/>
      <c r="Q545" s="389"/>
      <c r="R545" s="389"/>
      <c r="S545" s="390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762</v>
      </c>
      <c r="B546" s="54" t="s">
        <v>765</v>
      </c>
      <c r="C546" s="31">
        <v>4301060355</v>
      </c>
      <c r="D546" s="395">
        <v>4640242180137</v>
      </c>
      <c r="E546" s="390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3" t="s">
        <v>766</v>
      </c>
      <c r="P546" s="389"/>
      <c r="Q546" s="389"/>
      <c r="R546" s="389"/>
      <c r="S546" s="390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2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4"/>
      <c r="O547" s="402" t="s">
        <v>70</v>
      </c>
      <c r="P547" s="403"/>
      <c r="Q547" s="403"/>
      <c r="R547" s="403"/>
      <c r="S547" s="403"/>
      <c r="T547" s="403"/>
      <c r="U547" s="404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hidden="1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4"/>
      <c r="O548" s="402" t="s">
        <v>70</v>
      </c>
      <c r="P548" s="403"/>
      <c r="Q548" s="403"/>
      <c r="R548" s="403"/>
      <c r="S548" s="403"/>
      <c r="T548" s="403"/>
      <c r="U548" s="404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448"/>
      <c r="O549" s="479" t="s">
        <v>767</v>
      </c>
      <c r="P549" s="480"/>
      <c r="Q549" s="480"/>
      <c r="R549" s="480"/>
      <c r="S549" s="480"/>
      <c r="T549" s="480"/>
      <c r="U549" s="48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10848.7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10949.039999999999</v>
      </c>
      <c r="Y549" s="37"/>
      <c r="Z549" s="387"/>
      <c r="AA549" s="387"/>
    </row>
    <row r="550" spans="1:67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448"/>
      <c r="O550" s="479" t="s">
        <v>768</v>
      </c>
      <c r="P550" s="480"/>
      <c r="Q550" s="480"/>
      <c r="R550" s="480"/>
      <c r="S550" s="480"/>
      <c r="T550" s="480"/>
      <c r="U550" s="481"/>
      <c r="V550" s="37" t="s">
        <v>66</v>
      </c>
      <c r="W550" s="386">
        <f>IFERROR(SUM(BL22:BL546),"0")</f>
        <v>11395.346520184794</v>
      </c>
      <c r="X550" s="386">
        <f>IFERROR(SUM(BM22:BM546),"0")</f>
        <v>11500.893999999998</v>
      </c>
      <c r="Y550" s="37"/>
      <c r="Z550" s="387"/>
      <c r="AA550" s="387"/>
    </row>
    <row r="551" spans="1:67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448"/>
      <c r="O551" s="479" t="s">
        <v>769</v>
      </c>
      <c r="P551" s="480"/>
      <c r="Q551" s="480"/>
      <c r="R551" s="480"/>
      <c r="S551" s="480"/>
      <c r="T551" s="480"/>
      <c r="U551" s="481"/>
      <c r="V551" s="37" t="s">
        <v>770</v>
      </c>
      <c r="W551" s="38">
        <f>ROUNDUP(SUM(BN22:BN546),0)</f>
        <v>19</v>
      </c>
      <c r="X551" s="38">
        <f>ROUNDUP(SUM(BO22:BO546),0)</f>
        <v>19</v>
      </c>
      <c r="Y551" s="37"/>
      <c r="Z551" s="387"/>
      <c r="AA551" s="387"/>
    </row>
    <row r="552" spans="1:67" x14ac:dyDescent="0.2">
      <c r="A552" s="39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48"/>
      <c r="O552" s="479" t="s">
        <v>771</v>
      </c>
      <c r="P552" s="480"/>
      <c r="Q552" s="480"/>
      <c r="R552" s="480"/>
      <c r="S552" s="480"/>
      <c r="T552" s="480"/>
      <c r="U552" s="481"/>
      <c r="V552" s="37" t="s">
        <v>66</v>
      </c>
      <c r="W552" s="386">
        <f>GrossWeightTotal+PalletQtyTotal*25</f>
        <v>11870.346520184794</v>
      </c>
      <c r="X552" s="386">
        <f>GrossWeightTotalR+PalletQtyTotalR*25</f>
        <v>11975.893999999998</v>
      </c>
      <c r="Y552" s="37"/>
      <c r="Z552" s="387"/>
      <c r="AA552" s="387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48"/>
      <c r="O553" s="479" t="s">
        <v>772</v>
      </c>
      <c r="P553" s="480"/>
      <c r="Q553" s="480"/>
      <c r="R553" s="480"/>
      <c r="S553" s="480"/>
      <c r="T553" s="480"/>
      <c r="U553" s="48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1445.6698046525632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1460</v>
      </c>
      <c r="Y553" s="37"/>
      <c r="Z553" s="387"/>
      <c r="AA553" s="387"/>
    </row>
    <row r="554" spans="1:67" ht="14.25" hidden="1" customHeight="1" x14ac:dyDescent="0.2">
      <c r="A554" s="393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8"/>
      <c r="O554" s="479" t="s">
        <v>773</v>
      </c>
      <c r="P554" s="480"/>
      <c r="Q554" s="480"/>
      <c r="R554" s="480"/>
      <c r="S554" s="480"/>
      <c r="T554" s="480"/>
      <c r="U554" s="48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21.127670000000002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8" t="s">
        <v>103</v>
      </c>
      <c r="D556" s="419"/>
      <c r="E556" s="419"/>
      <c r="F556" s="420"/>
      <c r="G556" s="418" t="s">
        <v>233</v>
      </c>
      <c r="H556" s="419"/>
      <c r="I556" s="419"/>
      <c r="J556" s="419"/>
      <c r="K556" s="419"/>
      <c r="L556" s="419"/>
      <c r="M556" s="419"/>
      <c r="N556" s="419"/>
      <c r="O556" s="420"/>
      <c r="P556" s="418" t="s">
        <v>468</v>
      </c>
      <c r="Q556" s="420"/>
      <c r="R556" s="418" t="s">
        <v>531</v>
      </c>
      <c r="S556" s="419"/>
      <c r="T556" s="419"/>
      <c r="U556" s="420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14" t="s">
        <v>776</v>
      </c>
      <c r="B557" s="418" t="s">
        <v>60</v>
      </c>
      <c r="C557" s="418" t="s">
        <v>104</v>
      </c>
      <c r="D557" s="418" t="s">
        <v>112</v>
      </c>
      <c r="E557" s="418" t="s">
        <v>103</v>
      </c>
      <c r="F557" s="418" t="s">
        <v>223</v>
      </c>
      <c r="G557" s="418" t="s">
        <v>234</v>
      </c>
      <c r="H557" s="418" t="s">
        <v>246</v>
      </c>
      <c r="I557" s="418" t="s">
        <v>263</v>
      </c>
      <c r="J557" s="418" t="s">
        <v>341</v>
      </c>
      <c r="K557" s="418" t="s">
        <v>360</v>
      </c>
      <c r="L557" s="418" t="s">
        <v>378</v>
      </c>
      <c r="M557" s="376"/>
      <c r="N557" s="418" t="s">
        <v>442</v>
      </c>
      <c r="O557" s="418" t="s">
        <v>457</v>
      </c>
      <c r="P557" s="418" t="s">
        <v>469</v>
      </c>
      <c r="Q557" s="418" t="s">
        <v>505</v>
      </c>
      <c r="R557" s="418" t="s">
        <v>532</v>
      </c>
      <c r="S557" s="418" t="s">
        <v>596</v>
      </c>
      <c r="T557" s="418" t="s">
        <v>628</v>
      </c>
      <c r="U557" s="418" t="s">
        <v>635</v>
      </c>
      <c r="V557" s="418" t="s">
        <v>644</v>
      </c>
      <c r="W557" s="418" t="s">
        <v>693</v>
      </c>
      <c r="AA557" s="52"/>
      <c r="AD557" s="376"/>
    </row>
    <row r="558" spans="1:67" ht="13.5" customHeight="1" thickBot="1" x14ac:dyDescent="0.25">
      <c r="A558" s="615"/>
      <c r="B558" s="421"/>
      <c r="C558" s="421"/>
      <c r="D558" s="421"/>
      <c r="E558" s="421"/>
      <c r="F558" s="421"/>
      <c r="G558" s="421"/>
      <c r="H558" s="421"/>
      <c r="I558" s="421"/>
      <c r="J558" s="421"/>
      <c r="K558" s="421"/>
      <c r="L558" s="421"/>
      <c r="M558" s="376"/>
      <c r="N558" s="421"/>
      <c r="O558" s="421"/>
      <c r="P558" s="421"/>
      <c r="Q558" s="421"/>
      <c r="R558" s="421"/>
      <c r="S558" s="421"/>
      <c r="T558" s="421"/>
      <c r="U558" s="421"/>
      <c r="V558" s="421"/>
      <c r="W558" s="421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67.2</v>
      </c>
      <c r="F559" s="46">
        <f>IFERROR(X133*1,"0")+IFERROR(X134*1,"0")+IFERROR(X135*1,"0")+IFERROR(X136*1,"0")+IFERROR(X137*1,"0")</f>
        <v>100.80000000000001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195.3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2100.3000000000002</v>
      </c>
      <c r="J559" s="46">
        <f>IFERROR(X213*1,"0")+IFERROR(X214*1,"0")+IFERROR(X215*1,"0")+IFERROR(X216*1,"0")+IFERROR(X217*1,"0")+IFERROR(X218*1,"0")+IFERROR(X219*1,"0")+IFERROR(X223*1,"0")+IFERROR(X224*1,"0")</f>
        <v>0</v>
      </c>
      <c r="K559" s="46">
        <f>IFERROR(X229*1,"0")+IFERROR(X230*1,"0")+IFERROR(X231*1,"0")+IFERROR(X232*1,"0")+IFERROR(X233*1,"0")+IFERROR(X234*1,"0")+IFERROR(X235*1,"0")+IFERROR(X236*1,"0")</f>
        <v>0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284.39999999999998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0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6763.2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54.6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226.8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172.20000000000002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147.84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836.4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323,20"/>
        <filter val="1 445,67"/>
        <filter val="10 848,70"/>
        <filter val="10,50"/>
        <filter val="100,00"/>
        <filter val="11 395,35"/>
        <filter val="11 870,35"/>
        <filter val="11,90"/>
        <filter val="120,00"/>
        <filter val="130,00"/>
        <filter val="131,48"/>
        <filter val="14,40"/>
        <filter val="150,00"/>
        <filter val="160,00"/>
        <filter val="17,05"/>
        <filter val="171,00"/>
        <filter val="180,00"/>
        <filter val="19"/>
        <filter val="19,20"/>
        <filter val="190,50"/>
        <filter val="192,00"/>
        <filter val="2 000,00"/>
        <filter val="20,00"/>
        <filter val="200,00"/>
        <filter val="208,80"/>
        <filter val="21,00"/>
        <filter val="221,00"/>
        <filter val="245,00"/>
        <filter val="25,00"/>
        <filter val="250,00"/>
        <filter val="264,00"/>
        <filter val="280,00"/>
        <filter val="30,00"/>
        <filter val="30,27"/>
        <filter val="30,95"/>
        <filter val="333,33"/>
        <filter val="35,90"/>
        <filter val="36,00"/>
        <filter val="40,00"/>
        <filter val="439,33"/>
        <filter val="45,71"/>
        <filter val="450,00"/>
        <filter val="47,86"/>
        <filter val="48,00"/>
        <filter val="5 000,00"/>
        <filter val="50,00"/>
        <filter val="57,62"/>
        <filter val="57,69"/>
        <filter val="6,41"/>
        <filter val="60,00"/>
        <filter val="66,67"/>
        <filter val="7,14"/>
        <filter val="700,00"/>
        <filter val="710,00"/>
        <filter val="80,00"/>
        <filter val="89,74"/>
        <filter val="9,47"/>
        <filter val="90,00"/>
      </filters>
    </filterColumn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F5:G5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O481:U481"/>
    <mergeCell ref="O24:U24"/>
    <mergeCell ref="O69:S69"/>
    <mergeCell ref="D244:E244"/>
    <mergeCell ref="O456:U456"/>
    <mergeCell ref="O196:S196"/>
    <mergeCell ref="O327:S327"/>
    <mergeCell ref="O125:S125"/>
    <mergeCell ref="O392:S392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32:S32"/>
    <mergeCell ref="O124:S124"/>
    <mergeCell ref="A421:Y421"/>
    <mergeCell ref="O422:S422"/>
    <mergeCell ref="O360:S360"/>
    <mergeCell ref="D192:E192"/>
    <mergeCell ref="O330:U330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137:S137"/>
    <mergeCell ref="A63:N64"/>
    <mergeCell ref="D185:E185"/>
    <mergeCell ref="O197:S197"/>
    <mergeCell ref="O259:S259"/>
    <mergeCell ref="O324:S324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D473:E473"/>
    <mergeCell ref="O224:S224"/>
    <mergeCell ref="D60:E60"/>
    <mergeCell ref="D187:E187"/>
    <mergeCell ref="O408:U408"/>
    <mergeCell ref="A457:Y457"/>
    <mergeCell ref="O309:U309"/>
    <mergeCell ref="D475:E475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  <mergeCell ref="O74:S74"/>
    <mergeCell ref="D43:E43"/>
    <mergeCell ref="O261:S26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2024-07-11T11:07:04Z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