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675B33-7356-4508-9AF1-275EF7E16C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BO473" i="1"/>
  <c r="BN473" i="1"/>
  <c r="BM473" i="1"/>
  <c r="BL473" i="1"/>
  <c r="Y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O439" i="1"/>
  <c r="W437" i="1"/>
  <c r="W436" i="1"/>
  <c r="BN435" i="1"/>
  <c r="BL435" i="1"/>
  <c r="X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O431" i="1"/>
  <c r="BN430" i="1"/>
  <c r="BL430" i="1"/>
  <c r="X430" i="1"/>
  <c r="BN429" i="1"/>
  <c r="BL429" i="1"/>
  <c r="X429" i="1"/>
  <c r="BN428" i="1"/>
  <c r="BL428" i="1"/>
  <c r="X428" i="1"/>
  <c r="X436" i="1" s="1"/>
  <c r="O428" i="1"/>
  <c r="W426" i="1"/>
  <c r="W425" i="1"/>
  <c r="BN424" i="1"/>
  <c r="BL424" i="1"/>
  <c r="X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X420" i="1" s="1"/>
  <c r="O416" i="1"/>
  <c r="W414" i="1"/>
  <c r="W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BN405" i="1"/>
  <c r="BL405" i="1"/>
  <c r="X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O401" i="1"/>
  <c r="BO400" i="1"/>
  <c r="BN400" i="1"/>
  <c r="BM400" i="1"/>
  <c r="BL400" i="1"/>
  <c r="Y400" i="1"/>
  <c r="X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BN395" i="1"/>
  <c r="BL395" i="1"/>
  <c r="X395" i="1"/>
  <c r="BN394" i="1"/>
  <c r="BL394" i="1"/>
  <c r="X394" i="1"/>
  <c r="O394" i="1"/>
  <c r="BN393" i="1"/>
  <c r="BL393" i="1"/>
  <c r="X393" i="1"/>
  <c r="O393" i="1"/>
  <c r="BN392" i="1"/>
  <c r="BL392" i="1"/>
  <c r="X392" i="1"/>
  <c r="BN391" i="1"/>
  <c r="BL391" i="1"/>
  <c r="X391" i="1"/>
  <c r="O391" i="1"/>
  <c r="BN390" i="1"/>
  <c r="BL390" i="1"/>
  <c r="X390" i="1"/>
  <c r="BN389" i="1"/>
  <c r="BL389" i="1"/>
  <c r="X389" i="1"/>
  <c r="BN388" i="1"/>
  <c r="BL388" i="1"/>
  <c r="X388" i="1"/>
  <c r="BN387" i="1"/>
  <c r="BL387" i="1"/>
  <c r="X387" i="1"/>
  <c r="O387" i="1"/>
  <c r="BN386" i="1"/>
  <c r="BL386" i="1"/>
  <c r="X386" i="1"/>
  <c r="BN385" i="1"/>
  <c r="BL385" i="1"/>
  <c r="X385" i="1"/>
  <c r="O385" i="1"/>
  <c r="W383" i="1"/>
  <c r="W382" i="1"/>
  <c r="BN381" i="1"/>
  <c r="BL381" i="1"/>
  <c r="X381" i="1"/>
  <c r="O381" i="1"/>
  <c r="BN380" i="1"/>
  <c r="BL380" i="1"/>
  <c r="X380" i="1"/>
  <c r="X382" i="1" s="1"/>
  <c r="O380" i="1"/>
  <c r="W376" i="1"/>
  <c r="W375" i="1"/>
  <c r="BN374" i="1"/>
  <c r="BL374" i="1"/>
  <c r="X374" i="1"/>
  <c r="O374" i="1"/>
  <c r="BN373" i="1"/>
  <c r="BL373" i="1"/>
  <c r="X373" i="1"/>
  <c r="O373" i="1"/>
  <c r="W371" i="1"/>
  <c r="W370" i="1"/>
  <c r="BO369" i="1"/>
  <c r="BN369" i="1"/>
  <c r="BM369" i="1"/>
  <c r="BL369" i="1"/>
  <c r="Y369" i="1"/>
  <c r="X369" i="1"/>
  <c r="O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7" i="1"/>
  <c r="W356" i="1"/>
  <c r="BN355" i="1"/>
  <c r="BL355" i="1"/>
  <c r="X355" i="1"/>
  <c r="O355" i="1"/>
  <c r="BN354" i="1"/>
  <c r="BL354" i="1"/>
  <c r="X354" i="1"/>
  <c r="O354" i="1"/>
  <c r="BN353" i="1"/>
  <c r="BL353" i="1"/>
  <c r="X353" i="1"/>
  <c r="O353" i="1"/>
  <c r="BN352" i="1"/>
  <c r="BL352" i="1"/>
  <c r="X352" i="1"/>
  <c r="O352" i="1"/>
  <c r="W349" i="1"/>
  <c r="W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X341" i="1"/>
  <c r="O341" i="1"/>
  <c r="BO340" i="1"/>
  <c r="BN340" i="1"/>
  <c r="BM340" i="1"/>
  <c r="BL340" i="1"/>
  <c r="Y340" i="1"/>
  <c r="X340" i="1"/>
  <c r="O340" i="1"/>
  <c r="W338" i="1"/>
  <c r="W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W332" i="1"/>
  <c r="W331" i="1"/>
  <c r="BN330" i="1"/>
  <c r="BL330" i="1"/>
  <c r="X330" i="1"/>
  <c r="O330" i="1"/>
  <c r="BN329" i="1"/>
  <c r="BL329" i="1"/>
  <c r="X329" i="1"/>
  <c r="O329" i="1"/>
  <c r="BO328" i="1"/>
  <c r="BN328" i="1"/>
  <c r="BM328" i="1"/>
  <c r="BL328" i="1"/>
  <c r="Y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BO324" i="1" s="1"/>
  <c r="O324" i="1"/>
  <c r="BN323" i="1"/>
  <c r="BL323" i="1"/>
  <c r="X323" i="1"/>
  <c r="BO323" i="1" s="1"/>
  <c r="O323" i="1"/>
  <c r="BN322" i="1"/>
  <c r="BL322" i="1"/>
  <c r="X322" i="1"/>
  <c r="BO322" i="1" s="1"/>
  <c r="O322" i="1"/>
  <c r="BN321" i="1"/>
  <c r="BL321" i="1"/>
  <c r="X321" i="1"/>
  <c r="O321" i="1"/>
  <c r="BN320" i="1"/>
  <c r="BL320" i="1"/>
  <c r="X320" i="1"/>
  <c r="BO320" i="1" s="1"/>
  <c r="O320" i="1"/>
  <c r="BN319" i="1"/>
  <c r="BL319" i="1"/>
  <c r="X319" i="1"/>
  <c r="O319" i="1"/>
  <c r="W315" i="1"/>
  <c r="W314" i="1"/>
  <c r="BN313" i="1"/>
  <c r="BL313" i="1"/>
  <c r="X313" i="1"/>
  <c r="X315" i="1" s="1"/>
  <c r="O313" i="1"/>
  <c r="W311" i="1"/>
  <c r="W310" i="1"/>
  <c r="BO309" i="1"/>
  <c r="BN309" i="1"/>
  <c r="BM309" i="1"/>
  <c r="BL309" i="1"/>
  <c r="Y309" i="1"/>
  <c r="X309" i="1"/>
  <c r="O309" i="1"/>
  <c r="BN308" i="1"/>
  <c r="BL308" i="1"/>
  <c r="X308" i="1"/>
  <c r="BO308" i="1" s="1"/>
  <c r="O308" i="1"/>
  <c r="BN307" i="1"/>
  <c r="BL307" i="1"/>
  <c r="X307" i="1"/>
  <c r="X311" i="1" s="1"/>
  <c r="O307" i="1"/>
  <c r="W305" i="1"/>
  <c r="W304" i="1"/>
  <c r="BN303" i="1"/>
  <c r="BL303" i="1"/>
  <c r="X303" i="1"/>
  <c r="X304" i="1" s="1"/>
  <c r="O303" i="1"/>
  <c r="W300" i="1"/>
  <c r="W299" i="1"/>
  <c r="BN298" i="1"/>
  <c r="BL298" i="1"/>
  <c r="X298" i="1"/>
  <c r="X300" i="1" s="1"/>
  <c r="O298" i="1"/>
  <c r="W296" i="1"/>
  <c r="W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BO292" i="1" s="1"/>
  <c r="O292" i="1"/>
  <c r="BN291" i="1"/>
  <c r="BL291" i="1"/>
  <c r="X291" i="1"/>
  <c r="BO291" i="1" s="1"/>
  <c r="O291" i="1"/>
  <c r="BO290" i="1"/>
  <c r="BN290" i="1"/>
  <c r="BM290" i="1"/>
  <c r="BL290" i="1"/>
  <c r="Y290" i="1"/>
  <c r="X290" i="1"/>
  <c r="O290" i="1"/>
  <c r="BN289" i="1"/>
  <c r="BL289" i="1"/>
  <c r="X289" i="1"/>
  <c r="BO289" i="1" s="1"/>
  <c r="O289" i="1"/>
  <c r="BN288" i="1"/>
  <c r="BL288" i="1"/>
  <c r="X288" i="1"/>
  <c r="O288" i="1"/>
  <c r="W285" i="1"/>
  <c r="W284" i="1"/>
  <c r="BN283" i="1"/>
  <c r="BL283" i="1"/>
  <c r="X283" i="1"/>
  <c r="O283" i="1"/>
  <c r="BN282" i="1"/>
  <c r="BL282" i="1"/>
  <c r="X282" i="1"/>
  <c r="BO282" i="1" s="1"/>
  <c r="O282" i="1"/>
  <c r="BN281" i="1"/>
  <c r="BL281" i="1"/>
  <c r="X281" i="1"/>
  <c r="X285" i="1" s="1"/>
  <c r="O281" i="1"/>
  <c r="W279" i="1"/>
  <c r="W278" i="1"/>
  <c r="BO277" i="1"/>
  <c r="BN277" i="1"/>
  <c r="BM277" i="1"/>
  <c r="BL277" i="1"/>
  <c r="Y277" i="1"/>
  <c r="X277" i="1"/>
  <c r="O277" i="1"/>
  <c r="BN276" i="1"/>
  <c r="BL276" i="1"/>
  <c r="X276" i="1"/>
  <c r="BO276" i="1" s="1"/>
  <c r="BN275" i="1"/>
  <c r="BL275" i="1"/>
  <c r="X275" i="1"/>
  <c r="X279" i="1" s="1"/>
  <c r="W273" i="1"/>
  <c r="W272" i="1"/>
  <c r="BN271" i="1"/>
  <c r="BL271" i="1"/>
  <c r="X271" i="1"/>
  <c r="BO271" i="1" s="1"/>
  <c r="O271" i="1"/>
  <c r="BN270" i="1"/>
  <c r="BL270" i="1"/>
  <c r="X270" i="1"/>
  <c r="BO270" i="1" s="1"/>
  <c r="O270" i="1"/>
  <c r="BN269" i="1"/>
  <c r="BL269" i="1"/>
  <c r="X269" i="1"/>
  <c r="W267" i="1"/>
  <c r="W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BO262" i="1" s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N254" i="1"/>
  <c r="BL254" i="1"/>
  <c r="X254" i="1"/>
  <c r="BO254" i="1" s="1"/>
  <c r="O254" i="1"/>
  <c r="BN253" i="1"/>
  <c r="BL253" i="1"/>
  <c r="X253" i="1"/>
  <c r="X256" i="1" s="1"/>
  <c r="O253" i="1"/>
  <c r="W251" i="1"/>
  <c r="W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W239" i="1"/>
  <c r="W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N231" i="1"/>
  <c r="BL231" i="1"/>
  <c r="X231" i="1"/>
  <c r="BO231" i="1" s="1"/>
  <c r="BN230" i="1"/>
  <c r="BL230" i="1"/>
  <c r="X230" i="1"/>
  <c r="BO230" i="1" s="1"/>
  <c r="O230" i="1"/>
  <c r="W227" i="1"/>
  <c r="W226" i="1"/>
  <c r="BO225" i="1"/>
  <c r="BN225" i="1"/>
  <c r="BM225" i="1"/>
  <c r="BL225" i="1"/>
  <c r="Y225" i="1"/>
  <c r="X225" i="1"/>
  <c r="O225" i="1"/>
  <c r="BN224" i="1"/>
  <c r="BL224" i="1"/>
  <c r="X224" i="1"/>
  <c r="X227" i="1" s="1"/>
  <c r="O224" i="1"/>
  <c r="W222" i="1"/>
  <c r="W221" i="1"/>
  <c r="BN220" i="1"/>
  <c r="BL220" i="1"/>
  <c r="X220" i="1"/>
  <c r="BO220" i="1" s="1"/>
  <c r="O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J560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O206" i="1"/>
  <c r="BN206" i="1"/>
  <c r="BM206" i="1"/>
  <c r="BL206" i="1"/>
  <c r="Y206" i="1"/>
  <c r="X206" i="1"/>
  <c r="O206" i="1"/>
  <c r="BN205" i="1"/>
  <c r="BL205" i="1"/>
  <c r="X205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N189" i="1"/>
  <c r="BL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O185" i="1"/>
  <c r="W183" i="1"/>
  <c r="W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O164" i="1"/>
  <c r="BN164" i="1"/>
  <c r="BM164" i="1"/>
  <c r="BL164" i="1"/>
  <c r="Y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G560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X130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O107" i="1"/>
  <c r="W105" i="1"/>
  <c r="W104" i="1"/>
  <c r="BN103" i="1"/>
  <c r="BL103" i="1"/>
  <c r="X103" i="1"/>
  <c r="O103" i="1"/>
  <c r="BN102" i="1"/>
  <c r="BL102" i="1"/>
  <c r="X102" i="1"/>
  <c r="BO102" i="1" s="1"/>
  <c r="O102" i="1"/>
  <c r="BN101" i="1"/>
  <c r="BL101" i="1"/>
  <c r="X101" i="1"/>
  <c r="O101" i="1"/>
  <c r="BN100" i="1"/>
  <c r="BL100" i="1"/>
  <c r="X100" i="1"/>
  <c r="O100" i="1"/>
  <c r="BN99" i="1"/>
  <c r="BL99" i="1"/>
  <c r="X99" i="1"/>
  <c r="O99" i="1"/>
  <c r="BN98" i="1"/>
  <c r="BL98" i="1"/>
  <c r="X98" i="1"/>
  <c r="BO98" i="1" s="1"/>
  <c r="O98" i="1"/>
  <c r="BN97" i="1"/>
  <c r="BL97" i="1"/>
  <c r="X97" i="1"/>
  <c r="O97" i="1"/>
  <c r="W95" i="1"/>
  <c r="W94" i="1"/>
  <c r="BN93" i="1"/>
  <c r="BL93" i="1"/>
  <c r="X93" i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O87" i="1"/>
  <c r="BN86" i="1"/>
  <c r="BL86" i="1"/>
  <c r="X86" i="1"/>
  <c r="BO86" i="1" s="1"/>
  <c r="O86" i="1"/>
  <c r="BN85" i="1"/>
  <c r="BL85" i="1"/>
  <c r="X85" i="1"/>
  <c r="O85" i="1"/>
  <c r="BN84" i="1"/>
  <c r="BL84" i="1"/>
  <c r="X84" i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O81" i="1"/>
  <c r="BO80" i="1"/>
  <c r="BN80" i="1"/>
  <c r="BM80" i="1"/>
  <c r="BL80" i="1"/>
  <c r="Y80" i="1"/>
  <c r="X80" i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M76" i="1"/>
  <c r="BL76" i="1"/>
  <c r="Y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Y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84" i="1" l="1"/>
  <c r="BM84" i="1"/>
  <c r="Y84" i="1"/>
  <c r="BO112" i="1"/>
  <c r="BM112" i="1"/>
  <c r="Y112" i="1"/>
  <c r="BO157" i="1"/>
  <c r="BM157" i="1"/>
  <c r="Y157" i="1"/>
  <c r="BO186" i="1"/>
  <c r="BM186" i="1"/>
  <c r="Y186" i="1"/>
  <c r="BO190" i="1"/>
  <c r="BM190" i="1"/>
  <c r="Y190" i="1"/>
  <c r="BO248" i="1"/>
  <c r="BM248" i="1"/>
  <c r="Y248" i="1"/>
  <c r="BO269" i="1"/>
  <c r="BM269" i="1"/>
  <c r="Y269" i="1"/>
  <c r="BO294" i="1"/>
  <c r="BM294" i="1"/>
  <c r="Y294" i="1"/>
  <c r="BO334" i="1"/>
  <c r="BM334" i="1"/>
  <c r="Y334" i="1"/>
  <c r="BO365" i="1"/>
  <c r="BM365" i="1"/>
  <c r="Y365" i="1"/>
  <c r="BO386" i="1"/>
  <c r="BM386" i="1"/>
  <c r="Y386" i="1"/>
  <c r="BO392" i="1"/>
  <c r="BM392" i="1"/>
  <c r="Y392" i="1"/>
  <c r="BO439" i="1"/>
  <c r="BM439" i="1"/>
  <c r="Y439" i="1"/>
  <c r="W551" i="1"/>
  <c r="Y23" i="1"/>
  <c r="BM23" i="1"/>
  <c r="W550" i="1"/>
  <c r="X36" i="1"/>
  <c r="Y35" i="1"/>
  <c r="BM35" i="1"/>
  <c r="Y72" i="1"/>
  <c r="BM72" i="1"/>
  <c r="BO100" i="1"/>
  <c r="BM100" i="1"/>
  <c r="Y100" i="1"/>
  <c r="BO128" i="1"/>
  <c r="BM128" i="1"/>
  <c r="Y128" i="1"/>
  <c r="BO174" i="1"/>
  <c r="BM174" i="1"/>
  <c r="Y174" i="1"/>
  <c r="BO189" i="1"/>
  <c r="BM189" i="1"/>
  <c r="Y189" i="1"/>
  <c r="BO217" i="1"/>
  <c r="BM217" i="1"/>
  <c r="Y217" i="1"/>
  <c r="BO264" i="1"/>
  <c r="BM264" i="1"/>
  <c r="Y264" i="1"/>
  <c r="BO283" i="1"/>
  <c r="BM283" i="1"/>
  <c r="Y283" i="1"/>
  <c r="X331" i="1"/>
  <c r="BO321" i="1"/>
  <c r="BM321" i="1"/>
  <c r="Y321" i="1"/>
  <c r="BO353" i="1"/>
  <c r="BM353" i="1"/>
  <c r="Y353" i="1"/>
  <c r="BO381" i="1"/>
  <c r="BM381" i="1"/>
  <c r="Y381" i="1"/>
  <c r="BO385" i="1"/>
  <c r="BM385" i="1"/>
  <c r="Y385" i="1"/>
  <c r="BO391" i="1"/>
  <c r="BM391" i="1"/>
  <c r="Y391" i="1"/>
  <c r="BO411" i="1"/>
  <c r="BM411" i="1"/>
  <c r="Y411" i="1"/>
  <c r="BO492" i="1"/>
  <c r="BM492" i="1"/>
  <c r="Y492" i="1"/>
  <c r="F560" i="1"/>
  <c r="X295" i="1"/>
  <c r="BO342" i="1"/>
  <c r="BM342" i="1"/>
  <c r="Y342" i="1"/>
  <c r="BO407" i="1"/>
  <c r="BM407" i="1"/>
  <c r="Y407" i="1"/>
  <c r="BO477" i="1"/>
  <c r="BM477" i="1"/>
  <c r="Y477" i="1"/>
  <c r="BO330" i="1"/>
  <c r="BM330" i="1"/>
  <c r="Y330" i="1"/>
  <c r="BO346" i="1"/>
  <c r="BM346" i="1"/>
  <c r="Y346" i="1"/>
  <c r="BO361" i="1"/>
  <c r="BM361" i="1"/>
  <c r="Y361" i="1"/>
  <c r="X375" i="1"/>
  <c r="BO373" i="1"/>
  <c r="BM373" i="1"/>
  <c r="Y373" i="1"/>
  <c r="BO395" i="1"/>
  <c r="BM395" i="1"/>
  <c r="Y395" i="1"/>
  <c r="BO431" i="1"/>
  <c r="BM431" i="1"/>
  <c r="Y431" i="1"/>
  <c r="BO435" i="1"/>
  <c r="BM435" i="1"/>
  <c r="Y435" i="1"/>
  <c r="BO460" i="1"/>
  <c r="BM460" i="1"/>
  <c r="Y460" i="1"/>
  <c r="BO476" i="1"/>
  <c r="BM476" i="1"/>
  <c r="Y476" i="1"/>
  <c r="X496" i="1"/>
  <c r="BO490" i="1"/>
  <c r="BM490" i="1"/>
  <c r="Y490" i="1"/>
  <c r="B560" i="1"/>
  <c r="W552" i="1"/>
  <c r="W553" i="1" s="1"/>
  <c r="W554" i="1"/>
  <c r="Y27" i="1"/>
  <c r="BM27" i="1"/>
  <c r="BO27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X56" i="1"/>
  <c r="D560" i="1"/>
  <c r="X89" i="1"/>
  <c r="Y70" i="1"/>
  <c r="BM70" i="1"/>
  <c r="Y74" i="1"/>
  <c r="BM74" i="1"/>
  <c r="Y78" i="1"/>
  <c r="BM78" i="1"/>
  <c r="Y82" i="1"/>
  <c r="BM82" i="1"/>
  <c r="Y86" i="1"/>
  <c r="BM86" i="1"/>
  <c r="Y98" i="1"/>
  <c r="BM98" i="1"/>
  <c r="Y102" i="1"/>
  <c r="BM102" i="1"/>
  <c r="X122" i="1"/>
  <c r="Y110" i="1"/>
  <c r="BM110" i="1"/>
  <c r="Y114" i="1"/>
  <c r="BM114" i="1"/>
  <c r="Y126" i="1"/>
  <c r="BM126" i="1"/>
  <c r="Y135" i="1"/>
  <c r="BM135" i="1"/>
  <c r="H560" i="1"/>
  <c r="Y155" i="1"/>
  <c r="BM155" i="1"/>
  <c r="Y159" i="1"/>
  <c r="BM159" i="1"/>
  <c r="Y170" i="1"/>
  <c r="BM170" i="1"/>
  <c r="X182" i="1"/>
  <c r="Y176" i="1"/>
  <c r="BM176" i="1"/>
  <c r="Y180" i="1"/>
  <c r="BM180" i="1"/>
  <c r="X203" i="1"/>
  <c r="Y192" i="1"/>
  <c r="BM192" i="1"/>
  <c r="X210" i="1"/>
  <c r="Y215" i="1"/>
  <c r="BM215" i="1"/>
  <c r="Y219" i="1"/>
  <c r="BM219" i="1"/>
  <c r="Y230" i="1"/>
  <c r="BM230" i="1"/>
  <c r="Y231" i="1"/>
  <c r="BM231" i="1"/>
  <c r="Y246" i="1"/>
  <c r="BM246" i="1"/>
  <c r="Y254" i="1"/>
  <c r="BM254" i="1"/>
  <c r="X266" i="1"/>
  <c r="Y262" i="1"/>
  <c r="BM262" i="1"/>
  <c r="X273" i="1"/>
  <c r="Y271" i="1"/>
  <c r="BM271" i="1"/>
  <c r="Y281" i="1"/>
  <c r="BM281" i="1"/>
  <c r="BO281" i="1"/>
  <c r="Y288" i="1"/>
  <c r="BM288" i="1"/>
  <c r="BO288" i="1"/>
  <c r="Y292" i="1"/>
  <c r="BM292" i="1"/>
  <c r="Y298" i="1"/>
  <c r="Y299" i="1" s="1"/>
  <c r="BM298" i="1"/>
  <c r="BO298" i="1"/>
  <c r="X299" i="1"/>
  <c r="Y303" i="1"/>
  <c r="Y304" i="1" s="1"/>
  <c r="BM303" i="1"/>
  <c r="BO303" i="1"/>
  <c r="Y307" i="1"/>
  <c r="BM307" i="1"/>
  <c r="BO307" i="1"/>
  <c r="Y313" i="1"/>
  <c r="Y314" i="1" s="1"/>
  <c r="BM313" i="1"/>
  <c r="BO313" i="1"/>
  <c r="X314" i="1"/>
  <c r="Y319" i="1"/>
  <c r="BM319" i="1"/>
  <c r="BO319" i="1"/>
  <c r="Y323" i="1"/>
  <c r="BM323" i="1"/>
  <c r="BO325" i="1"/>
  <c r="BM325" i="1"/>
  <c r="Y325" i="1"/>
  <c r="BO326" i="1"/>
  <c r="BM326" i="1"/>
  <c r="Y326" i="1"/>
  <c r="BO336" i="1"/>
  <c r="BM336" i="1"/>
  <c r="Y336" i="1"/>
  <c r="BO355" i="1"/>
  <c r="BM355" i="1"/>
  <c r="Y355" i="1"/>
  <c r="BO367" i="1"/>
  <c r="BM367" i="1"/>
  <c r="Y367" i="1"/>
  <c r="BO394" i="1"/>
  <c r="BM394" i="1"/>
  <c r="Y394" i="1"/>
  <c r="BO396" i="1"/>
  <c r="BM396" i="1"/>
  <c r="Y396" i="1"/>
  <c r="BO417" i="1"/>
  <c r="BM417" i="1"/>
  <c r="Y417" i="1"/>
  <c r="BO434" i="1"/>
  <c r="BM434" i="1"/>
  <c r="Y434" i="1"/>
  <c r="BO454" i="1"/>
  <c r="BM454" i="1"/>
  <c r="Y454" i="1"/>
  <c r="X467" i="1"/>
  <c r="X466" i="1"/>
  <c r="BO465" i="1"/>
  <c r="BM465" i="1"/>
  <c r="Y465" i="1"/>
  <c r="Y466" i="1" s="1"/>
  <c r="BO471" i="1"/>
  <c r="BM471" i="1"/>
  <c r="Y471" i="1"/>
  <c r="BO480" i="1"/>
  <c r="BM480" i="1"/>
  <c r="Y480" i="1"/>
  <c r="BO494" i="1"/>
  <c r="BM494" i="1"/>
  <c r="Y494" i="1"/>
  <c r="X344" i="1"/>
  <c r="X343" i="1"/>
  <c r="X371" i="1"/>
  <c r="X413" i="1"/>
  <c r="X441" i="1"/>
  <c r="F9" i="1"/>
  <c r="J9" i="1"/>
  <c r="F10" i="1"/>
  <c r="Y22" i="1"/>
  <c r="Y24" i="1" s="1"/>
  <c r="BM22" i="1"/>
  <c r="BO22" i="1"/>
  <c r="X25" i="1"/>
  <c r="Y28" i="1"/>
  <c r="BM28" i="1"/>
  <c r="Y30" i="1"/>
  <c r="BM30" i="1"/>
  <c r="Y31" i="1"/>
  <c r="BM31" i="1"/>
  <c r="Y32" i="1"/>
  <c r="BM32" i="1"/>
  <c r="Y34" i="1"/>
  <c r="BM34" i="1"/>
  <c r="X37" i="1"/>
  <c r="C560" i="1"/>
  <c r="Y54" i="1"/>
  <c r="Y55" i="1" s="1"/>
  <c r="BM54" i="1"/>
  <c r="BO54" i="1"/>
  <c r="X55" i="1"/>
  <c r="Y59" i="1"/>
  <c r="Y63" i="1" s="1"/>
  <c r="BM59" i="1"/>
  <c r="BO59" i="1"/>
  <c r="Y61" i="1"/>
  <c r="BM61" i="1"/>
  <c r="Y62" i="1"/>
  <c r="BM62" i="1"/>
  <c r="X63" i="1"/>
  <c r="Y67" i="1"/>
  <c r="BM67" i="1"/>
  <c r="BO67" i="1"/>
  <c r="Y69" i="1"/>
  <c r="BM69" i="1"/>
  <c r="BO75" i="1"/>
  <c r="BM75" i="1"/>
  <c r="Y75" i="1"/>
  <c r="BO79" i="1"/>
  <c r="BM79" i="1"/>
  <c r="Y79" i="1"/>
  <c r="BO83" i="1"/>
  <c r="BM83" i="1"/>
  <c r="Y83" i="1"/>
  <c r="BO87" i="1"/>
  <c r="BM87" i="1"/>
  <c r="Y87" i="1"/>
  <c r="X94" i="1"/>
  <c r="BO91" i="1"/>
  <c r="BM91" i="1"/>
  <c r="Y91" i="1"/>
  <c r="BO99" i="1"/>
  <c r="BM99" i="1"/>
  <c r="Y99" i="1"/>
  <c r="BO103" i="1"/>
  <c r="BM103" i="1"/>
  <c r="Y103" i="1"/>
  <c r="H9" i="1"/>
  <c r="X24" i="1"/>
  <c r="X64" i="1"/>
  <c r="E560" i="1"/>
  <c r="X88" i="1"/>
  <c r="BO71" i="1"/>
  <c r="BM71" i="1"/>
  <c r="BO73" i="1"/>
  <c r="BM73" i="1"/>
  <c r="Y73" i="1"/>
  <c r="BO77" i="1"/>
  <c r="BM77" i="1"/>
  <c r="Y77" i="1"/>
  <c r="BO81" i="1"/>
  <c r="BM81" i="1"/>
  <c r="Y81" i="1"/>
  <c r="BO85" i="1"/>
  <c r="BM85" i="1"/>
  <c r="Y85" i="1"/>
  <c r="BO93" i="1"/>
  <c r="BM93" i="1"/>
  <c r="Y93" i="1"/>
  <c r="X95" i="1"/>
  <c r="X104" i="1"/>
  <c r="BO97" i="1"/>
  <c r="BM97" i="1"/>
  <c r="Y97" i="1"/>
  <c r="X105" i="1"/>
  <c r="BO101" i="1"/>
  <c r="BM101" i="1"/>
  <c r="Y101" i="1"/>
  <c r="X123" i="1"/>
  <c r="X131" i="1"/>
  <c r="X140" i="1"/>
  <c r="X149" i="1"/>
  <c r="X160" i="1"/>
  <c r="X167" i="1"/>
  <c r="X171" i="1"/>
  <c r="X183" i="1"/>
  <c r="X202" i="1"/>
  <c r="X211" i="1"/>
  <c r="X222" i="1"/>
  <c r="X226" i="1"/>
  <c r="X239" i="1"/>
  <c r="X251" i="1"/>
  <c r="X257" i="1"/>
  <c r="X267" i="1"/>
  <c r="X272" i="1"/>
  <c r="X278" i="1"/>
  <c r="X284" i="1"/>
  <c r="X310" i="1"/>
  <c r="BO327" i="1"/>
  <c r="BM327" i="1"/>
  <c r="Y327" i="1"/>
  <c r="BO335" i="1"/>
  <c r="BM335" i="1"/>
  <c r="Y335" i="1"/>
  <c r="BO347" i="1"/>
  <c r="BM347" i="1"/>
  <c r="Y347" i="1"/>
  <c r="Y348" i="1" s="1"/>
  <c r="X349" i="1"/>
  <c r="Q560" i="1"/>
  <c r="X357" i="1"/>
  <c r="BO352" i="1"/>
  <c r="BM352" i="1"/>
  <c r="Y352" i="1"/>
  <c r="X356" i="1"/>
  <c r="BO360" i="1"/>
  <c r="BM360" i="1"/>
  <c r="Y360" i="1"/>
  <c r="Y362" i="1" s="1"/>
  <c r="BO368" i="1"/>
  <c r="BM368" i="1"/>
  <c r="Y368" i="1"/>
  <c r="BO387" i="1"/>
  <c r="BM387" i="1"/>
  <c r="Y387" i="1"/>
  <c r="BO389" i="1"/>
  <c r="BM389" i="1"/>
  <c r="Y389" i="1"/>
  <c r="BO393" i="1"/>
  <c r="BM393" i="1"/>
  <c r="Y393" i="1"/>
  <c r="BO401" i="1"/>
  <c r="BM401" i="1"/>
  <c r="Y401" i="1"/>
  <c r="BO404" i="1"/>
  <c r="BM404" i="1"/>
  <c r="Y404" i="1"/>
  <c r="BO406" i="1"/>
  <c r="BM406" i="1"/>
  <c r="Y406" i="1"/>
  <c r="BO418" i="1"/>
  <c r="BM418" i="1"/>
  <c r="Y418" i="1"/>
  <c r="S560" i="1"/>
  <c r="X425" i="1"/>
  <c r="BO423" i="1"/>
  <c r="BM423" i="1"/>
  <c r="Y423" i="1"/>
  <c r="BO429" i="1"/>
  <c r="BM429" i="1"/>
  <c r="Y429" i="1"/>
  <c r="BO432" i="1"/>
  <c r="BM432" i="1"/>
  <c r="Y432" i="1"/>
  <c r="BO440" i="1"/>
  <c r="BM440" i="1"/>
  <c r="Y440" i="1"/>
  <c r="Y441" i="1" s="1"/>
  <c r="X442" i="1"/>
  <c r="X445" i="1"/>
  <c r="BO444" i="1"/>
  <c r="BM444" i="1"/>
  <c r="Y444" i="1"/>
  <c r="Y445" i="1" s="1"/>
  <c r="X446" i="1"/>
  <c r="X449" i="1"/>
  <c r="BO448" i="1"/>
  <c r="BM448" i="1"/>
  <c r="Y448" i="1"/>
  <c r="Y449" i="1" s="1"/>
  <c r="X450" i="1"/>
  <c r="X456" i="1"/>
  <c r="BO453" i="1"/>
  <c r="BM453" i="1"/>
  <c r="Y453" i="1"/>
  <c r="T560" i="1"/>
  <c r="BO475" i="1"/>
  <c r="BM475" i="1"/>
  <c r="Y475" i="1"/>
  <c r="BO493" i="1"/>
  <c r="BM493" i="1"/>
  <c r="Y49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Y130" i="1" s="1"/>
  <c r="BM125" i="1"/>
  <c r="BO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5" i="1"/>
  <c r="BM145" i="1"/>
  <c r="Y146" i="1"/>
  <c r="BM146" i="1"/>
  <c r="Y147" i="1"/>
  <c r="BM147" i="1"/>
  <c r="X148" i="1"/>
  <c r="Y152" i="1"/>
  <c r="BM152" i="1"/>
  <c r="BO152" i="1"/>
  <c r="Y154" i="1"/>
  <c r="BM154" i="1"/>
  <c r="Y156" i="1"/>
  <c r="BM156" i="1"/>
  <c r="Y158" i="1"/>
  <c r="BM158" i="1"/>
  <c r="X161" i="1"/>
  <c r="I560" i="1"/>
  <c r="Y165" i="1"/>
  <c r="Y166" i="1" s="1"/>
  <c r="BM165" i="1"/>
  <c r="X166" i="1"/>
  <c r="Y169" i="1"/>
  <c r="BM169" i="1"/>
  <c r="BO169" i="1"/>
  <c r="Y175" i="1"/>
  <c r="BM175" i="1"/>
  <c r="Y177" i="1"/>
  <c r="BM177" i="1"/>
  <c r="Y179" i="1"/>
  <c r="BM179" i="1"/>
  <c r="Y181" i="1"/>
  <c r="BM181" i="1"/>
  <c r="Y185" i="1"/>
  <c r="Y202" i="1" s="1"/>
  <c r="BM185" i="1"/>
  <c r="BO185" i="1"/>
  <c r="Y187" i="1"/>
  <c r="BM187" i="1"/>
  <c r="Y188" i="1"/>
  <c r="BM188" i="1"/>
  <c r="Y191" i="1"/>
  <c r="BM191" i="1"/>
  <c r="Y193" i="1"/>
  <c r="BM193" i="1"/>
  <c r="Y195" i="1"/>
  <c r="BM195" i="1"/>
  <c r="Y196" i="1"/>
  <c r="BM196" i="1"/>
  <c r="Y197" i="1"/>
  <c r="BM197" i="1"/>
  <c r="Y198" i="1"/>
  <c r="BM198" i="1"/>
  <c r="Y199" i="1"/>
  <c r="BM199" i="1"/>
  <c r="Y200" i="1"/>
  <c r="BM200" i="1"/>
  <c r="Y205" i="1"/>
  <c r="BM205" i="1"/>
  <c r="BO205" i="1"/>
  <c r="Y207" i="1"/>
  <c r="BM207" i="1"/>
  <c r="Y208" i="1"/>
  <c r="BM208" i="1"/>
  <c r="Y209" i="1"/>
  <c r="BM209" i="1"/>
  <c r="Y214" i="1"/>
  <c r="Y221" i="1" s="1"/>
  <c r="BM214" i="1"/>
  <c r="BO214" i="1"/>
  <c r="Y216" i="1"/>
  <c r="BM216" i="1"/>
  <c r="Y218" i="1"/>
  <c r="BM218" i="1"/>
  <c r="Y220" i="1"/>
  <c r="BM220" i="1"/>
  <c r="X221" i="1"/>
  <c r="Y224" i="1"/>
  <c r="Y226" i="1" s="1"/>
  <c r="BM224" i="1"/>
  <c r="BO224" i="1"/>
  <c r="K560" i="1"/>
  <c r="Y232" i="1"/>
  <c r="BM232" i="1"/>
  <c r="Y234" i="1"/>
  <c r="BM234" i="1"/>
  <c r="Y235" i="1"/>
  <c r="BM235" i="1"/>
  <c r="Y237" i="1"/>
  <c r="BM237" i="1"/>
  <c r="X238" i="1"/>
  <c r="L560" i="1"/>
  <c r="Y245" i="1"/>
  <c r="BM245" i="1"/>
  <c r="Y247" i="1"/>
  <c r="BM247" i="1"/>
  <c r="Y249" i="1"/>
  <c r="BM249" i="1"/>
  <c r="X250" i="1"/>
  <c r="Y253" i="1"/>
  <c r="BM253" i="1"/>
  <c r="BO253" i="1"/>
  <c r="Y255" i="1"/>
  <c r="BM255" i="1"/>
  <c r="Y259" i="1"/>
  <c r="Y266" i="1" s="1"/>
  <c r="BM259" i="1"/>
  <c r="BO259" i="1"/>
  <c r="Y261" i="1"/>
  <c r="BM261" i="1"/>
  <c r="Y263" i="1"/>
  <c r="BM263" i="1"/>
  <c r="Y265" i="1"/>
  <c r="BM265" i="1"/>
  <c r="Y270" i="1"/>
  <c r="Y272" i="1" s="1"/>
  <c r="BM270" i="1"/>
  <c r="Y275" i="1"/>
  <c r="BM275" i="1"/>
  <c r="BO275" i="1"/>
  <c r="Y276" i="1"/>
  <c r="BM276" i="1"/>
  <c r="Y282" i="1"/>
  <c r="Y284" i="1" s="1"/>
  <c r="BM282" i="1"/>
  <c r="N560" i="1"/>
  <c r="Y289" i="1"/>
  <c r="BM289" i="1"/>
  <c r="Y291" i="1"/>
  <c r="BM291" i="1"/>
  <c r="Y293" i="1"/>
  <c r="BM293" i="1"/>
  <c r="X296" i="1"/>
  <c r="O560" i="1"/>
  <c r="X305" i="1"/>
  <c r="Y308" i="1"/>
  <c r="Y310" i="1" s="1"/>
  <c r="BM308" i="1"/>
  <c r="X332" i="1"/>
  <c r="P560" i="1"/>
  <c r="Y320" i="1"/>
  <c r="BM320" i="1"/>
  <c r="Y322" i="1"/>
  <c r="BM322" i="1"/>
  <c r="Y324" i="1"/>
  <c r="BM324" i="1"/>
  <c r="BO329" i="1"/>
  <c r="BM329" i="1"/>
  <c r="Y329" i="1"/>
  <c r="X338" i="1"/>
  <c r="X337" i="1"/>
  <c r="BO341" i="1"/>
  <c r="BM341" i="1"/>
  <c r="Y341" i="1"/>
  <c r="X348" i="1"/>
  <c r="BO354" i="1"/>
  <c r="BM354" i="1"/>
  <c r="Y354" i="1"/>
  <c r="X363" i="1"/>
  <c r="X362" i="1"/>
  <c r="BO366" i="1"/>
  <c r="BM366" i="1"/>
  <c r="Y366" i="1"/>
  <c r="Y370" i="1" s="1"/>
  <c r="X370" i="1"/>
  <c r="BO374" i="1"/>
  <c r="BM374" i="1"/>
  <c r="Y374" i="1"/>
  <c r="Y375" i="1" s="1"/>
  <c r="X376" i="1"/>
  <c r="R560" i="1"/>
  <c r="X383" i="1"/>
  <c r="BO380" i="1"/>
  <c r="BM380" i="1"/>
  <c r="Y380" i="1"/>
  <c r="Y382" i="1" s="1"/>
  <c r="X409" i="1"/>
  <c r="BO388" i="1"/>
  <c r="BM388" i="1"/>
  <c r="Y388" i="1"/>
  <c r="BO390" i="1"/>
  <c r="BM390" i="1"/>
  <c r="Y390" i="1"/>
  <c r="BO397" i="1"/>
  <c r="BM397" i="1"/>
  <c r="Y397" i="1"/>
  <c r="BO402" i="1"/>
  <c r="BM402" i="1"/>
  <c r="Y402" i="1"/>
  <c r="BO405" i="1"/>
  <c r="BM405" i="1"/>
  <c r="Y405" i="1"/>
  <c r="X408" i="1"/>
  <c r="BO412" i="1"/>
  <c r="BM412" i="1"/>
  <c r="Y412" i="1"/>
  <c r="Y413" i="1" s="1"/>
  <c r="X414" i="1"/>
  <c r="X419" i="1"/>
  <c r="BO416" i="1"/>
  <c r="BM416" i="1"/>
  <c r="Y416" i="1"/>
  <c r="BO424" i="1"/>
  <c r="BM424" i="1"/>
  <c r="Y424" i="1"/>
  <c r="X426" i="1"/>
  <c r="X437" i="1"/>
  <c r="BO428" i="1"/>
  <c r="BM428" i="1"/>
  <c r="Y428" i="1"/>
  <c r="BO430" i="1"/>
  <c r="BM430" i="1"/>
  <c r="Y430" i="1"/>
  <c r="BO433" i="1"/>
  <c r="BM433" i="1"/>
  <c r="Y433" i="1"/>
  <c r="BO455" i="1"/>
  <c r="BM455" i="1"/>
  <c r="Y455" i="1"/>
  <c r="X457" i="1"/>
  <c r="BO461" i="1"/>
  <c r="BM461" i="1"/>
  <c r="Y461" i="1"/>
  <c r="Y462" i="1" s="1"/>
  <c r="X463" i="1"/>
  <c r="BO472" i="1"/>
  <c r="BM472" i="1"/>
  <c r="Y472" i="1"/>
  <c r="BO478" i="1"/>
  <c r="BM478" i="1"/>
  <c r="Y478" i="1"/>
  <c r="BO481" i="1"/>
  <c r="BM481" i="1"/>
  <c r="Y481" i="1"/>
  <c r="X483" i="1"/>
  <c r="X488" i="1"/>
  <c r="BO485" i="1"/>
  <c r="BM485" i="1"/>
  <c r="Y485" i="1"/>
  <c r="Y487" i="1" s="1"/>
  <c r="X487" i="1"/>
  <c r="BO501" i="1"/>
  <c r="BM501" i="1"/>
  <c r="Y501" i="1"/>
  <c r="X503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BO540" i="1"/>
  <c r="BM540" i="1"/>
  <c r="Y540" i="1"/>
  <c r="X542" i="1"/>
  <c r="U560" i="1"/>
  <c r="X462" i="1"/>
  <c r="X482" i="1"/>
  <c r="BO479" i="1"/>
  <c r="BM479" i="1"/>
  <c r="Y479" i="1"/>
  <c r="BO491" i="1"/>
  <c r="BM491" i="1"/>
  <c r="Y491" i="1"/>
  <c r="BO495" i="1"/>
  <c r="BM495" i="1"/>
  <c r="Y495" i="1"/>
  <c r="X497" i="1"/>
  <c r="X502" i="1"/>
  <c r="BO499" i="1"/>
  <c r="BM499" i="1"/>
  <c r="Y499" i="1"/>
  <c r="Y502" i="1" s="1"/>
  <c r="W560" i="1"/>
  <c r="BO524" i="1"/>
  <c r="BM524" i="1"/>
  <c r="Y524" i="1"/>
  <c r="BO526" i="1"/>
  <c r="BM526" i="1"/>
  <c r="Y526" i="1"/>
  <c r="BO539" i="1"/>
  <c r="BM539" i="1"/>
  <c r="Y539" i="1"/>
  <c r="V560" i="1"/>
  <c r="X521" i="1"/>
  <c r="Y343" i="1" l="1"/>
  <c r="Y171" i="1"/>
  <c r="Y337" i="1"/>
  <c r="Y482" i="1"/>
  <c r="Y331" i="1"/>
  <c r="Y182" i="1"/>
  <c r="Y408" i="1"/>
  <c r="Y36" i="1"/>
  <c r="Y250" i="1"/>
  <c r="Y238" i="1"/>
  <c r="Y496" i="1"/>
  <c r="Y419" i="1"/>
  <c r="Y295" i="1"/>
  <c r="Y528" i="1"/>
  <c r="Y356" i="1"/>
  <c r="X554" i="1"/>
  <c r="Y94" i="1"/>
  <c r="Y88" i="1"/>
  <c r="X552" i="1"/>
  <c r="Y541" i="1"/>
  <c r="Y436" i="1"/>
  <c r="Y278" i="1"/>
  <c r="Y256" i="1"/>
  <c r="Y210" i="1"/>
  <c r="Y160" i="1"/>
  <c r="Y148" i="1"/>
  <c r="Y139" i="1"/>
  <c r="Y122" i="1"/>
  <c r="Y456" i="1"/>
  <c r="Y425" i="1"/>
  <c r="Y104" i="1"/>
  <c r="X550" i="1"/>
  <c r="X551" i="1"/>
  <c r="X553" i="1" s="1"/>
  <c r="Y555" i="1" l="1"/>
</calcChain>
</file>

<file path=xl/sharedStrings.xml><?xml version="1.0" encoding="utf-8"?>
<sst xmlns="http://schemas.openxmlformats.org/spreadsheetml/2006/main" count="2417" uniqueCount="800">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</sst>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3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426" t="s">
        <v>8</v>
      </c>
      <c r="B5" s="427"/>
      <c r="C5" s="428"/>
      <c r="D5" s="459"/>
      <c r="E5" s="461"/>
      <c r="F5" s="729" t="s">
        <v>9</v>
      </c>
      <c r="G5" s="428"/>
      <c r="H5" s="459" t="s">
        <v>799</v>
      </c>
      <c r="I5" s="460"/>
      <c r="J5" s="460"/>
      <c r="K5" s="460"/>
      <c r="L5" s="461"/>
      <c r="M5" s="58"/>
      <c r="O5" s="24" t="s">
        <v>10</v>
      </c>
      <c r="P5" s="785">
        <v>45487</v>
      </c>
      <c r="Q5" s="555"/>
      <c r="S5" s="638" t="s">
        <v>11</v>
      </c>
      <c r="T5" s="448"/>
      <c r="U5" s="640" t="s">
        <v>12</v>
      </c>
      <c r="V5" s="555"/>
      <c r="AA5" s="51"/>
      <c r="AB5" s="51"/>
      <c r="AC5" s="51"/>
    </row>
    <row r="6" spans="1:30" s="381" customFormat="1" ht="24" customHeight="1" x14ac:dyDescent="0.2">
      <c r="A6" s="426" t="s">
        <v>13</v>
      </c>
      <c r="B6" s="427"/>
      <c r="C6" s="428"/>
      <c r="D6" s="697" t="s">
        <v>14</v>
      </c>
      <c r="E6" s="698"/>
      <c r="F6" s="698"/>
      <c r="G6" s="698"/>
      <c r="H6" s="698"/>
      <c r="I6" s="698"/>
      <c r="J6" s="698"/>
      <c r="K6" s="698"/>
      <c r="L6" s="555"/>
      <c r="M6" s="59"/>
      <c r="O6" s="24" t="s">
        <v>15</v>
      </c>
      <c r="P6" s="443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7" t="s">
        <v>16</v>
      </c>
      <c r="T6" s="448"/>
      <c r="U6" s="682" t="s">
        <v>17</v>
      </c>
      <c r="V6" s="470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19"/>
      <c r="L7" s="435"/>
      <c r="M7" s="60"/>
      <c r="O7" s="24"/>
      <c r="P7" s="42"/>
      <c r="Q7" s="42"/>
      <c r="S7" s="395"/>
      <c r="T7" s="448"/>
      <c r="U7" s="683"/>
      <c r="V7" s="684"/>
      <c r="AA7" s="51"/>
      <c r="AB7" s="51"/>
      <c r="AC7" s="51"/>
    </row>
    <row r="8" spans="1:30" s="381" customFormat="1" ht="25.5" customHeight="1" x14ac:dyDescent="0.2">
      <c r="A8" s="774" t="s">
        <v>18</v>
      </c>
      <c r="B8" s="409"/>
      <c r="C8" s="410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434">
        <v>0.375</v>
      </c>
      <c r="Q8" s="435"/>
      <c r="S8" s="395"/>
      <c r="T8" s="448"/>
      <c r="U8" s="683"/>
      <c r="V8" s="684"/>
      <c r="AA8" s="51"/>
      <c r="AB8" s="51"/>
      <c r="AC8" s="51"/>
    </row>
    <row r="9" spans="1:30" s="381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431"/>
      <c r="E9" s="432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37" t="str">
        <f>IF(AND($A$9="Тип доверенности/получателя при получении в адресе перегруза:",$D$9="Разовая доверенность"),"Введите ФИО","")</f>
        <v/>
      </c>
      <c r="I9" s="432"/>
      <c r="J9" s="4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2"/>
      <c r="L9" s="432"/>
      <c r="M9" s="383"/>
      <c r="O9" s="26" t="s">
        <v>20</v>
      </c>
      <c r="P9" s="429"/>
      <c r="Q9" s="430"/>
      <c r="S9" s="395"/>
      <c r="T9" s="448"/>
      <c r="U9" s="685"/>
      <c r="V9" s="686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431"/>
      <c r="E10" s="432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66" t="str">
        <f>IFERROR(VLOOKUP($D$10,Proxy,2,FALSE),"")</f>
        <v/>
      </c>
      <c r="I10" s="395"/>
      <c r="J10" s="395"/>
      <c r="K10" s="395"/>
      <c r="L10" s="395"/>
      <c r="M10" s="380"/>
      <c r="O10" s="26" t="s">
        <v>21</v>
      </c>
      <c r="P10" s="646"/>
      <c r="Q10" s="647"/>
      <c r="T10" s="24" t="s">
        <v>22</v>
      </c>
      <c r="U10" s="469" t="s">
        <v>23</v>
      </c>
      <c r="V10" s="470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4"/>
      <c r="Q11" s="555"/>
      <c r="T11" s="24" t="s">
        <v>26</v>
      </c>
      <c r="U11" s="679" t="s">
        <v>27</v>
      </c>
      <c r="V11" s="430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694" t="s">
        <v>28</v>
      </c>
      <c r="B12" s="427"/>
      <c r="C12" s="427"/>
      <c r="D12" s="427"/>
      <c r="E12" s="427"/>
      <c r="F12" s="427"/>
      <c r="G12" s="427"/>
      <c r="H12" s="427"/>
      <c r="I12" s="427"/>
      <c r="J12" s="427"/>
      <c r="K12" s="427"/>
      <c r="L12" s="428"/>
      <c r="M12" s="62"/>
      <c r="O12" s="24" t="s">
        <v>29</v>
      </c>
      <c r="P12" s="434"/>
      <c r="Q12" s="435"/>
      <c r="R12" s="23"/>
      <c r="T12" s="24"/>
      <c r="U12" s="516"/>
      <c r="V12" s="395"/>
      <c r="AA12" s="51"/>
      <c r="AB12" s="51"/>
      <c r="AC12" s="51"/>
    </row>
    <row r="13" spans="1:30" s="381" customFormat="1" ht="23.25" customHeight="1" x14ac:dyDescent="0.2">
      <c r="A13" s="694" t="s">
        <v>30</v>
      </c>
      <c r="B13" s="427"/>
      <c r="C13" s="427"/>
      <c r="D13" s="427"/>
      <c r="E13" s="427"/>
      <c r="F13" s="427"/>
      <c r="G13" s="427"/>
      <c r="H13" s="427"/>
      <c r="I13" s="427"/>
      <c r="J13" s="427"/>
      <c r="K13" s="427"/>
      <c r="L13" s="428"/>
      <c r="M13" s="62"/>
      <c r="N13" s="26"/>
      <c r="O13" s="26" t="s">
        <v>31</v>
      </c>
      <c r="P13" s="679"/>
      <c r="Q13" s="430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694" t="s">
        <v>32</v>
      </c>
      <c r="B14" s="427"/>
      <c r="C14" s="427"/>
      <c r="D14" s="427"/>
      <c r="E14" s="427"/>
      <c r="F14" s="427"/>
      <c r="G14" s="427"/>
      <c r="H14" s="427"/>
      <c r="I14" s="427"/>
      <c r="J14" s="427"/>
      <c r="K14" s="427"/>
      <c r="L14" s="428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1" t="s">
        <v>33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8"/>
      <c r="M15" s="63"/>
      <c r="O15" s="528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9"/>
      <c r="P16" s="529"/>
      <c r="Q16" s="529"/>
      <c r="R16" s="529"/>
      <c r="S16" s="52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6" t="s">
        <v>35</v>
      </c>
      <c r="B17" s="416" t="s">
        <v>36</v>
      </c>
      <c r="C17" s="564" t="s">
        <v>37</v>
      </c>
      <c r="D17" s="416" t="s">
        <v>38</v>
      </c>
      <c r="E17" s="421"/>
      <c r="F17" s="416" t="s">
        <v>39</v>
      </c>
      <c r="G17" s="416" t="s">
        <v>40</v>
      </c>
      <c r="H17" s="416" t="s">
        <v>41</v>
      </c>
      <c r="I17" s="416" t="s">
        <v>42</v>
      </c>
      <c r="J17" s="416" t="s">
        <v>43</v>
      </c>
      <c r="K17" s="416" t="s">
        <v>44</v>
      </c>
      <c r="L17" s="416" t="s">
        <v>45</v>
      </c>
      <c r="M17" s="416" t="s">
        <v>46</v>
      </c>
      <c r="N17" s="416" t="s">
        <v>47</v>
      </c>
      <c r="O17" s="416" t="s">
        <v>48</v>
      </c>
      <c r="P17" s="420"/>
      <c r="Q17" s="420"/>
      <c r="R17" s="420"/>
      <c r="S17" s="421"/>
      <c r="T17" s="757" t="s">
        <v>49</v>
      </c>
      <c r="U17" s="428"/>
      <c r="V17" s="416" t="s">
        <v>50</v>
      </c>
      <c r="W17" s="416" t="s">
        <v>51</v>
      </c>
      <c r="X17" s="783" t="s">
        <v>52</v>
      </c>
      <c r="Y17" s="416" t="s">
        <v>53</v>
      </c>
      <c r="Z17" s="509" t="s">
        <v>54</v>
      </c>
      <c r="AA17" s="509" t="s">
        <v>55</v>
      </c>
      <c r="AB17" s="509" t="s">
        <v>56</v>
      </c>
      <c r="AC17" s="510"/>
      <c r="AD17" s="511"/>
      <c r="AE17" s="501"/>
      <c r="BB17" s="755" t="s">
        <v>57</v>
      </c>
    </row>
    <row r="18" spans="1:67" ht="14.25" customHeight="1" x14ac:dyDescent="0.2">
      <c r="A18" s="417"/>
      <c r="B18" s="417"/>
      <c r="C18" s="417"/>
      <c r="D18" s="422"/>
      <c r="E18" s="424"/>
      <c r="F18" s="417"/>
      <c r="G18" s="417"/>
      <c r="H18" s="417"/>
      <c r="I18" s="417"/>
      <c r="J18" s="417"/>
      <c r="K18" s="417"/>
      <c r="L18" s="417"/>
      <c r="M18" s="417"/>
      <c r="N18" s="417"/>
      <c r="O18" s="422"/>
      <c r="P18" s="423"/>
      <c r="Q18" s="423"/>
      <c r="R18" s="423"/>
      <c r="S18" s="424"/>
      <c r="T18" s="382" t="s">
        <v>58</v>
      </c>
      <c r="U18" s="382" t="s">
        <v>59</v>
      </c>
      <c r="V18" s="417"/>
      <c r="W18" s="417"/>
      <c r="X18" s="784"/>
      <c r="Y18" s="417"/>
      <c r="Z18" s="656"/>
      <c r="AA18" s="656"/>
      <c r="AB18" s="512"/>
      <c r="AC18" s="513"/>
      <c r="AD18" s="514"/>
      <c r="AE18" s="502"/>
      <c r="BB18" s="395"/>
    </row>
    <row r="19" spans="1:67" ht="27.75" hidden="1" customHeight="1" x14ac:dyDescent="0.2">
      <c r="A19" s="401" t="s">
        <v>60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8"/>
      <c r="AA19" s="48"/>
    </row>
    <row r="20" spans="1:67" ht="16.5" hidden="1" customHeight="1" x14ac:dyDescent="0.25">
      <c r="A20" s="466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9"/>
      <c r="AA20" s="379"/>
    </row>
    <row r="21" spans="1:67" ht="14.25" hidden="1" customHeight="1" x14ac:dyDescent="0.25">
      <c r="A21" s="400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7">
        <v>4607091389258</v>
      </c>
      <c r="E22" s="393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3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7">
        <v>4680115885004</v>
      </c>
      <c r="E23" s="393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3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08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08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0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7">
        <v>4607091383881</v>
      </c>
      <c r="E27" s="393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3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7">
        <v>4607091388237</v>
      </c>
      <c r="E28" s="393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3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7">
        <v>4607091383935</v>
      </c>
      <c r="E29" s="393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3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7">
        <v>4607091383935</v>
      </c>
      <c r="E30" s="393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3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7">
        <v>4680115881990</v>
      </c>
      <c r="E31" s="393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92"/>
      <c r="Q31" s="392"/>
      <c r="R31" s="392"/>
      <c r="S31" s="393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7">
        <v>4680115881853</v>
      </c>
      <c r="E32" s="393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79" t="s">
        <v>85</v>
      </c>
      <c r="P32" s="392"/>
      <c r="Q32" s="392"/>
      <c r="R32" s="392"/>
      <c r="S32" s="393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7">
        <v>4680115881853</v>
      </c>
      <c r="E33" s="393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4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2"/>
      <c r="Q33" s="392"/>
      <c r="R33" s="392"/>
      <c r="S33" s="393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7">
        <v>4607091383911</v>
      </c>
      <c r="E34" s="393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3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7">
        <v>4607091388244</v>
      </c>
      <c r="E35" s="393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3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08" t="s">
        <v>70</v>
      </c>
      <c r="P36" s="409"/>
      <c r="Q36" s="409"/>
      <c r="R36" s="409"/>
      <c r="S36" s="409"/>
      <c r="T36" s="409"/>
      <c r="U36" s="410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08" t="s">
        <v>70</v>
      </c>
      <c r="P37" s="409"/>
      <c r="Q37" s="409"/>
      <c r="R37" s="409"/>
      <c r="S37" s="409"/>
      <c r="T37" s="409"/>
      <c r="U37" s="410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hidden="1" customHeight="1" x14ac:dyDescent="0.25">
      <c r="A38" s="400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7">
        <v>4607091388503</v>
      </c>
      <c r="E39" s="393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3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08" t="s">
        <v>70</v>
      </c>
      <c r="P40" s="409"/>
      <c r="Q40" s="409"/>
      <c r="R40" s="409"/>
      <c r="S40" s="409"/>
      <c r="T40" s="409"/>
      <c r="U40" s="410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08" t="s">
        <v>70</v>
      </c>
      <c r="P41" s="409"/>
      <c r="Q41" s="409"/>
      <c r="R41" s="409"/>
      <c r="S41" s="409"/>
      <c r="T41" s="409"/>
      <c r="U41" s="410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hidden="1" customHeight="1" x14ac:dyDescent="0.25">
      <c r="A42" s="400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7">
        <v>4607091388282</v>
      </c>
      <c r="E43" s="393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3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08" t="s">
        <v>70</v>
      </c>
      <c r="P44" s="409"/>
      <c r="Q44" s="409"/>
      <c r="R44" s="409"/>
      <c r="S44" s="409"/>
      <c r="T44" s="409"/>
      <c r="U44" s="410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08" t="s">
        <v>70</v>
      </c>
      <c r="P45" s="409"/>
      <c r="Q45" s="409"/>
      <c r="R45" s="409"/>
      <c r="S45" s="409"/>
      <c r="T45" s="409"/>
      <c r="U45" s="410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hidden="1" customHeight="1" x14ac:dyDescent="0.25">
      <c r="A46" s="400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7">
        <v>4607091389111</v>
      </c>
      <c r="E47" s="393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3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08" t="s">
        <v>70</v>
      </c>
      <c r="P48" s="409"/>
      <c r="Q48" s="409"/>
      <c r="R48" s="409"/>
      <c r="S48" s="409"/>
      <c r="T48" s="409"/>
      <c r="U48" s="410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08" t="s">
        <v>70</v>
      </c>
      <c r="P49" s="409"/>
      <c r="Q49" s="409"/>
      <c r="R49" s="409"/>
      <c r="S49" s="409"/>
      <c r="T49" s="409"/>
      <c r="U49" s="410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hidden="1" customHeight="1" x14ac:dyDescent="0.2">
      <c r="A50" s="401" t="s">
        <v>103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8"/>
      <c r="AA50" s="48"/>
    </row>
    <row r="51" spans="1:67" ht="16.5" hidden="1" customHeight="1" x14ac:dyDescent="0.25">
      <c r="A51" s="466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9"/>
      <c r="AA51" s="379"/>
    </row>
    <row r="52" spans="1:67" ht="14.25" hidden="1" customHeight="1" x14ac:dyDescent="0.25">
      <c r="A52" s="400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7">
        <v>4680115881440</v>
      </c>
      <c r="E53" s="393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3"/>
      <c r="T53" s="34"/>
      <c r="U53" s="34"/>
      <c r="V53" s="35" t="s">
        <v>66</v>
      </c>
      <c r="W53" s="385">
        <v>50</v>
      </c>
      <c r="X53" s="386">
        <f>IFERROR(IF(W53="",0,CEILING((W53/$H53),1)*$H53),"")</f>
        <v>54</v>
      </c>
      <c r="Y53" s="36">
        <f>IFERROR(IF(X53=0,"",ROUNDUP(X53/H53,0)*0.02175),"")</f>
        <v>0.10874999999999999</v>
      </c>
      <c r="Z53" s="56"/>
      <c r="AA53" s="57"/>
      <c r="AE53" s="64"/>
      <c r="BB53" s="79" t="s">
        <v>1</v>
      </c>
      <c r="BL53" s="64">
        <f>IFERROR(W53*I53/H53,"0")</f>
        <v>52.222222222222221</v>
      </c>
      <c r="BM53" s="64">
        <f>IFERROR(X53*I53/H53,"0")</f>
        <v>56.4</v>
      </c>
      <c r="BN53" s="64">
        <f>IFERROR(1/J53*(W53/H53),"0")</f>
        <v>8.2671957671957674E-2</v>
      </c>
      <c r="BO53" s="64">
        <f>IFERROR(1/J53*(X53/H53),"0")</f>
        <v>8.9285714285714274E-2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7">
        <v>4680115881433</v>
      </c>
      <c r="E54" s="393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3"/>
      <c r="T54" s="34"/>
      <c r="U54" s="34"/>
      <c r="V54" s="35" t="s">
        <v>66</v>
      </c>
      <c r="W54" s="385">
        <v>126</v>
      </c>
      <c r="X54" s="386">
        <f>IFERROR(IF(W54="",0,CEILING((W54/$H54),1)*$H54),"")</f>
        <v>126.9</v>
      </c>
      <c r="Y54" s="36">
        <f>IFERROR(IF(X54=0,"",ROUNDUP(X54/H54,0)*0.00753),"")</f>
        <v>0.35391</v>
      </c>
      <c r="Z54" s="56"/>
      <c r="AA54" s="57"/>
      <c r="AE54" s="64"/>
      <c r="BB54" s="80" t="s">
        <v>1</v>
      </c>
      <c r="BL54" s="64">
        <f>IFERROR(W54*I54/H54,"0")</f>
        <v>135.33333333333331</v>
      </c>
      <c r="BM54" s="64">
        <f>IFERROR(X54*I54/H54,"0")</f>
        <v>136.29999999999998</v>
      </c>
      <c r="BN54" s="64">
        <f>IFERROR(1/J54*(W54/H54),"0")</f>
        <v>0.29914529914529914</v>
      </c>
      <c r="BO54" s="64">
        <f>IFERROR(1/J54*(X54/H54),"0")</f>
        <v>0.30128205128205127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08" t="s">
        <v>70</v>
      </c>
      <c r="P55" s="409"/>
      <c r="Q55" s="409"/>
      <c r="R55" s="409"/>
      <c r="S55" s="409"/>
      <c r="T55" s="409"/>
      <c r="U55" s="410"/>
      <c r="V55" s="37" t="s">
        <v>71</v>
      </c>
      <c r="W55" s="387">
        <f>IFERROR(W53/H53,"0")+IFERROR(W54/H54,"0")</f>
        <v>51.296296296296291</v>
      </c>
      <c r="X55" s="387">
        <f>IFERROR(X53/H53,"0")+IFERROR(X54/H54,"0")</f>
        <v>52</v>
      </c>
      <c r="Y55" s="387">
        <f>IFERROR(IF(Y53="",0,Y53),"0")+IFERROR(IF(Y54="",0,Y54),"0")</f>
        <v>0.46265999999999996</v>
      </c>
      <c r="Z55" s="388"/>
      <c r="AA55" s="388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08" t="s">
        <v>70</v>
      </c>
      <c r="P56" s="409"/>
      <c r="Q56" s="409"/>
      <c r="R56" s="409"/>
      <c r="S56" s="409"/>
      <c r="T56" s="409"/>
      <c r="U56" s="410"/>
      <c r="V56" s="37" t="s">
        <v>66</v>
      </c>
      <c r="W56" s="387">
        <f>IFERROR(SUM(W53:W54),"0")</f>
        <v>176</v>
      </c>
      <c r="X56" s="387">
        <f>IFERROR(SUM(X53:X54),"0")</f>
        <v>180.9</v>
      </c>
      <c r="Y56" s="37"/>
      <c r="Z56" s="388"/>
      <c r="AA56" s="388"/>
    </row>
    <row r="57" spans="1:67" ht="16.5" hidden="1" customHeight="1" x14ac:dyDescent="0.25">
      <c r="A57" s="466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9"/>
      <c r="AA57" s="379"/>
    </row>
    <row r="58" spans="1:67" ht="14.25" hidden="1" customHeight="1" x14ac:dyDescent="0.25">
      <c r="A58" s="400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7">
        <v>4680115881426</v>
      </c>
      <c r="E59" s="393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3"/>
      <c r="T59" s="34"/>
      <c r="U59" s="34"/>
      <c r="V59" s="35" t="s">
        <v>66</v>
      </c>
      <c r="W59" s="385">
        <v>300</v>
      </c>
      <c r="X59" s="386">
        <f>IFERROR(IF(W59="",0,CEILING((W59/$H59),1)*$H59),"")</f>
        <v>302.40000000000003</v>
      </c>
      <c r="Y59" s="36">
        <f>IFERROR(IF(X59=0,"",ROUNDUP(X59/H59,0)*0.02175),"")</f>
        <v>0.60899999999999999</v>
      </c>
      <c r="Z59" s="56"/>
      <c r="AA59" s="57"/>
      <c r="AE59" s="64"/>
      <c r="BB59" s="81" t="s">
        <v>1</v>
      </c>
      <c r="BL59" s="64">
        <f>IFERROR(W59*I59/H59,"0")</f>
        <v>313.33333333333331</v>
      </c>
      <c r="BM59" s="64">
        <f>IFERROR(X59*I59/H59,"0")</f>
        <v>315.83999999999997</v>
      </c>
      <c r="BN59" s="64">
        <f>IFERROR(1/J59*(W59/H59),"0")</f>
        <v>0.49603174603174593</v>
      </c>
      <c r="BO59" s="64">
        <f>IFERROR(1/J59*(X59/H59),"0")</f>
        <v>0.5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7">
        <v>4680115881426</v>
      </c>
      <c r="E60" s="393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3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7">
        <v>4680115881419</v>
      </c>
      <c r="E61" s="393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3"/>
      <c r="T61" s="34"/>
      <c r="U61" s="34"/>
      <c r="V61" s="35" t="s">
        <v>66</v>
      </c>
      <c r="W61" s="385">
        <v>450</v>
      </c>
      <c r="X61" s="386">
        <f>IFERROR(IF(W61="",0,CEILING((W61/$H61),1)*$H61),"")</f>
        <v>450</v>
      </c>
      <c r="Y61" s="36">
        <f>IFERROR(IF(X61=0,"",ROUNDUP(X61/H61,0)*0.00937),"")</f>
        <v>0.93699999999999994</v>
      </c>
      <c r="Z61" s="56"/>
      <c r="AA61" s="57"/>
      <c r="AE61" s="64"/>
      <c r="BB61" s="83" t="s">
        <v>1</v>
      </c>
      <c r="BL61" s="64">
        <f>IFERROR(W61*I61/H61,"0")</f>
        <v>474</v>
      </c>
      <c r="BM61" s="64">
        <f>IFERROR(X61*I61/H61,"0")</f>
        <v>474</v>
      </c>
      <c r="BN61" s="64">
        <f>IFERROR(1/J61*(W61/H61),"0")</f>
        <v>0.83333333333333337</v>
      </c>
      <c r="BO61" s="64">
        <f>IFERROR(1/J61*(X61/H61),"0")</f>
        <v>0.83333333333333337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7">
        <v>4680115881525</v>
      </c>
      <c r="E62" s="393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5" t="s">
        <v>122</v>
      </c>
      <c r="P62" s="392"/>
      <c r="Q62" s="392"/>
      <c r="R62" s="392"/>
      <c r="S62" s="393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08" t="s">
        <v>70</v>
      </c>
      <c r="P63" s="409"/>
      <c r="Q63" s="409"/>
      <c r="R63" s="409"/>
      <c r="S63" s="409"/>
      <c r="T63" s="409"/>
      <c r="U63" s="410"/>
      <c r="V63" s="37" t="s">
        <v>71</v>
      </c>
      <c r="W63" s="387">
        <f>IFERROR(W59/H59,"0")+IFERROR(W60/H60,"0")+IFERROR(W61/H61,"0")+IFERROR(W62/H62,"0")</f>
        <v>127.77777777777777</v>
      </c>
      <c r="X63" s="387">
        <f>IFERROR(X59/H59,"0")+IFERROR(X60/H60,"0")+IFERROR(X61/H61,"0")+IFERROR(X62/H62,"0")</f>
        <v>128</v>
      </c>
      <c r="Y63" s="387">
        <f>IFERROR(IF(Y59="",0,Y59),"0")+IFERROR(IF(Y60="",0,Y60),"0")+IFERROR(IF(Y61="",0,Y61),"0")+IFERROR(IF(Y62="",0,Y62),"0")</f>
        <v>1.5459999999999998</v>
      </c>
      <c r="Z63" s="388"/>
      <c r="AA63" s="388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08" t="s">
        <v>70</v>
      </c>
      <c r="P64" s="409"/>
      <c r="Q64" s="409"/>
      <c r="R64" s="409"/>
      <c r="S64" s="409"/>
      <c r="T64" s="409"/>
      <c r="U64" s="410"/>
      <c r="V64" s="37" t="s">
        <v>66</v>
      </c>
      <c r="W64" s="387">
        <f>IFERROR(SUM(W59:W62),"0")</f>
        <v>750</v>
      </c>
      <c r="X64" s="387">
        <f>IFERROR(SUM(X59:X62),"0")</f>
        <v>752.40000000000009</v>
      </c>
      <c r="Y64" s="37"/>
      <c r="Z64" s="388"/>
      <c r="AA64" s="388"/>
    </row>
    <row r="65" spans="1:67" ht="16.5" hidden="1" customHeight="1" x14ac:dyDescent="0.25">
      <c r="A65" s="466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9"/>
      <c r="AA65" s="379"/>
    </row>
    <row r="66" spans="1:67" ht="14.25" hidden="1" customHeight="1" x14ac:dyDescent="0.25">
      <c r="A66" s="400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7">
        <v>4607091382945</v>
      </c>
      <c r="E67" s="393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3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7">
        <v>4607091385670</v>
      </c>
      <c r="E68" s="393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3"/>
      <c r="T68" s="34"/>
      <c r="U68" s="34"/>
      <c r="V68" s="35" t="s">
        <v>66</v>
      </c>
      <c r="W68" s="385">
        <v>260</v>
      </c>
      <c r="X68" s="386">
        <f t="shared" si="6"/>
        <v>270</v>
      </c>
      <c r="Y68" s="36">
        <f t="shared" si="7"/>
        <v>0.54374999999999996</v>
      </c>
      <c r="Z68" s="56"/>
      <c r="AA68" s="57"/>
      <c r="AE68" s="64"/>
      <c r="BB68" s="86" t="s">
        <v>1</v>
      </c>
      <c r="BL68" s="64">
        <f t="shared" si="8"/>
        <v>271.55555555555549</v>
      </c>
      <c r="BM68" s="64">
        <f t="shared" si="9"/>
        <v>282</v>
      </c>
      <c r="BN68" s="64">
        <f t="shared" si="10"/>
        <v>0.42989417989417983</v>
      </c>
      <c r="BO68" s="64">
        <f t="shared" si="11"/>
        <v>0.4464285714285714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7">
        <v>4607091385670</v>
      </c>
      <c r="E69" s="393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3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7">
        <v>4680115883956</v>
      </c>
      <c r="E70" s="393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3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7">
        <v>4680115881327</v>
      </c>
      <c r="E71" s="393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3"/>
      <c r="T71" s="34"/>
      <c r="U71" s="34"/>
      <c r="V71" s="35" t="s">
        <v>66</v>
      </c>
      <c r="W71" s="385">
        <v>120</v>
      </c>
      <c r="X71" s="386">
        <f t="shared" si="6"/>
        <v>129.60000000000002</v>
      </c>
      <c r="Y71" s="36">
        <f t="shared" si="7"/>
        <v>0.26100000000000001</v>
      </c>
      <c r="Z71" s="56"/>
      <c r="AA71" s="57"/>
      <c r="AE71" s="64"/>
      <c r="BB71" s="89" t="s">
        <v>1</v>
      </c>
      <c r="BL71" s="64">
        <f t="shared" si="8"/>
        <v>125.33333333333331</v>
      </c>
      <c r="BM71" s="64">
        <f t="shared" si="9"/>
        <v>135.36000000000001</v>
      </c>
      <c r="BN71" s="64">
        <f t="shared" si="10"/>
        <v>0.1984126984126984</v>
      </c>
      <c r="BO71" s="64">
        <f t="shared" si="11"/>
        <v>0.2142857142857143</v>
      </c>
    </row>
    <row r="72" spans="1:67" ht="16.5" customHeight="1" x14ac:dyDescent="0.25">
      <c r="A72" s="54" t="s">
        <v>134</v>
      </c>
      <c r="B72" s="54" t="s">
        <v>135</v>
      </c>
      <c r="C72" s="31">
        <v>4301011703</v>
      </c>
      <c r="D72" s="397">
        <v>4680115882133</v>
      </c>
      <c r="E72" s="393"/>
      <c r="F72" s="384">
        <v>1.4</v>
      </c>
      <c r="G72" s="32">
        <v>8</v>
      </c>
      <c r="H72" s="384">
        <v>11.2</v>
      </c>
      <c r="I72" s="38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3"/>
      <c r="T72" s="34"/>
      <c r="U72" s="34"/>
      <c r="V72" s="35" t="s">
        <v>66</v>
      </c>
      <c r="W72" s="385">
        <v>80</v>
      </c>
      <c r="X72" s="386">
        <f t="shared" si="6"/>
        <v>89.6</v>
      </c>
      <c r="Y72" s="36">
        <f t="shared" si="7"/>
        <v>0.17399999999999999</v>
      </c>
      <c r="Z72" s="56"/>
      <c r="AA72" s="57"/>
      <c r="AE72" s="64"/>
      <c r="BB72" s="90" t="s">
        <v>1</v>
      </c>
      <c r="BL72" s="64">
        <f t="shared" si="8"/>
        <v>83.428571428571431</v>
      </c>
      <c r="BM72" s="64">
        <f t="shared" si="9"/>
        <v>93.440000000000012</v>
      </c>
      <c r="BN72" s="64">
        <f t="shared" si="10"/>
        <v>0.12755102040816327</v>
      </c>
      <c r="BO72" s="64">
        <f t="shared" si="11"/>
        <v>0.14285714285714285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4301011514</v>
      </c>
      <c r="D73" s="397">
        <v>4680115882133</v>
      </c>
      <c r="E73" s="393"/>
      <c r="F73" s="384">
        <v>1.35</v>
      </c>
      <c r="G73" s="32">
        <v>8</v>
      </c>
      <c r="H73" s="384">
        <v>10.8</v>
      </c>
      <c r="I73" s="38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3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7">
        <v>4607091382952</v>
      </c>
      <c r="E74" s="393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3"/>
      <c r="T74" s="34"/>
      <c r="U74" s="34"/>
      <c r="V74" s="35" t="s">
        <v>66</v>
      </c>
      <c r="W74" s="385">
        <v>35</v>
      </c>
      <c r="X74" s="386">
        <f t="shared" si="6"/>
        <v>36</v>
      </c>
      <c r="Y74" s="36">
        <f>IFERROR(IF(X74=0,"",ROUNDUP(X74/H74,0)*0.00753),"")</f>
        <v>9.0359999999999996E-2</v>
      </c>
      <c r="Z74" s="56"/>
      <c r="AA74" s="57"/>
      <c r="AE74" s="64"/>
      <c r="BB74" s="92" t="s">
        <v>1</v>
      </c>
      <c r="BL74" s="64">
        <f t="shared" si="8"/>
        <v>37.333333333333336</v>
      </c>
      <c r="BM74" s="64">
        <f t="shared" si="9"/>
        <v>38.4</v>
      </c>
      <c r="BN74" s="64">
        <f t="shared" si="10"/>
        <v>7.4786324786324784E-2</v>
      </c>
      <c r="BO74" s="64">
        <f t="shared" si="11"/>
        <v>7.6923076923076927E-2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7">
        <v>4607091385687</v>
      </c>
      <c r="E75" s="393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3"/>
      <c r="T75" s="34"/>
      <c r="U75" s="34"/>
      <c r="V75" s="35" t="s">
        <v>66</v>
      </c>
      <c r="W75" s="385">
        <v>304</v>
      </c>
      <c r="X75" s="386">
        <f t="shared" si="6"/>
        <v>304</v>
      </c>
      <c r="Y75" s="36">
        <f t="shared" ref="Y75:Y81" si="12">IFERROR(IF(X75=0,"",ROUNDUP(X75/H75,0)*0.00937),"")</f>
        <v>0.71211999999999998</v>
      </c>
      <c r="Z75" s="56"/>
      <c r="AA75" s="57"/>
      <c r="AE75" s="64"/>
      <c r="BB75" s="93" t="s">
        <v>1</v>
      </c>
      <c r="BL75" s="64">
        <f t="shared" si="8"/>
        <v>322.24</v>
      </c>
      <c r="BM75" s="64">
        <f t="shared" si="9"/>
        <v>322.24</v>
      </c>
      <c r="BN75" s="64">
        <f t="shared" si="10"/>
        <v>0.6333333333333333</v>
      </c>
      <c r="BO75" s="64">
        <f t="shared" si="11"/>
        <v>0.6333333333333333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7">
        <v>4680115882539</v>
      </c>
      <c r="E76" s="393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3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7">
        <v>4607091384604</v>
      </c>
      <c r="E77" s="393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3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7">
        <v>4680115880283</v>
      </c>
      <c r="E78" s="393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3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7">
        <v>4680115883949</v>
      </c>
      <c r="E79" s="393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3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7">
        <v>4680115881518</v>
      </c>
      <c r="E80" s="393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3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7">
        <v>4680115881303</v>
      </c>
      <c r="E81" s="393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6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3"/>
      <c r="T81" s="34"/>
      <c r="U81" s="34"/>
      <c r="V81" s="35" t="s">
        <v>66</v>
      </c>
      <c r="W81" s="385">
        <v>270</v>
      </c>
      <c r="X81" s="386">
        <f t="shared" si="6"/>
        <v>270</v>
      </c>
      <c r="Y81" s="36">
        <f t="shared" si="12"/>
        <v>0.56220000000000003</v>
      </c>
      <c r="Z81" s="56"/>
      <c r="AA81" s="57"/>
      <c r="AE81" s="64"/>
      <c r="BB81" s="99" t="s">
        <v>1</v>
      </c>
      <c r="BL81" s="64">
        <f t="shared" si="8"/>
        <v>282.60000000000002</v>
      </c>
      <c r="BM81" s="64">
        <f t="shared" si="9"/>
        <v>282.60000000000002</v>
      </c>
      <c r="BN81" s="64">
        <f t="shared" si="10"/>
        <v>0.5</v>
      </c>
      <c r="BO81" s="64">
        <f t="shared" si="11"/>
        <v>0.5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7">
        <v>4680115882577</v>
      </c>
      <c r="E82" s="393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3"/>
      <c r="T82" s="34"/>
      <c r="U82" s="34"/>
      <c r="V82" s="35" t="s">
        <v>66</v>
      </c>
      <c r="W82" s="385">
        <v>60</v>
      </c>
      <c r="X82" s="386">
        <f t="shared" si="6"/>
        <v>60.800000000000004</v>
      </c>
      <c r="Y82" s="36">
        <f>IFERROR(IF(X82=0,"",ROUNDUP(X82/H82,0)*0.00753),"")</f>
        <v>0.14307</v>
      </c>
      <c r="Z82" s="56"/>
      <c r="AA82" s="57"/>
      <c r="AE82" s="64"/>
      <c r="BB82" s="100" t="s">
        <v>1</v>
      </c>
      <c r="BL82" s="64">
        <f t="shared" si="8"/>
        <v>63.75</v>
      </c>
      <c r="BM82" s="64">
        <f t="shared" si="9"/>
        <v>64.599999999999994</v>
      </c>
      <c r="BN82" s="64">
        <f t="shared" si="10"/>
        <v>0.12019230769230768</v>
      </c>
      <c r="BO82" s="64">
        <f t="shared" si="11"/>
        <v>0.12179487179487179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7">
        <v>4680115882577</v>
      </c>
      <c r="E83" s="393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3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7">
        <v>4680115882720</v>
      </c>
      <c r="E84" s="393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3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7">
        <v>4680115880269</v>
      </c>
      <c r="E85" s="393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3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97">
        <v>4680115880429</v>
      </c>
      <c r="E86" s="393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3"/>
      <c r="T86" s="34"/>
      <c r="U86" s="34"/>
      <c r="V86" s="35" t="s">
        <v>66</v>
      </c>
      <c r="W86" s="385">
        <v>855</v>
      </c>
      <c r="X86" s="386">
        <f t="shared" si="6"/>
        <v>855</v>
      </c>
      <c r="Y86" s="36">
        <f>IFERROR(IF(X86=0,"",ROUNDUP(X86/H86,0)*0.00937),"")</f>
        <v>1.7803</v>
      </c>
      <c r="Z86" s="56"/>
      <c r="AA86" s="57"/>
      <c r="AE86" s="64"/>
      <c r="BB86" s="104" t="s">
        <v>1</v>
      </c>
      <c r="BL86" s="64">
        <f t="shared" si="8"/>
        <v>900.6</v>
      </c>
      <c r="BM86" s="64">
        <f t="shared" si="9"/>
        <v>900.6</v>
      </c>
      <c r="BN86" s="64">
        <f t="shared" si="10"/>
        <v>1.5833333333333333</v>
      </c>
      <c r="BO86" s="64">
        <f t="shared" si="11"/>
        <v>1.5833333333333333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7">
        <v>4680115881457</v>
      </c>
      <c r="E87" s="393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3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4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08" t="s">
        <v>70</v>
      </c>
      <c r="P88" s="409"/>
      <c r="Q88" s="409"/>
      <c r="R88" s="409"/>
      <c r="S88" s="409"/>
      <c r="T88" s="409"/>
      <c r="U88" s="410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398.74470899470896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402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4.2667999999999999</v>
      </c>
      <c r="Z88" s="388"/>
      <c r="AA88" s="388"/>
    </row>
    <row r="89" spans="1:67" x14ac:dyDescent="0.2">
      <c r="A89" s="395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6"/>
      <c r="O89" s="408" t="s">
        <v>70</v>
      </c>
      <c r="P89" s="409"/>
      <c r="Q89" s="409"/>
      <c r="R89" s="409"/>
      <c r="S89" s="409"/>
      <c r="T89" s="409"/>
      <c r="U89" s="410"/>
      <c r="V89" s="37" t="s">
        <v>66</v>
      </c>
      <c r="W89" s="387">
        <f>IFERROR(SUM(W67:W87),"0")</f>
        <v>1984</v>
      </c>
      <c r="X89" s="387">
        <f>IFERROR(SUM(X67:X87),"0")</f>
        <v>2015</v>
      </c>
      <c r="Y89" s="37"/>
      <c r="Z89" s="388"/>
      <c r="AA89" s="388"/>
    </row>
    <row r="90" spans="1:67" ht="14.25" hidden="1" customHeight="1" x14ac:dyDescent="0.25">
      <c r="A90" s="400" t="s">
        <v>105</v>
      </c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395"/>
      <c r="P90" s="395"/>
      <c r="Q90" s="395"/>
      <c r="R90" s="395"/>
      <c r="S90" s="395"/>
      <c r="T90" s="395"/>
      <c r="U90" s="395"/>
      <c r="V90" s="395"/>
      <c r="W90" s="395"/>
      <c r="X90" s="395"/>
      <c r="Y90" s="395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7">
        <v>4680115881488</v>
      </c>
      <c r="E91" s="393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3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7">
        <v>4680115882775</v>
      </c>
      <c r="E92" s="393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3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7">
        <v>4680115880658</v>
      </c>
      <c r="E93" s="393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4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3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08" t="s">
        <v>70</v>
      </c>
      <c r="P94" s="409"/>
      <c r="Q94" s="409"/>
      <c r="R94" s="409"/>
      <c r="S94" s="409"/>
      <c r="T94" s="409"/>
      <c r="U94" s="410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6"/>
      <c r="O95" s="408" t="s">
        <v>70</v>
      </c>
      <c r="P95" s="409"/>
      <c r="Q95" s="409"/>
      <c r="R95" s="409"/>
      <c r="S95" s="409"/>
      <c r="T95" s="409"/>
      <c r="U95" s="410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hidden="1" customHeight="1" x14ac:dyDescent="0.25">
      <c r="A96" s="400" t="s">
        <v>61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7">
        <v>4607091387667</v>
      </c>
      <c r="E97" s="393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3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7">
        <v>4607091387636</v>
      </c>
      <c r="E98" s="393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3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7">
        <v>4607091382426</v>
      </c>
      <c r="E99" s="393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3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7">
        <v>4607091386547</v>
      </c>
      <c r="E100" s="393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3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7">
        <v>4607091382464</v>
      </c>
      <c r="E101" s="393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3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7">
        <v>4680115883444</v>
      </c>
      <c r="E102" s="393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3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7">
        <v>4680115883444</v>
      </c>
      <c r="E103" s="393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5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3"/>
      <c r="T103" s="34"/>
      <c r="U103" s="34"/>
      <c r="V103" s="35" t="s">
        <v>66</v>
      </c>
      <c r="W103" s="385">
        <v>35</v>
      </c>
      <c r="X103" s="386">
        <f t="shared" si="13"/>
        <v>36.4</v>
      </c>
      <c r="Y103" s="36">
        <f>IFERROR(IF(X103=0,"",ROUNDUP(X103/H103,0)*0.00753),"")</f>
        <v>9.7890000000000005E-2</v>
      </c>
      <c r="Z103" s="56"/>
      <c r="AA103" s="57"/>
      <c r="AE103" s="64"/>
      <c r="BB103" s="115" t="s">
        <v>1</v>
      </c>
      <c r="BL103" s="64">
        <f t="shared" si="14"/>
        <v>38.6</v>
      </c>
      <c r="BM103" s="64">
        <f t="shared" si="15"/>
        <v>40.144000000000005</v>
      </c>
      <c r="BN103" s="64">
        <f t="shared" si="16"/>
        <v>8.0128205128205121E-2</v>
      </c>
      <c r="BO103" s="64">
        <f t="shared" si="17"/>
        <v>8.3333333333333329E-2</v>
      </c>
    </row>
    <row r="104" spans="1:67" x14ac:dyDescent="0.2">
      <c r="A104" s="394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08" t="s">
        <v>70</v>
      </c>
      <c r="P104" s="409"/>
      <c r="Q104" s="409"/>
      <c r="R104" s="409"/>
      <c r="S104" s="409"/>
      <c r="T104" s="409"/>
      <c r="U104" s="410"/>
      <c r="V104" s="37" t="s">
        <v>71</v>
      </c>
      <c r="W104" s="387">
        <f>IFERROR(W97/H97,"0")+IFERROR(W98/H98,"0")+IFERROR(W99/H99,"0")+IFERROR(W100/H100,"0")+IFERROR(W101/H101,"0")+IFERROR(W102/H102,"0")+IFERROR(W103/H103,"0")</f>
        <v>12.5</v>
      </c>
      <c r="X104" s="387">
        <f>IFERROR(X97/H97,"0")+IFERROR(X98/H98,"0")+IFERROR(X99/H99,"0")+IFERROR(X100/H100,"0")+IFERROR(X101/H101,"0")+IFERROR(X102/H102,"0")+IFERROR(X103/H103,"0")</f>
        <v>13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9.7890000000000005E-2</v>
      </c>
      <c r="Z104" s="388"/>
      <c r="AA104" s="388"/>
    </row>
    <row r="105" spans="1:67" x14ac:dyDescent="0.2">
      <c r="A105" s="395"/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6"/>
      <c r="O105" s="408" t="s">
        <v>70</v>
      </c>
      <c r="P105" s="409"/>
      <c r="Q105" s="409"/>
      <c r="R105" s="409"/>
      <c r="S105" s="409"/>
      <c r="T105" s="409"/>
      <c r="U105" s="410"/>
      <c r="V105" s="37" t="s">
        <v>66</v>
      </c>
      <c r="W105" s="387">
        <f>IFERROR(SUM(W97:W103),"0")</f>
        <v>35</v>
      </c>
      <c r="X105" s="387">
        <f>IFERROR(SUM(X97:X103),"0")</f>
        <v>36.4</v>
      </c>
      <c r="Y105" s="37"/>
      <c r="Z105" s="388"/>
      <c r="AA105" s="388"/>
    </row>
    <row r="106" spans="1:67" ht="14.25" hidden="1" customHeight="1" x14ac:dyDescent="0.25">
      <c r="A106" s="400" t="s">
        <v>72</v>
      </c>
      <c r="B106" s="395"/>
      <c r="C106" s="395"/>
      <c r="D106" s="395"/>
      <c r="E106" s="395"/>
      <c r="F106" s="395"/>
      <c r="G106" s="395"/>
      <c r="H106" s="395"/>
      <c r="I106" s="395"/>
      <c r="J106" s="395"/>
      <c r="K106" s="395"/>
      <c r="L106" s="395"/>
      <c r="M106" s="395"/>
      <c r="N106" s="395"/>
      <c r="O106" s="395"/>
      <c r="P106" s="395"/>
      <c r="Q106" s="395"/>
      <c r="R106" s="395"/>
      <c r="S106" s="395"/>
      <c r="T106" s="395"/>
      <c r="U106" s="395"/>
      <c r="V106" s="395"/>
      <c r="W106" s="395"/>
      <c r="X106" s="395"/>
      <c r="Y106" s="395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4301051543</v>
      </c>
      <c r="D107" s="397">
        <v>4607091386967</v>
      </c>
      <c r="E107" s="393"/>
      <c r="F107" s="384">
        <v>1.4</v>
      </c>
      <c r="G107" s="32">
        <v>6</v>
      </c>
      <c r="H107" s="384">
        <v>8.4</v>
      </c>
      <c r="I107" s="384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2"/>
      <c r="Q107" s="392"/>
      <c r="R107" s="392"/>
      <c r="S107" s="393"/>
      <c r="T107" s="34"/>
      <c r="U107" s="34"/>
      <c r="V107" s="35" t="s">
        <v>66</v>
      </c>
      <c r="W107" s="385">
        <v>90</v>
      </c>
      <c r="X107" s="386">
        <f t="shared" ref="X107:X121" si="18">IFERROR(IF(W107="",0,CEILING((W107/$H107),1)*$H107),"")</f>
        <v>92.4</v>
      </c>
      <c r="Y107" s="36">
        <f>IFERROR(IF(X107=0,"",ROUNDUP(X107/H107,0)*0.02175),"")</f>
        <v>0.23924999999999999</v>
      </c>
      <c r="Z107" s="56"/>
      <c r="AA107" s="57"/>
      <c r="AE107" s="64"/>
      <c r="BB107" s="116" t="s">
        <v>1</v>
      </c>
      <c r="BL107" s="64">
        <f t="shared" ref="BL107:BL121" si="19">IFERROR(W107*I107/H107,"0")</f>
        <v>96.042857142857144</v>
      </c>
      <c r="BM107" s="64">
        <f t="shared" ref="BM107:BM121" si="20">IFERROR(X107*I107/H107,"0")</f>
        <v>98.604000000000013</v>
      </c>
      <c r="BN107" s="64">
        <f t="shared" ref="BN107:BN121" si="21">IFERROR(1/J107*(W107/H107),"0")</f>
        <v>0.19132653061224486</v>
      </c>
      <c r="BO107" s="64">
        <f t="shared" ref="BO107:BO121" si="22">IFERROR(1/J107*(X107/H107),"0")</f>
        <v>0.19642857142857142</v>
      </c>
    </row>
    <row r="108" spans="1:67" ht="27" hidden="1" customHeight="1" x14ac:dyDescent="0.25">
      <c r="A108" s="54" t="s">
        <v>183</v>
      </c>
      <c r="B108" s="54" t="s">
        <v>185</v>
      </c>
      <c r="C108" s="31">
        <v>4301051437</v>
      </c>
      <c r="D108" s="397">
        <v>4607091386967</v>
      </c>
      <c r="E108" s="393"/>
      <c r="F108" s="384">
        <v>1.35</v>
      </c>
      <c r="G108" s="32">
        <v>6</v>
      </c>
      <c r="H108" s="384">
        <v>8.1</v>
      </c>
      <c r="I108" s="384">
        <v>8.6639999999999997</v>
      </c>
      <c r="J108" s="32">
        <v>56</v>
      </c>
      <c r="K108" s="32" t="s">
        <v>108</v>
      </c>
      <c r="L108" s="33" t="s">
        <v>128</v>
      </c>
      <c r="M108" s="33"/>
      <c r="N108" s="32">
        <v>45</v>
      </c>
      <c r="O108" s="59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92"/>
      <c r="Q108" s="392"/>
      <c r="R108" s="392"/>
      <c r="S108" s="393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97">
        <v>4607091385304</v>
      </c>
      <c r="E109" s="393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3"/>
      <c r="T109" s="34"/>
      <c r="U109" s="34"/>
      <c r="V109" s="35" t="s">
        <v>66</v>
      </c>
      <c r="W109" s="385">
        <v>40</v>
      </c>
      <c r="X109" s="386">
        <f t="shared" si="18"/>
        <v>42</v>
      </c>
      <c r="Y109" s="36">
        <f>IFERROR(IF(X109=0,"",ROUNDUP(X109/H109,0)*0.02175),"")</f>
        <v>0.10874999999999999</v>
      </c>
      <c r="Z109" s="56"/>
      <c r="AA109" s="57"/>
      <c r="AE109" s="64"/>
      <c r="BB109" s="118" t="s">
        <v>1</v>
      </c>
      <c r="BL109" s="64">
        <f t="shared" si="19"/>
        <v>42.685714285714283</v>
      </c>
      <c r="BM109" s="64">
        <f t="shared" si="20"/>
        <v>44.82</v>
      </c>
      <c r="BN109" s="64">
        <f t="shared" si="21"/>
        <v>8.5034013605442174E-2</v>
      </c>
      <c r="BO109" s="64">
        <f t="shared" si="22"/>
        <v>8.9285714285714274E-2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7">
        <v>4607091386264</v>
      </c>
      <c r="E110" s="393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3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7">
        <v>4680115882584</v>
      </c>
      <c r="E111" s="393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3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7">
        <v>4680115882584</v>
      </c>
      <c r="E112" s="393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3"/>
      <c r="T112" s="34"/>
      <c r="U112" s="34"/>
      <c r="V112" s="35" t="s">
        <v>66</v>
      </c>
      <c r="W112" s="385">
        <v>66</v>
      </c>
      <c r="X112" s="386">
        <f t="shared" si="18"/>
        <v>66</v>
      </c>
      <c r="Y112" s="36">
        <f>IFERROR(IF(X112=0,"",ROUNDUP(X112/H112,0)*0.00753),"")</f>
        <v>0.18825</v>
      </c>
      <c r="Z112" s="56"/>
      <c r="AA112" s="57"/>
      <c r="AE112" s="64"/>
      <c r="BB112" s="121" t="s">
        <v>1</v>
      </c>
      <c r="BL112" s="64">
        <f t="shared" si="19"/>
        <v>73.199999999999989</v>
      </c>
      <c r="BM112" s="64">
        <f t="shared" si="20"/>
        <v>73.199999999999989</v>
      </c>
      <c r="BN112" s="64">
        <f t="shared" si="21"/>
        <v>0.16025641025641024</v>
      </c>
      <c r="BO112" s="64">
        <f t="shared" si="22"/>
        <v>0.16025641025641024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7">
        <v>4607091385731</v>
      </c>
      <c r="E113" s="393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4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3"/>
      <c r="T113" s="34"/>
      <c r="U113" s="34"/>
      <c r="V113" s="35" t="s">
        <v>66</v>
      </c>
      <c r="W113" s="385">
        <v>765</v>
      </c>
      <c r="X113" s="386">
        <f t="shared" si="18"/>
        <v>766.80000000000007</v>
      </c>
      <c r="Y113" s="36">
        <f>IFERROR(IF(X113=0,"",ROUNDUP(X113/H113,0)*0.00753),"")</f>
        <v>2.1385200000000002</v>
      </c>
      <c r="Z113" s="56"/>
      <c r="AA113" s="57"/>
      <c r="AE113" s="64"/>
      <c r="BB113" s="122" t="s">
        <v>1</v>
      </c>
      <c r="BL113" s="64">
        <f t="shared" si="19"/>
        <v>842.06666666666661</v>
      </c>
      <c r="BM113" s="64">
        <f t="shared" si="20"/>
        <v>844.04800000000012</v>
      </c>
      <c r="BN113" s="64">
        <f t="shared" si="21"/>
        <v>1.816239316239316</v>
      </c>
      <c r="BO113" s="64">
        <f t="shared" si="22"/>
        <v>1.8205128205128205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7">
        <v>4680115880214</v>
      </c>
      <c r="E114" s="393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3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397">
        <v>4680115880894</v>
      </c>
      <c r="E115" s="393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3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7">
        <v>4680115885233</v>
      </c>
      <c r="E116" s="393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77" t="s">
        <v>201</v>
      </c>
      <c r="P116" s="392"/>
      <c r="Q116" s="392"/>
      <c r="R116" s="392"/>
      <c r="S116" s="393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7">
        <v>4680115884915</v>
      </c>
      <c r="E117" s="393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42" t="s">
        <v>204</v>
      </c>
      <c r="P117" s="392"/>
      <c r="Q117" s="392"/>
      <c r="R117" s="392"/>
      <c r="S117" s="393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97">
        <v>4607091385427</v>
      </c>
      <c r="E118" s="393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3"/>
      <c r="T118" s="34"/>
      <c r="U118" s="34"/>
      <c r="V118" s="35" t="s">
        <v>66</v>
      </c>
      <c r="W118" s="385">
        <v>75</v>
      </c>
      <c r="X118" s="386">
        <f t="shared" si="18"/>
        <v>75</v>
      </c>
      <c r="Y118" s="36">
        <f>IFERROR(IF(X118=0,"",ROUNDUP(X118/H118,0)*0.00753),"")</f>
        <v>0.18825</v>
      </c>
      <c r="Z118" s="56"/>
      <c r="AA118" s="57"/>
      <c r="AE118" s="64"/>
      <c r="BB118" s="127" t="s">
        <v>1</v>
      </c>
      <c r="BL118" s="64">
        <f t="shared" si="19"/>
        <v>81.8</v>
      </c>
      <c r="BM118" s="64">
        <f t="shared" si="20"/>
        <v>81.8</v>
      </c>
      <c r="BN118" s="64">
        <f t="shared" si="21"/>
        <v>0.16025641025641024</v>
      </c>
      <c r="BO118" s="64">
        <f t="shared" si="22"/>
        <v>0.16025641025641024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7">
        <v>4680115882645</v>
      </c>
      <c r="E119" s="393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3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7">
        <v>4680115884311</v>
      </c>
      <c r="E120" s="393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541" t="s">
        <v>211</v>
      </c>
      <c r="P120" s="392"/>
      <c r="Q120" s="392"/>
      <c r="R120" s="392"/>
      <c r="S120" s="393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7">
        <v>4680115884403</v>
      </c>
      <c r="E121" s="393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67" t="s">
        <v>214</v>
      </c>
      <c r="P121" s="392"/>
      <c r="Q121" s="392"/>
      <c r="R121" s="392"/>
      <c r="S121" s="393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4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08" t="s">
        <v>70</v>
      </c>
      <c r="P122" s="409"/>
      <c r="Q122" s="409"/>
      <c r="R122" s="409"/>
      <c r="S122" s="409"/>
      <c r="T122" s="409"/>
      <c r="U122" s="410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348.8095238095238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350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2.8630200000000001</v>
      </c>
      <c r="Z122" s="388"/>
      <c r="AA122" s="388"/>
    </row>
    <row r="123" spans="1:67" x14ac:dyDescent="0.2">
      <c r="A123" s="395"/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6"/>
      <c r="O123" s="408" t="s">
        <v>70</v>
      </c>
      <c r="P123" s="409"/>
      <c r="Q123" s="409"/>
      <c r="R123" s="409"/>
      <c r="S123" s="409"/>
      <c r="T123" s="409"/>
      <c r="U123" s="410"/>
      <c r="V123" s="37" t="s">
        <v>66</v>
      </c>
      <c r="W123" s="387">
        <f>IFERROR(SUM(W107:W121),"0")</f>
        <v>1036</v>
      </c>
      <c r="X123" s="387">
        <f>IFERROR(SUM(X107:X121),"0")</f>
        <v>1042.2</v>
      </c>
      <c r="Y123" s="37"/>
      <c r="Z123" s="388"/>
      <c r="AA123" s="388"/>
    </row>
    <row r="124" spans="1:67" ht="14.25" hidden="1" customHeight="1" x14ac:dyDescent="0.25">
      <c r="A124" s="400" t="s">
        <v>215</v>
      </c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395"/>
      <c r="P124" s="395"/>
      <c r="Q124" s="395"/>
      <c r="R124" s="395"/>
      <c r="S124" s="395"/>
      <c r="T124" s="395"/>
      <c r="U124" s="395"/>
      <c r="V124" s="395"/>
      <c r="W124" s="395"/>
      <c r="X124" s="395"/>
      <c r="Y124" s="395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4301060366</v>
      </c>
      <c r="D125" s="397">
        <v>4680115881532</v>
      </c>
      <c r="E125" s="393"/>
      <c r="F125" s="384">
        <v>1.3</v>
      </c>
      <c r="G125" s="32">
        <v>6</v>
      </c>
      <c r="H125" s="384">
        <v>7.8</v>
      </c>
      <c r="I125" s="384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3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4301060371</v>
      </c>
      <c r="D126" s="397">
        <v>4680115881532</v>
      </c>
      <c r="E126" s="393"/>
      <c r="F126" s="384">
        <v>1.4</v>
      </c>
      <c r="G126" s="32">
        <v>6</v>
      </c>
      <c r="H126" s="384">
        <v>8.4</v>
      </c>
      <c r="I126" s="384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3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7">
        <v>4680115882652</v>
      </c>
      <c r="E127" s="393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3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97">
        <v>4680115880238</v>
      </c>
      <c r="E128" s="393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3"/>
      <c r="T128" s="34"/>
      <c r="U128" s="34"/>
      <c r="V128" s="35" t="s">
        <v>66</v>
      </c>
      <c r="W128" s="385">
        <v>49.5</v>
      </c>
      <c r="X128" s="386">
        <f>IFERROR(IF(W128="",0,CEILING((W128/$H128),1)*$H128),"")</f>
        <v>49.5</v>
      </c>
      <c r="Y128" s="36">
        <f>IFERROR(IF(X128=0,"",ROUNDUP(X128/H128,0)*0.00753),"")</f>
        <v>0.18825</v>
      </c>
      <c r="Z128" s="56"/>
      <c r="AA128" s="57"/>
      <c r="AE128" s="64"/>
      <c r="BB128" s="134" t="s">
        <v>1</v>
      </c>
      <c r="BL128" s="64">
        <f>IFERROR(W128*I128/H128,"0")</f>
        <v>56.45</v>
      </c>
      <c r="BM128" s="64">
        <f>IFERROR(X128*I128/H128,"0")</f>
        <v>56.45</v>
      </c>
      <c r="BN128" s="64">
        <f>IFERROR(1/J128*(W128/H128),"0")</f>
        <v>0.16025641025641024</v>
      </c>
      <c r="BO128" s="64">
        <f>IFERROR(1/J128*(X128/H128),"0")</f>
        <v>0.16025641025641024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7">
        <v>4680115881464</v>
      </c>
      <c r="E129" s="393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8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3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4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08" t="s">
        <v>70</v>
      </c>
      <c r="P130" s="409"/>
      <c r="Q130" s="409"/>
      <c r="R130" s="409"/>
      <c r="S130" s="409"/>
      <c r="T130" s="409"/>
      <c r="U130" s="410"/>
      <c r="V130" s="37" t="s">
        <v>71</v>
      </c>
      <c r="W130" s="387">
        <f>IFERROR(W125/H125,"0")+IFERROR(W126/H126,"0")+IFERROR(W127/H127,"0")+IFERROR(W128/H128,"0")+IFERROR(W129/H129,"0")</f>
        <v>25</v>
      </c>
      <c r="X130" s="387">
        <f>IFERROR(X125/H125,"0")+IFERROR(X126/H126,"0")+IFERROR(X127/H127,"0")+IFERROR(X128/H128,"0")+IFERROR(X129/H129,"0")</f>
        <v>25</v>
      </c>
      <c r="Y130" s="387">
        <f>IFERROR(IF(Y125="",0,Y125),"0")+IFERROR(IF(Y126="",0,Y126),"0")+IFERROR(IF(Y127="",0,Y127),"0")+IFERROR(IF(Y128="",0,Y128),"0")+IFERROR(IF(Y129="",0,Y129),"0")</f>
        <v>0.18825</v>
      </c>
      <c r="Z130" s="388"/>
      <c r="AA130" s="388"/>
    </row>
    <row r="131" spans="1:67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6"/>
      <c r="O131" s="408" t="s">
        <v>70</v>
      </c>
      <c r="P131" s="409"/>
      <c r="Q131" s="409"/>
      <c r="R131" s="409"/>
      <c r="S131" s="409"/>
      <c r="T131" s="409"/>
      <c r="U131" s="410"/>
      <c r="V131" s="37" t="s">
        <v>66</v>
      </c>
      <c r="W131" s="387">
        <f>IFERROR(SUM(W125:W129),"0")</f>
        <v>49.5</v>
      </c>
      <c r="X131" s="387">
        <f>IFERROR(SUM(X125:X129),"0")</f>
        <v>49.5</v>
      </c>
      <c r="Y131" s="37"/>
      <c r="Z131" s="388"/>
      <c r="AA131" s="388"/>
    </row>
    <row r="132" spans="1:67" ht="16.5" hidden="1" customHeight="1" x14ac:dyDescent="0.25">
      <c r="A132" s="466" t="s">
        <v>225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9"/>
      <c r="AA132" s="379"/>
    </row>
    <row r="133" spans="1:67" ht="14.25" hidden="1" customHeight="1" x14ac:dyDescent="0.25">
      <c r="A133" s="400" t="s">
        <v>72</v>
      </c>
      <c r="B133" s="395"/>
      <c r="C133" s="395"/>
      <c r="D133" s="395"/>
      <c r="E133" s="395"/>
      <c r="F133" s="395"/>
      <c r="G133" s="395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  <c r="X133" s="395"/>
      <c r="Y133" s="395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97">
        <v>4607091385168</v>
      </c>
      <c r="E134" s="393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7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3"/>
      <c r="T134" s="34"/>
      <c r="U134" s="34"/>
      <c r="V134" s="35" t="s">
        <v>66</v>
      </c>
      <c r="W134" s="385">
        <v>600</v>
      </c>
      <c r="X134" s="386">
        <f>IFERROR(IF(W134="",0,CEILING((W134/$H134),1)*$H134),"")</f>
        <v>604.80000000000007</v>
      </c>
      <c r="Y134" s="36">
        <f>IFERROR(IF(X134=0,"",ROUNDUP(X134/H134,0)*0.02175),"")</f>
        <v>1.5659999999999998</v>
      </c>
      <c r="Z134" s="56"/>
      <c r="AA134" s="57"/>
      <c r="AE134" s="64"/>
      <c r="BB134" s="136" t="s">
        <v>1</v>
      </c>
      <c r="BL134" s="64">
        <f>IFERROR(W134*I134/H134,"0")</f>
        <v>639.85714285714289</v>
      </c>
      <c r="BM134" s="64">
        <f>IFERROR(X134*I134/H134,"0")</f>
        <v>644.976</v>
      </c>
      <c r="BN134" s="64">
        <f>IFERROR(1/J134*(W134/H134),"0")</f>
        <v>1.2755102040816326</v>
      </c>
      <c r="BO134" s="64">
        <f>IFERROR(1/J134*(X134/H134),"0")</f>
        <v>1.2857142857142856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4301051360</v>
      </c>
      <c r="D135" s="397">
        <v>4607091385168</v>
      </c>
      <c r="E135" s="393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7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3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7">
        <v>4607091383256</v>
      </c>
      <c r="E136" s="393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3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7">
        <v>4607091385748</v>
      </c>
      <c r="E137" s="393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4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3"/>
      <c r="T137" s="34"/>
      <c r="U137" s="34"/>
      <c r="V137" s="35" t="s">
        <v>66</v>
      </c>
      <c r="W137" s="385">
        <v>720</v>
      </c>
      <c r="X137" s="386">
        <f>IFERROR(IF(W137="",0,CEILING((W137/$H137),1)*$H137),"")</f>
        <v>720.90000000000009</v>
      </c>
      <c r="Y137" s="36">
        <f>IFERROR(IF(X137=0,"",ROUNDUP(X137/H137,0)*0.00753),"")</f>
        <v>2.01051</v>
      </c>
      <c r="Z137" s="56"/>
      <c r="AA137" s="57"/>
      <c r="AE137" s="64"/>
      <c r="BB137" s="139" t="s">
        <v>1</v>
      </c>
      <c r="BL137" s="64">
        <f>IFERROR(W137*I137/H137,"0")</f>
        <v>792.5333333333333</v>
      </c>
      <c r="BM137" s="64">
        <f>IFERROR(X137*I137/H137,"0")</f>
        <v>793.52400000000011</v>
      </c>
      <c r="BN137" s="64">
        <f>IFERROR(1/J137*(W137/H137),"0")</f>
        <v>1.7094017094017091</v>
      </c>
      <c r="BO137" s="64">
        <f>IFERROR(1/J137*(X137/H137),"0")</f>
        <v>1.7115384615384615</v>
      </c>
    </row>
    <row r="138" spans="1:67" ht="16.5" customHeight="1" x14ac:dyDescent="0.25">
      <c r="A138" s="54" t="s">
        <v>233</v>
      </c>
      <c r="B138" s="54" t="s">
        <v>234</v>
      </c>
      <c r="C138" s="31">
        <v>4301051738</v>
      </c>
      <c r="D138" s="397">
        <v>4680115884533</v>
      </c>
      <c r="E138" s="393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3"/>
      <c r="T138" s="34"/>
      <c r="U138" s="34"/>
      <c r="V138" s="35" t="s">
        <v>66</v>
      </c>
      <c r="W138" s="385">
        <v>6</v>
      </c>
      <c r="X138" s="386">
        <f>IFERROR(IF(W138="",0,CEILING((W138/$H138),1)*$H138),"")</f>
        <v>7.2</v>
      </c>
      <c r="Y138" s="36">
        <f>IFERROR(IF(X138=0,"",ROUNDUP(X138/H138,0)*0.00753),"")</f>
        <v>3.0120000000000001E-2</v>
      </c>
      <c r="Z138" s="56"/>
      <c r="AA138" s="57"/>
      <c r="AE138" s="64"/>
      <c r="BB138" s="140" t="s">
        <v>1</v>
      </c>
      <c r="BL138" s="64">
        <f>IFERROR(W138*I138/H138,"0")</f>
        <v>6.6666666666666661</v>
      </c>
      <c r="BM138" s="64">
        <f>IFERROR(X138*I138/H138,"0")</f>
        <v>8</v>
      </c>
      <c r="BN138" s="64">
        <f>IFERROR(1/J138*(W138/H138),"0")</f>
        <v>2.1367521367521364E-2</v>
      </c>
      <c r="BO138" s="64">
        <f>IFERROR(1/J138*(X138/H138),"0")</f>
        <v>2.564102564102564E-2</v>
      </c>
    </row>
    <row r="139" spans="1:67" x14ac:dyDescent="0.2">
      <c r="A139" s="394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08" t="s">
        <v>70</v>
      </c>
      <c r="P139" s="409"/>
      <c r="Q139" s="409"/>
      <c r="R139" s="409"/>
      <c r="S139" s="409"/>
      <c r="T139" s="409"/>
      <c r="U139" s="410"/>
      <c r="V139" s="37" t="s">
        <v>71</v>
      </c>
      <c r="W139" s="387">
        <f>IFERROR(W134/H134,"0")+IFERROR(W135/H135,"0")+IFERROR(W136/H136,"0")+IFERROR(W137/H137,"0")+IFERROR(W138/H138,"0")</f>
        <v>341.42857142857139</v>
      </c>
      <c r="X139" s="387">
        <f>IFERROR(X134/H134,"0")+IFERROR(X135/H135,"0")+IFERROR(X136/H136,"0")+IFERROR(X137/H137,"0")+IFERROR(X138/H138,"0")</f>
        <v>343</v>
      </c>
      <c r="Y139" s="387">
        <f>IFERROR(IF(Y134="",0,Y134),"0")+IFERROR(IF(Y135="",0,Y135),"0")+IFERROR(IF(Y136="",0,Y136),"0")+IFERROR(IF(Y137="",0,Y137),"0")+IFERROR(IF(Y138="",0,Y138),"0")</f>
        <v>3.60663</v>
      </c>
      <c r="Z139" s="388"/>
      <c r="AA139" s="388"/>
    </row>
    <row r="140" spans="1:67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6"/>
      <c r="O140" s="408" t="s">
        <v>70</v>
      </c>
      <c r="P140" s="409"/>
      <c r="Q140" s="409"/>
      <c r="R140" s="409"/>
      <c r="S140" s="409"/>
      <c r="T140" s="409"/>
      <c r="U140" s="410"/>
      <c r="V140" s="37" t="s">
        <v>66</v>
      </c>
      <c r="W140" s="387">
        <f>IFERROR(SUM(W134:W138),"0")</f>
        <v>1326</v>
      </c>
      <c r="X140" s="387">
        <f>IFERROR(SUM(X134:X138),"0")</f>
        <v>1332.9000000000003</v>
      </c>
      <c r="Y140" s="37"/>
      <c r="Z140" s="388"/>
      <c r="AA140" s="388"/>
    </row>
    <row r="141" spans="1:67" ht="27.75" hidden="1" customHeight="1" x14ac:dyDescent="0.2">
      <c r="A141" s="401" t="s">
        <v>235</v>
      </c>
      <c r="B141" s="402"/>
      <c r="C141" s="402"/>
      <c r="D141" s="402"/>
      <c r="E141" s="402"/>
      <c r="F141" s="402"/>
      <c r="G141" s="402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  <c r="R141" s="402"/>
      <c r="S141" s="402"/>
      <c r="T141" s="402"/>
      <c r="U141" s="402"/>
      <c r="V141" s="402"/>
      <c r="W141" s="402"/>
      <c r="X141" s="402"/>
      <c r="Y141" s="402"/>
      <c r="Z141" s="48"/>
      <c r="AA141" s="48"/>
    </row>
    <row r="142" spans="1:67" ht="16.5" hidden="1" customHeight="1" x14ac:dyDescent="0.25">
      <c r="A142" s="466" t="s">
        <v>236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9"/>
      <c r="AA142" s="379"/>
    </row>
    <row r="143" spans="1:67" ht="14.25" hidden="1" customHeight="1" x14ac:dyDescent="0.25">
      <c r="A143" s="400" t="s">
        <v>113</v>
      </c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  <c r="X143" s="395"/>
      <c r="Y143" s="395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7">
        <v>4607091383423</v>
      </c>
      <c r="E144" s="393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3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7">
        <v>4680115885707</v>
      </c>
      <c r="E145" s="393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540" t="s">
        <v>241</v>
      </c>
      <c r="P145" s="392"/>
      <c r="Q145" s="392"/>
      <c r="R145" s="392"/>
      <c r="S145" s="393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7">
        <v>4680115885660</v>
      </c>
      <c r="E146" s="393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68" t="s">
        <v>244</v>
      </c>
      <c r="P146" s="392"/>
      <c r="Q146" s="392"/>
      <c r="R146" s="392"/>
      <c r="S146" s="393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7">
        <v>4680115885691</v>
      </c>
      <c r="E147" s="393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506" t="s">
        <v>247</v>
      </c>
      <c r="P147" s="392"/>
      <c r="Q147" s="392"/>
      <c r="R147" s="392"/>
      <c r="S147" s="393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4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08" t="s">
        <v>70</v>
      </c>
      <c r="P148" s="409"/>
      <c r="Q148" s="409"/>
      <c r="R148" s="409"/>
      <c r="S148" s="409"/>
      <c r="T148" s="409"/>
      <c r="U148" s="410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hidden="1" x14ac:dyDescent="0.2">
      <c r="A149" s="395"/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6"/>
      <c r="O149" s="408" t="s">
        <v>70</v>
      </c>
      <c r="P149" s="409"/>
      <c r="Q149" s="409"/>
      <c r="R149" s="409"/>
      <c r="S149" s="409"/>
      <c r="T149" s="409"/>
      <c r="U149" s="410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hidden="1" customHeight="1" x14ac:dyDescent="0.25">
      <c r="A150" s="466" t="s">
        <v>248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9"/>
      <c r="AA150" s="379"/>
    </row>
    <row r="151" spans="1:67" ht="14.25" hidden="1" customHeight="1" x14ac:dyDescent="0.25">
      <c r="A151" s="400" t="s">
        <v>61</v>
      </c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  <c r="X151" s="395"/>
      <c r="Y151" s="395"/>
      <c r="Z151" s="378"/>
      <c r="AA151" s="378"/>
    </row>
    <row r="152" spans="1:67" ht="27" customHeight="1" x14ac:dyDescent="0.25">
      <c r="A152" s="54" t="s">
        <v>249</v>
      </c>
      <c r="B152" s="54" t="s">
        <v>250</v>
      </c>
      <c r="C152" s="31">
        <v>4301031191</v>
      </c>
      <c r="D152" s="397">
        <v>4680115880993</v>
      </c>
      <c r="E152" s="393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3"/>
      <c r="T152" s="34"/>
      <c r="U152" s="34"/>
      <c r="V152" s="35" t="s">
        <v>66</v>
      </c>
      <c r="W152" s="385">
        <v>40</v>
      </c>
      <c r="X152" s="386">
        <f t="shared" ref="X152:X159" si="23">IFERROR(IF(W152="",0,CEILING((W152/$H152),1)*$H152),"")</f>
        <v>42</v>
      </c>
      <c r="Y152" s="36">
        <f>IFERROR(IF(X152=0,"",ROUNDUP(X152/H152,0)*0.00753),"")</f>
        <v>7.5300000000000006E-2</v>
      </c>
      <c r="Z152" s="56"/>
      <c r="AA152" s="57"/>
      <c r="AE152" s="64"/>
      <c r="BB152" s="145" t="s">
        <v>1</v>
      </c>
      <c r="BL152" s="64">
        <f t="shared" ref="BL152:BL159" si="24">IFERROR(W152*I152/H152,"0")</f>
        <v>42.476190476190474</v>
      </c>
      <c r="BM152" s="64">
        <f t="shared" ref="BM152:BM159" si="25">IFERROR(X152*I152/H152,"0")</f>
        <v>44.599999999999994</v>
      </c>
      <c r="BN152" s="64">
        <f t="shared" ref="BN152:BN159" si="26">IFERROR(1/J152*(W152/H152),"0")</f>
        <v>6.1050061050061048E-2</v>
      </c>
      <c r="BO152" s="64">
        <f t="shared" ref="BO152:BO159" si="27">IFERROR(1/J152*(X152/H152),"0")</f>
        <v>6.4102564102564097E-2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97">
        <v>4680115881761</v>
      </c>
      <c r="E153" s="393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3"/>
      <c r="T153" s="34"/>
      <c r="U153" s="34"/>
      <c r="V153" s="35" t="s">
        <v>66</v>
      </c>
      <c r="W153" s="385">
        <v>20</v>
      </c>
      <c r="X153" s="386">
        <f t="shared" si="23"/>
        <v>21</v>
      </c>
      <c r="Y153" s="36">
        <f>IFERROR(IF(X153=0,"",ROUNDUP(X153/H153,0)*0.00753),"")</f>
        <v>3.7650000000000003E-2</v>
      </c>
      <c r="Z153" s="56"/>
      <c r="AA153" s="57"/>
      <c r="AE153" s="64"/>
      <c r="BB153" s="146" t="s">
        <v>1</v>
      </c>
      <c r="BL153" s="64">
        <f t="shared" si="24"/>
        <v>21.238095238095237</v>
      </c>
      <c r="BM153" s="64">
        <f t="shared" si="25"/>
        <v>22.299999999999997</v>
      </c>
      <c r="BN153" s="64">
        <f t="shared" si="26"/>
        <v>3.0525030525030524E-2</v>
      </c>
      <c r="BO153" s="64">
        <f t="shared" si="27"/>
        <v>3.2051282051282048E-2</v>
      </c>
    </row>
    <row r="154" spans="1:67" ht="27" customHeight="1" x14ac:dyDescent="0.25">
      <c r="A154" s="54" t="s">
        <v>253</v>
      </c>
      <c r="B154" s="54" t="s">
        <v>254</v>
      </c>
      <c r="C154" s="31">
        <v>4301031201</v>
      </c>
      <c r="D154" s="397">
        <v>4680115881563</v>
      </c>
      <c r="E154" s="393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3"/>
      <c r="T154" s="34"/>
      <c r="U154" s="34"/>
      <c r="V154" s="35" t="s">
        <v>66</v>
      </c>
      <c r="W154" s="385">
        <v>100</v>
      </c>
      <c r="X154" s="386">
        <f t="shared" si="23"/>
        <v>100.80000000000001</v>
      </c>
      <c r="Y154" s="36">
        <f>IFERROR(IF(X154=0,"",ROUNDUP(X154/H154,0)*0.00753),"")</f>
        <v>0.18071999999999999</v>
      </c>
      <c r="Z154" s="56"/>
      <c r="AA154" s="57"/>
      <c r="AE154" s="64"/>
      <c r="BB154" s="147" t="s">
        <v>1</v>
      </c>
      <c r="BL154" s="64">
        <f t="shared" si="24"/>
        <v>104.76190476190477</v>
      </c>
      <c r="BM154" s="64">
        <f t="shared" si="25"/>
        <v>105.60000000000002</v>
      </c>
      <c r="BN154" s="64">
        <f t="shared" si="26"/>
        <v>0.15262515262515264</v>
      </c>
      <c r="BO154" s="64">
        <f t="shared" si="27"/>
        <v>0.15384615384615385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97">
        <v>4680115880986</v>
      </c>
      <c r="E155" s="393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3"/>
      <c r="T155" s="34"/>
      <c r="U155" s="34"/>
      <c r="V155" s="35" t="s">
        <v>66</v>
      </c>
      <c r="W155" s="385">
        <v>59.499999999999993</v>
      </c>
      <c r="X155" s="386">
        <f t="shared" si="23"/>
        <v>60.900000000000006</v>
      </c>
      <c r="Y155" s="36">
        <f>IFERROR(IF(X155=0,"",ROUNDUP(X155/H155,0)*0.00502),"")</f>
        <v>0.14558000000000001</v>
      </c>
      <c r="Z155" s="56"/>
      <c r="AA155" s="57"/>
      <c r="AE155" s="64"/>
      <c r="BB155" s="148" t="s">
        <v>1</v>
      </c>
      <c r="BL155" s="64">
        <f t="shared" si="24"/>
        <v>63.183333333333316</v>
      </c>
      <c r="BM155" s="64">
        <f t="shared" si="25"/>
        <v>64.67</v>
      </c>
      <c r="BN155" s="64">
        <f t="shared" si="26"/>
        <v>0.12108262108262108</v>
      </c>
      <c r="BO155" s="64">
        <f t="shared" si="27"/>
        <v>0.12393162393162395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97">
        <v>4680115881785</v>
      </c>
      <c r="E156" s="393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3"/>
      <c r="T156" s="34"/>
      <c r="U156" s="34"/>
      <c r="V156" s="35" t="s">
        <v>66</v>
      </c>
      <c r="W156" s="385">
        <v>45.5</v>
      </c>
      <c r="X156" s="386">
        <f t="shared" si="23"/>
        <v>46.2</v>
      </c>
      <c r="Y156" s="36">
        <f>IFERROR(IF(X156=0,"",ROUNDUP(X156/H156,0)*0.00502),"")</f>
        <v>0.11044000000000001</v>
      </c>
      <c r="Z156" s="56"/>
      <c r="AA156" s="57"/>
      <c r="AE156" s="64"/>
      <c r="BB156" s="149" t="s">
        <v>1</v>
      </c>
      <c r="BL156" s="64">
        <f t="shared" si="24"/>
        <v>48.316666666666663</v>
      </c>
      <c r="BM156" s="64">
        <f t="shared" si="25"/>
        <v>49.06</v>
      </c>
      <c r="BN156" s="64">
        <f t="shared" si="26"/>
        <v>9.2592592592592587E-2</v>
      </c>
      <c r="BO156" s="64">
        <f t="shared" si="27"/>
        <v>9.401709401709403E-2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97">
        <v>4680115881679</v>
      </c>
      <c r="E157" s="393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3"/>
      <c r="T157" s="34"/>
      <c r="U157" s="34"/>
      <c r="V157" s="35" t="s">
        <v>66</v>
      </c>
      <c r="W157" s="385">
        <v>87.5</v>
      </c>
      <c r="X157" s="386">
        <f t="shared" si="23"/>
        <v>88.2</v>
      </c>
      <c r="Y157" s="36">
        <f>IFERROR(IF(X157=0,"",ROUNDUP(X157/H157,0)*0.00502),"")</f>
        <v>0.21084</v>
      </c>
      <c r="Z157" s="56"/>
      <c r="AA157" s="57"/>
      <c r="AE157" s="64"/>
      <c r="BB157" s="150" t="s">
        <v>1</v>
      </c>
      <c r="BL157" s="64">
        <f t="shared" si="24"/>
        <v>91.666666666666671</v>
      </c>
      <c r="BM157" s="64">
        <f t="shared" si="25"/>
        <v>92.4</v>
      </c>
      <c r="BN157" s="64">
        <f t="shared" si="26"/>
        <v>0.17806267806267806</v>
      </c>
      <c r="BO157" s="64">
        <f t="shared" si="27"/>
        <v>0.17948717948717952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4301031158</v>
      </c>
      <c r="D158" s="397">
        <v>4680115880191</v>
      </c>
      <c r="E158" s="393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3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hidden="1" customHeight="1" x14ac:dyDescent="0.25">
      <c r="A159" s="54" t="s">
        <v>263</v>
      </c>
      <c r="B159" s="54" t="s">
        <v>264</v>
      </c>
      <c r="C159" s="31">
        <v>4301031245</v>
      </c>
      <c r="D159" s="397">
        <v>4680115883963</v>
      </c>
      <c r="E159" s="393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3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4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08" t="s">
        <v>70</v>
      </c>
      <c r="P160" s="409"/>
      <c r="Q160" s="409"/>
      <c r="R160" s="409"/>
      <c r="S160" s="409"/>
      <c r="T160" s="409"/>
      <c r="U160" s="410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129.76190476190473</v>
      </c>
      <c r="X160" s="387">
        <f>IFERROR(X152/H152,"0")+IFERROR(X153/H153,"0")+IFERROR(X154/H154,"0")+IFERROR(X155/H155,"0")+IFERROR(X156/H156,"0")+IFERROR(X157/H157,"0")+IFERROR(X158/H158,"0")+IFERROR(X159/H159,"0")</f>
        <v>132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0.76053000000000004</v>
      </c>
      <c r="Z160" s="388"/>
      <c r="AA160" s="388"/>
    </row>
    <row r="161" spans="1:67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6"/>
      <c r="O161" s="408" t="s">
        <v>70</v>
      </c>
      <c r="P161" s="409"/>
      <c r="Q161" s="409"/>
      <c r="R161" s="409"/>
      <c r="S161" s="409"/>
      <c r="T161" s="409"/>
      <c r="U161" s="410"/>
      <c r="V161" s="37" t="s">
        <v>66</v>
      </c>
      <c r="W161" s="387">
        <f>IFERROR(SUM(W152:W159),"0")</f>
        <v>352.5</v>
      </c>
      <c r="X161" s="387">
        <f>IFERROR(SUM(X152:X159),"0")</f>
        <v>359.1</v>
      </c>
      <c r="Y161" s="37"/>
      <c r="Z161" s="388"/>
      <c r="AA161" s="388"/>
    </row>
    <row r="162" spans="1:67" ht="16.5" hidden="1" customHeight="1" x14ac:dyDescent="0.25">
      <c r="A162" s="466" t="s">
        <v>265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9"/>
      <c r="AA162" s="379"/>
    </row>
    <row r="163" spans="1:67" ht="14.25" hidden="1" customHeight="1" x14ac:dyDescent="0.25">
      <c r="A163" s="400" t="s">
        <v>113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78"/>
      <c r="AA163" s="378"/>
    </row>
    <row r="164" spans="1:67" ht="16.5" hidden="1" customHeight="1" x14ac:dyDescent="0.25">
      <c r="A164" s="54" t="s">
        <v>266</v>
      </c>
      <c r="B164" s="54" t="s">
        <v>267</v>
      </c>
      <c r="C164" s="31">
        <v>4301011450</v>
      </c>
      <c r="D164" s="397">
        <v>4680115881402</v>
      </c>
      <c r="E164" s="393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3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268</v>
      </c>
      <c r="B165" s="54" t="s">
        <v>269</v>
      </c>
      <c r="C165" s="31">
        <v>4301011454</v>
      </c>
      <c r="D165" s="397">
        <v>4680115881396</v>
      </c>
      <c r="E165" s="393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3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4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08" t="s">
        <v>70</v>
      </c>
      <c r="P166" s="409"/>
      <c r="Q166" s="409"/>
      <c r="R166" s="409"/>
      <c r="S166" s="409"/>
      <c r="T166" s="409"/>
      <c r="U166" s="410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hidden="1" x14ac:dyDescent="0.2">
      <c r="A167" s="395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6"/>
      <c r="O167" s="408" t="s">
        <v>70</v>
      </c>
      <c r="P167" s="409"/>
      <c r="Q167" s="409"/>
      <c r="R167" s="409"/>
      <c r="S167" s="409"/>
      <c r="T167" s="409"/>
      <c r="U167" s="410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hidden="1" customHeight="1" x14ac:dyDescent="0.25">
      <c r="A168" s="400" t="s">
        <v>105</v>
      </c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395"/>
      <c r="P168" s="395"/>
      <c r="Q168" s="395"/>
      <c r="R168" s="395"/>
      <c r="S168" s="395"/>
      <c r="T168" s="395"/>
      <c r="U168" s="395"/>
      <c r="V168" s="395"/>
      <c r="W168" s="395"/>
      <c r="X168" s="395"/>
      <c r="Y168" s="395"/>
      <c r="Z168" s="378"/>
      <c r="AA168" s="378"/>
    </row>
    <row r="169" spans="1:67" ht="16.5" hidden="1" customHeight="1" x14ac:dyDescent="0.25">
      <c r="A169" s="54" t="s">
        <v>270</v>
      </c>
      <c r="B169" s="54" t="s">
        <v>271</v>
      </c>
      <c r="C169" s="31">
        <v>4301020262</v>
      </c>
      <c r="D169" s="397">
        <v>4680115882935</v>
      </c>
      <c r="E169" s="393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3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272</v>
      </c>
      <c r="B170" s="54" t="s">
        <v>273</v>
      </c>
      <c r="C170" s="31">
        <v>4301020220</v>
      </c>
      <c r="D170" s="397">
        <v>4680115880764</v>
      </c>
      <c r="E170" s="393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3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4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08" t="s">
        <v>70</v>
      </c>
      <c r="P171" s="409"/>
      <c r="Q171" s="409"/>
      <c r="R171" s="409"/>
      <c r="S171" s="409"/>
      <c r="T171" s="409"/>
      <c r="U171" s="410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hidden="1" x14ac:dyDescent="0.2">
      <c r="A172" s="395"/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6"/>
      <c r="O172" s="408" t="s">
        <v>70</v>
      </c>
      <c r="P172" s="409"/>
      <c r="Q172" s="409"/>
      <c r="R172" s="409"/>
      <c r="S172" s="409"/>
      <c r="T172" s="409"/>
      <c r="U172" s="410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hidden="1" customHeight="1" x14ac:dyDescent="0.25">
      <c r="A173" s="400" t="s">
        <v>61</v>
      </c>
      <c r="B173" s="395"/>
      <c r="C173" s="395"/>
      <c r="D173" s="395"/>
      <c r="E173" s="395"/>
      <c r="F173" s="395"/>
      <c r="G173" s="395"/>
      <c r="H173" s="395"/>
      <c r="I173" s="395"/>
      <c r="J173" s="395"/>
      <c r="K173" s="395"/>
      <c r="L173" s="395"/>
      <c r="M173" s="395"/>
      <c r="N173" s="395"/>
      <c r="O173" s="395"/>
      <c r="P173" s="395"/>
      <c r="Q173" s="395"/>
      <c r="R173" s="395"/>
      <c r="S173" s="395"/>
      <c r="T173" s="395"/>
      <c r="U173" s="395"/>
      <c r="V173" s="395"/>
      <c r="W173" s="395"/>
      <c r="X173" s="395"/>
      <c r="Y173" s="395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97">
        <v>4680115882683</v>
      </c>
      <c r="E174" s="393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3"/>
      <c r="T174" s="34"/>
      <c r="U174" s="34"/>
      <c r="V174" s="35" t="s">
        <v>66</v>
      </c>
      <c r="W174" s="385">
        <v>160</v>
      </c>
      <c r="X174" s="386">
        <f t="shared" ref="X174:X181" si="28">IFERROR(IF(W174="",0,CEILING((W174/$H174),1)*$H174),"")</f>
        <v>162</v>
      </c>
      <c r="Y174" s="36">
        <f>IFERROR(IF(X174=0,"",ROUNDUP(X174/H174,0)*0.00937),"")</f>
        <v>0.28110000000000002</v>
      </c>
      <c r="Z174" s="56"/>
      <c r="AA174" s="57"/>
      <c r="AE174" s="64"/>
      <c r="BB174" s="157" t="s">
        <v>1</v>
      </c>
      <c r="BL174" s="64">
        <f t="shared" ref="BL174:BL181" si="29">IFERROR(W174*I174/H174,"0")</f>
        <v>166.22222222222223</v>
      </c>
      <c r="BM174" s="64">
        <f t="shared" ref="BM174:BM181" si="30">IFERROR(X174*I174/H174,"0")</f>
        <v>168.3</v>
      </c>
      <c r="BN174" s="64">
        <f t="shared" ref="BN174:BN181" si="31">IFERROR(1/J174*(W174/H174),"0")</f>
        <v>0.24691358024691354</v>
      </c>
      <c r="BO174" s="64">
        <f t="shared" ref="BO174:BO181" si="32">IFERROR(1/J174*(X174/H174),"0")</f>
        <v>0.24999999999999997</v>
      </c>
    </row>
    <row r="175" spans="1:67" ht="27" customHeight="1" x14ac:dyDescent="0.25">
      <c r="A175" s="54" t="s">
        <v>276</v>
      </c>
      <c r="B175" s="54" t="s">
        <v>277</v>
      </c>
      <c r="C175" s="31">
        <v>4301031230</v>
      </c>
      <c r="D175" s="397">
        <v>4680115882690</v>
      </c>
      <c r="E175" s="393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3"/>
      <c r="T175" s="34"/>
      <c r="U175" s="34"/>
      <c r="V175" s="35" t="s">
        <v>66</v>
      </c>
      <c r="W175" s="385">
        <v>90</v>
      </c>
      <c r="X175" s="386">
        <f t="shared" si="28"/>
        <v>91.800000000000011</v>
      </c>
      <c r="Y175" s="36">
        <f>IFERROR(IF(X175=0,"",ROUNDUP(X175/H175,0)*0.00937),"")</f>
        <v>0.15928999999999999</v>
      </c>
      <c r="Z175" s="56"/>
      <c r="AA175" s="57"/>
      <c r="AE175" s="64"/>
      <c r="BB175" s="158" t="s">
        <v>1</v>
      </c>
      <c r="BL175" s="64">
        <f t="shared" si="29"/>
        <v>93.5</v>
      </c>
      <c r="BM175" s="64">
        <f t="shared" si="30"/>
        <v>95.37</v>
      </c>
      <c r="BN175" s="64">
        <f t="shared" si="31"/>
        <v>0.13888888888888887</v>
      </c>
      <c r="BO175" s="64">
        <f t="shared" si="32"/>
        <v>0.14166666666666666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97">
        <v>4680115882669</v>
      </c>
      <c r="E176" s="393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3"/>
      <c r="T176" s="34"/>
      <c r="U176" s="34"/>
      <c r="V176" s="35" t="s">
        <v>66</v>
      </c>
      <c r="W176" s="385">
        <v>150</v>
      </c>
      <c r="X176" s="386">
        <f t="shared" si="28"/>
        <v>151.20000000000002</v>
      </c>
      <c r="Y176" s="36">
        <f>IFERROR(IF(X176=0,"",ROUNDUP(X176/H176,0)*0.00937),"")</f>
        <v>0.26235999999999998</v>
      </c>
      <c r="Z176" s="56"/>
      <c r="AA176" s="57"/>
      <c r="AE176" s="64"/>
      <c r="BB176" s="159" t="s">
        <v>1</v>
      </c>
      <c r="BL176" s="64">
        <f t="shared" si="29"/>
        <v>155.83333333333331</v>
      </c>
      <c r="BM176" s="64">
        <f t="shared" si="30"/>
        <v>157.08000000000001</v>
      </c>
      <c r="BN176" s="64">
        <f t="shared" si="31"/>
        <v>0.23148148148148145</v>
      </c>
      <c r="BO176" s="64">
        <f t="shared" si="32"/>
        <v>0.23333333333333334</v>
      </c>
    </row>
    <row r="177" spans="1:67" ht="27" customHeight="1" x14ac:dyDescent="0.25">
      <c r="A177" s="54" t="s">
        <v>280</v>
      </c>
      <c r="B177" s="54" t="s">
        <v>281</v>
      </c>
      <c r="C177" s="31">
        <v>4301031221</v>
      </c>
      <c r="D177" s="397">
        <v>4680115882676</v>
      </c>
      <c r="E177" s="393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3"/>
      <c r="T177" s="34"/>
      <c r="U177" s="34"/>
      <c r="V177" s="35" t="s">
        <v>66</v>
      </c>
      <c r="W177" s="385">
        <v>140</v>
      </c>
      <c r="X177" s="386">
        <f t="shared" si="28"/>
        <v>140.4</v>
      </c>
      <c r="Y177" s="36">
        <f>IFERROR(IF(X177=0,"",ROUNDUP(X177/H177,0)*0.00937),"")</f>
        <v>0.24362</v>
      </c>
      <c r="Z177" s="56"/>
      <c r="AA177" s="57"/>
      <c r="AE177" s="64"/>
      <c r="BB177" s="160" t="s">
        <v>1</v>
      </c>
      <c r="BL177" s="64">
        <f t="shared" si="29"/>
        <v>145.44444444444446</v>
      </c>
      <c r="BM177" s="64">
        <f t="shared" si="30"/>
        <v>145.86000000000001</v>
      </c>
      <c r="BN177" s="64">
        <f t="shared" si="31"/>
        <v>0.21604938271604937</v>
      </c>
      <c r="BO177" s="64">
        <f t="shared" si="32"/>
        <v>0.21666666666666667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4301031223</v>
      </c>
      <c r="D178" s="397">
        <v>4680115884014</v>
      </c>
      <c r="E178" s="393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3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4301031222</v>
      </c>
      <c r="D179" s="397">
        <v>4680115884007</v>
      </c>
      <c r="E179" s="393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3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4301031229</v>
      </c>
      <c r="D180" s="397">
        <v>4680115884038</v>
      </c>
      <c r="E180" s="393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3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4301031225</v>
      </c>
      <c r="D181" s="397">
        <v>4680115884021</v>
      </c>
      <c r="E181" s="393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3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4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08" t="s">
        <v>70</v>
      </c>
      <c r="P182" s="409"/>
      <c r="Q182" s="409"/>
      <c r="R182" s="409"/>
      <c r="S182" s="409"/>
      <c r="T182" s="409"/>
      <c r="U182" s="410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99.999999999999986</v>
      </c>
      <c r="X182" s="387">
        <f>IFERROR(X174/H174,"0")+IFERROR(X175/H175,"0")+IFERROR(X176/H176,"0")+IFERROR(X177/H177,"0")+IFERROR(X178/H178,"0")+IFERROR(X179/H179,"0")+IFERROR(X180/H180,"0")+IFERROR(X181/H181,"0")</f>
        <v>101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0.94636999999999993</v>
      </c>
      <c r="Z182" s="388"/>
      <c r="AA182" s="388"/>
    </row>
    <row r="183" spans="1:67" x14ac:dyDescent="0.2">
      <c r="A183" s="395"/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6"/>
      <c r="O183" s="408" t="s">
        <v>70</v>
      </c>
      <c r="P183" s="409"/>
      <c r="Q183" s="409"/>
      <c r="R183" s="409"/>
      <c r="S183" s="409"/>
      <c r="T183" s="409"/>
      <c r="U183" s="410"/>
      <c r="V183" s="37" t="s">
        <v>66</v>
      </c>
      <c r="W183" s="387">
        <f>IFERROR(SUM(W174:W181),"0")</f>
        <v>540</v>
      </c>
      <c r="X183" s="387">
        <f>IFERROR(SUM(X174:X181),"0")</f>
        <v>545.4</v>
      </c>
      <c r="Y183" s="37"/>
      <c r="Z183" s="388"/>
      <c r="AA183" s="388"/>
    </row>
    <row r="184" spans="1:67" ht="14.25" hidden="1" customHeight="1" x14ac:dyDescent="0.25">
      <c r="A184" s="400" t="s">
        <v>72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78"/>
      <c r="AA184" s="378"/>
    </row>
    <row r="185" spans="1:67" ht="27" hidden="1" customHeight="1" x14ac:dyDescent="0.25">
      <c r="A185" s="54" t="s">
        <v>290</v>
      </c>
      <c r="B185" s="54" t="s">
        <v>291</v>
      </c>
      <c r="C185" s="31">
        <v>4301051409</v>
      </c>
      <c r="D185" s="397">
        <v>4680115881556</v>
      </c>
      <c r="E185" s="393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3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4301051408</v>
      </c>
      <c r="D186" s="397">
        <v>4680115881594</v>
      </c>
      <c r="E186" s="393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3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294</v>
      </c>
      <c r="B187" s="54" t="s">
        <v>295</v>
      </c>
      <c r="C187" s="31">
        <v>4301051505</v>
      </c>
      <c r="D187" s="397">
        <v>4680115881587</v>
      </c>
      <c r="E187" s="393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7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3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296</v>
      </c>
      <c r="B188" s="54" t="s">
        <v>297</v>
      </c>
      <c r="C188" s="31">
        <v>4301051754</v>
      </c>
      <c r="D188" s="397">
        <v>4680115880962</v>
      </c>
      <c r="E188" s="393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01" t="s">
        <v>298</v>
      </c>
      <c r="P188" s="392"/>
      <c r="Q188" s="392"/>
      <c r="R188" s="392"/>
      <c r="S188" s="393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299</v>
      </c>
      <c r="B189" s="54" t="s">
        <v>300</v>
      </c>
      <c r="C189" s="31">
        <v>4301051411</v>
      </c>
      <c r="D189" s="397">
        <v>4680115881617</v>
      </c>
      <c r="E189" s="393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3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97">
        <v>4680115880573</v>
      </c>
      <c r="E190" s="393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41" t="s">
        <v>303</v>
      </c>
      <c r="P190" s="392"/>
      <c r="Q190" s="392"/>
      <c r="R190" s="392"/>
      <c r="S190" s="393"/>
      <c r="T190" s="34"/>
      <c r="U190" s="34"/>
      <c r="V190" s="35" t="s">
        <v>66</v>
      </c>
      <c r="W190" s="385">
        <v>100</v>
      </c>
      <c r="X190" s="386">
        <f t="shared" si="33"/>
        <v>104.39999999999999</v>
      </c>
      <c r="Y190" s="36">
        <f>IFERROR(IF(X190=0,"",ROUNDUP(X190/H190,0)*0.02175),"")</f>
        <v>0.26100000000000001</v>
      </c>
      <c r="Z190" s="56"/>
      <c r="AA190" s="57"/>
      <c r="AE190" s="64"/>
      <c r="BB190" s="170" t="s">
        <v>1</v>
      </c>
      <c r="BL190" s="64">
        <f t="shared" si="34"/>
        <v>106.48275862068967</v>
      </c>
      <c r="BM190" s="64">
        <f t="shared" si="35"/>
        <v>111.16799999999999</v>
      </c>
      <c r="BN190" s="64">
        <f t="shared" si="36"/>
        <v>0.20525451559934318</v>
      </c>
      <c r="BO190" s="64">
        <f t="shared" si="37"/>
        <v>0.21428571428571427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7">
        <v>4680115881228</v>
      </c>
      <c r="E191" s="393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5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3"/>
      <c r="T191" s="34"/>
      <c r="U191" s="34"/>
      <c r="V191" s="35" t="s">
        <v>66</v>
      </c>
      <c r="W191" s="385">
        <v>160</v>
      </c>
      <c r="X191" s="386">
        <f t="shared" si="33"/>
        <v>160.79999999999998</v>
      </c>
      <c r="Y191" s="36">
        <f>IFERROR(IF(X191=0,"",ROUNDUP(X191/H191,0)*0.00753),"")</f>
        <v>0.50451000000000001</v>
      </c>
      <c r="Z191" s="56"/>
      <c r="AA191" s="57"/>
      <c r="AE191" s="64"/>
      <c r="BB191" s="171" t="s">
        <v>1</v>
      </c>
      <c r="BL191" s="64">
        <f t="shared" si="34"/>
        <v>178.13333333333335</v>
      </c>
      <c r="BM191" s="64">
        <f t="shared" si="35"/>
        <v>179.024</v>
      </c>
      <c r="BN191" s="64">
        <f t="shared" si="36"/>
        <v>0.42735042735042739</v>
      </c>
      <c r="BO191" s="64">
        <f t="shared" si="37"/>
        <v>0.42948717948717946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7">
        <v>4680115881037</v>
      </c>
      <c r="E192" s="393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3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7">
        <v>4680115881211</v>
      </c>
      <c r="E193" s="393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3"/>
      <c r="T193" s="34"/>
      <c r="U193" s="34"/>
      <c r="V193" s="35" t="s">
        <v>66</v>
      </c>
      <c r="W193" s="385">
        <v>240</v>
      </c>
      <c r="X193" s="386">
        <f t="shared" si="33"/>
        <v>240</v>
      </c>
      <c r="Y193" s="36">
        <f>IFERROR(IF(X193=0,"",ROUNDUP(X193/H193,0)*0.00753),"")</f>
        <v>0.753</v>
      </c>
      <c r="Z193" s="56"/>
      <c r="AA193" s="57"/>
      <c r="AE193" s="64"/>
      <c r="BB193" s="173" t="s">
        <v>1</v>
      </c>
      <c r="BL193" s="64">
        <f t="shared" si="34"/>
        <v>260</v>
      </c>
      <c r="BM193" s="64">
        <f t="shared" si="35"/>
        <v>260</v>
      </c>
      <c r="BN193" s="64">
        <f t="shared" si="36"/>
        <v>0.64102564102564097</v>
      </c>
      <c r="BO193" s="64">
        <f t="shared" si="37"/>
        <v>0.64102564102564097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7">
        <v>4680115881020</v>
      </c>
      <c r="E194" s="393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3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7">
        <v>4680115882195</v>
      </c>
      <c r="E195" s="393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3"/>
      <c r="T195" s="34"/>
      <c r="U195" s="34"/>
      <c r="V195" s="35" t="s">
        <v>66</v>
      </c>
      <c r="W195" s="385">
        <v>320</v>
      </c>
      <c r="X195" s="386">
        <f t="shared" si="33"/>
        <v>321.59999999999997</v>
      </c>
      <c r="Y195" s="36">
        <f t="shared" ref="Y195:Y201" si="38">IFERROR(IF(X195=0,"",ROUNDUP(X195/H195,0)*0.00753),"")</f>
        <v>1.00902</v>
      </c>
      <c r="Z195" s="56"/>
      <c r="AA195" s="57"/>
      <c r="AE195" s="64"/>
      <c r="BB195" s="175" t="s">
        <v>1</v>
      </c>
      <c r="BL195" s="64">
        <f t="shared" si="34"/>
        <v>358.66666666666669</v>
      </c>
      <c r="BM195" s="64">
        <f t="shared" si="35"/>
        <v>360.46</v>
      </c>
      <c r="BN195" s="64">
        <f t="shared" si="36"/>
        <v>0.85470085470085477</v>
      </c>
      <c r="BO195" s="64">
        <f t="shared" si="37"/>
        <v>0.85897435897435892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4301051752</v>
      </c>
      <c r="D196" s="397">
        <v>4680115882607</v>
      </c>
      <c r="E196" s="393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45" t="s">
        <v>316</v>
      </c>
      <c r="P196" s="392"/>
      <c r="Q196" s="392"/>
      <c r="R196" s="392"/>
      <c r="S196" s="393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97">
        <v>4680115880092</v>
      </c>
      <c r="E197" s="393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319</v>
      </c>
      <c r="P197" s="392"/>
      <c r="Q197" s="392"/>
      <c r="R197" s="392"/>
      <c r="S197" s="393"/>
      <c r="T197" s="34"/>
      <c r="U197" s="34"/>
      <c r="V197" s="35" t="s">
        <v>66</v>
      </c>
      <c r="W197" s="385">
        <v>400</v>
      </c>
      <c r="X197" s="386">
        <f t="shared" si="33"/>
        <v>400.8</v>
      </c>
      <c r="Y197" s="36">
        <f t="shared" si="38"/>
        <v>1.2575100000000001</v>
      </c>
      <c r="Z197" s="56"/>
      <c r="AA197" s="57"/>
      <c r="AE197" s="64"/>
      <c r="BB197" s="177" t="s">
        <v>1</v>
      </c>
      <c r="BL197" s="64">
        <f t="shared" si="34"/>
        <v>445.33333333333331</v>
      </c>
      <c r="BM197" s="64">
        <f t="shared" si="35"/>
        <v>446.2240000000001</v>
      </c>
      <c r="BN197" s="64">
        <f t="shared" si="36"/>
        <v>1.0683760683760684</v>
      </c>
      <c r="BO197" s="64">
        <f t="shared" si="37"/>
        <v>1.0705128205128205</v>
      </c>
    </row>
    <row r="198" spans="1:67" ht="27" hidden="1" customHeight="1" x14ac:dyDescent="0.25">
      <c r="A198" s="54" t="s">
        <v>320</v>
      </c>
      <c r="B198" s="54" t="s">
        <v>321</v>
      </c>
      <c r="C198" s="31">
        <v>4301051631</v>
      </c>
      <c r="D198" s="397">
        <v>4680115880221</v>
      </c>
      <c r="E198" s="393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6" t="s">
        <v>322</v>
      </c>
      <c r="P198" s="392"/>
      <c r="Q198" s="392"/>
      <c r="R198" s="392"/>
      <c r="S198" s="393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323</v>
      </c>
      <c r="B199" s="54" t="s">
        <v>324</v>
      </c>
      <c r="C199" s="31">
        <v>4301051749</v>
      </c>
      <c r="D199" s="397">
        <v>4680115882942</v>
      </c>
      <c r="E199" s="393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86" t="s">
        <v>325</v>
      </c>
      <c r="P199" s="392"/>
      <c r="Q199" s="392"/>
      <c r="R199" s="392"/>
      <c r="S199" s="393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97">
        <v>4680115880504</v>
      </c>
      <c r="E200" s="393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45" t="s">
        <v>328</v>
      </c>
      <c r="P200" s="392"/>
      <c r="Q200" s="392"/>
      <c r="R200" s="392"/>
      <c r="S200" s="393"/>
      <c r="T200" s="34"/>
      <c r="U200" s="34"/>
      <c r="V200" s="35" t="s">
        <v>66</v>
      </c>
      <c r="W200" s="385">
        <v>100</v>
      </c>
      <c r="X200" s="386">
        <f t="shared" si="33"/>
        <v>100.8</v>
      </c>
      <c r="Y200" s="36">
        <f t="shared" si="38"/>
        <v>0.31625999999999999</v>
      </c>
      <c r="Z200" s="56"/>
      <c r="AA200" s="57"/>
      <c r="AE200" s="64"/>
      <c r="BB200" s="180" t="s">
        <v>1</v>
      </c>
      <c r="BL200" s="64">
        <f t="shared" si="34"/>
        <v>111.33333333333333</v>
      </c>
      <c r="BM200" s="64">
        <f t="shared" si="35"/>
        <v>112.224</v>
      </c>
      <c r="BN200" s="64">
        <f t="shared" si="36"/>
        <v>0.26709401709401709</v>
      </c>
      <c r="BO200" s="64">
        <f t="shared" si="37"/>
        <v>0.26923076923076922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97">
        <v>4680115882164</v>
      </c>
      <c r="E201" s="393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3"/>
      <c r="T201" s="34"/>
      <c r="U201" s="34"/>
      <c r="V201" s="35" t="s">
        <v>66</v>
      </c>
      <c r="W201" s="385">
        <v>280</v>
      </c>
      <c r="X201" s="386">
        <f t="shared" si="33"/>
        <v>280.8</v>
      </c>
      <c r="Y201" s="36">
        <f t="shared" si="38"/>
        <v>0.88101000000000007</v>
      </c>
      <c r="Z201" s="56"/>
      <c r="AA201" s="57"/>
      <c r="AE201" s="64"/>
      <c r="BB201" s="181" t="s">
        <v>1</v>
      </c>
      <c r="BL201" s="64">
        <f t="shared" si="34"/>
        <v>312.43333333333334</v>
      </c>
      <c r="BM201" s="64">
        <f t="shared" si="35"/>
        <v>313.32600000000002</v>
      </c>
      <c r="BN201" s="64">
        <f t="shared" si="36"/>
        <v>0.74786324786324787</v>
      </c>
      <c r="BO201" s="64">
        <f t="shared" si="37"/>
        <v>0.75000000000000011</v>
      </c>
    </row>
    <row r="202" spans="1:67" x14ac:dyDescent="0.2">
      <c r="A202" s="394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08" t="s">
        <v>70</v>
      </c>
      <c r="P202" s="409"/>
      <c r="Q202" s="409"/>
      <c r="R202" s="409"/>
      <c r="S202" s="409"/>
      <c r="T202" s="409"/>
      <c r="U202" s="410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636.49425287356325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639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4.98231</v>
      </c>
      <c r="Z202" s="388"/>
      <c r="AA202" s="388"/>
    </row>
    <row r="203" spans="1:67" x14ac:dyDescent="0.2">
      <c r="A203" s="395"/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6"/>
      <c r="O203" s="408" t="s">
        <v>70</v>
      </c>
      <c r="P203" s="409"/>
      <c r="Q203" s="409"/>
      <c r="R203" s="409"/>
      <c r="S203" s="409"/>
      <c r="T203" s="409"/>
      <c r="U203" s="410"/>
      <c r="V203" s="37" t="s">
        <v>66</v>
      </c>
      <c r="W203" s="387">
        <f>IFERROR(SUM(W185:W201),"0")</f>
        <v>1600</v>
      </c>
      <c r="X203" s="387">
        <f>IFERROR(SUM(X185:X201),"0")</f>
        <v>1609.1999999999998</v>
      </c>
      <c r="Y203" s="37"/>
      <c r="Z203" s="388"/>
      <c r="AA203" s="388"/>
    </row>
    <row r="204" spans="1:67" ht="14.25" hidden="1" customHeight="1" x14ac:dyDescent="0.25">
      <c r="A204" s="400" t="s">
        <v>215</v>
      </c>
      <c r="B204" s="395"/>
      <c r="C204" s="395"/>
      <c r="D204" s="395"/>
      <c r="E204" s="395"/>
      <c r="F204" s="395"/>
      <c r="G204" s="395"/>
      <c r="H204" s="395"/>
      <c r="I204" s="395"/>
      <c r="J204" s="395"/>
      <c r="K204" s="395"/>
      <c r="L204" s="395"/>
      <c r="M204" s="395"/>
      <c r="N204" s="395"/>
      <c r="O204" s="395"/>
      <c r="P204" s="395"/>
      <c r="Q204" s="395"/>
      <c r="R204" s="395"/>
      <c r="S204" s="395"/>
      <c r="T204" s="395"/>
      <c r="U204" s="395"/>
      <c r="V204" s="395"/>
      <c r="W204" s="395"/>
      <c r="X204" s="395"/>
      <c r="Y204" s="395"/>
      <c r="Z204" s="378"/>
      <c r="AA204" s="378"/>
    </row>
    <row r="205" spans="1:67" ht="16.5" hidden="1" customHeight="1" x14ac:dyDescent="0.25">
      <c r="A205" s="54" t="s">
        <v>331</v>
      </c>
      <c r="B205" s="54" t="s">
        <v>332</v>
      </c>
      <c r="C205" s="31">
        <v>4301060404</v>
      </c>
      <c r="D205" s="397">
        <v>4680115882874</v>
      </c>
      <c r="E205" s="393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95" t="s">
        <v>333</v>
      </c>
      <c r="P205" s="392"/>
      <c r="Q205" s="392"/>
      <c r="R205" s="392"/>
      <c r="S205" s="393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331</v>
      </c>
      <c r="B206" s="54" t="s">
        <v>334</v>
      </c>
      <c r="C206" s="31">
        <v>4301060360</v>
      </c>
      <c r="D206" s="397">
        <v>4680115882874</v>
      </c>
      <c r="E206" s="393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3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4301060359</v>
      </c>
      <c r="D207" s="397">
        <v>4680115884434</v>
      </c>
      <c r="E207" s="393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3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97">
        <v>4680115880818</v>
      </c>
      <c r="E208" s="393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1" t="s">
        <v>339</v>
      </c>
      <c r="P208" s="392"/>
      <c r="Q208" s="392"/>
      <c r="R208" s="392"/>
      <c r="S208" s="393"/>
      <c r="T208" s="34"/>
      <c r="U208" s="34"/>
      <c r="V208" s="35" t="s">
        <v>66</v>
      </c>
      <c r="W208" s="385">
        <v>28</v>
      </c>
      <c r="X208" s="386">
        <f>IFERROR(IF(W208="",0,CEILING((W208/$H208),1)*$H208),"")</f>
        <v>28.799999999999997</v>
      </c>
      <c r="Y208" s="36">
        <f>IFERROR(IF(X208=0,"",ROUNDUP(X208/H208,0)*0.00753),"")</f>
        <v>9.0359999999999996E-2</v>
      </c>
      <c r="Z208" s="56"/>
      <c r="AA208" s="57"/>
      <c r="AE208" s="64"/>
      <c r="BB208" s="185" t="s">
        <v>1</v>
      </c>
      <c r="BL208" s="64">
        <f>IFERROR(W208*I208/H208,"0")</f>
        <v>31.173333333333336</v>
      </c>
      <c r="BM208" s="64">
        <f>IFERROR(X208*I208/H208,"0")</f>
        <v>32.064</v>
      </c>
      <c r="BN208" s="64">
        <f>IFERROR(1/J208*(W208/H208),"0")</f>
        <v>7.4786324786324798E-2</v>
      </c>
      <c r="BO208" s="64">
        <f>IFERROR(1/J208*(X208/H208),"0")</f>
        <v>7.6923076923076927E-2</v>
      </c>
    </row>
    <row r="209" spans="1:67" ht="16.5" customHeight="1" x14ac:dyDescent="0.25">
      <c r="A209" s="54" t="s">
        <v>340</v>
      </c>
      <c r="B209" s="54" t="s">
        <v>341</v>
      </c>
      <c r="C209" s="31">
        <v>4301060389</v>
      </c>
      <c r="D209" s="397">
        <v>4680115880801</v>
      </c>
      <c r="E209" s="393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41" t="s">
        <v>342</v>
      </c>
      <c r="P209" s="392"/>
      <c r="Q209" s="392"/>
      <c r="R209" s="392"/>
      <c r="S209" s="393"/>
      <c r="T209" s="34"/>
      <c r="U209" s="34"/>
      <c r="V209" s="35" t="s">
        <v>66</v>
      </c>
      <c r="W209" s="385">
        <v>48</v>
      </c>
      <c r="X209" s="386">
        <f>IFERROR(IF(W209="",0,CEILING((W209/$H209),1)*$H209),"")</f>
        <v>48</v>
      </c>
      <c r="Y209" s="36">
        <f>IFERROR(IF(X209=0,"",ROUNDUP(X209/H209,0)*0.00753),"")</f>
        <v>0.15060000000000001</v>
      </c>
      <c r="Z209" s="56"/>
      <c r="AA209" s="57"/>
      <c r="AE209" s="64"/>
      <c r="BB209" s="186" t="s">
        <v>1</v>
      </c>
      <c r="BL209" s="64">
        <f>IFERROR(W209*I209/H209,"0")</f>
        <v>53.440000000000005</v>
      </c>
      <c r="BM209" s="64">
        <f>IFERROR(X209*I209/H209,"0")</f>
        <v>53.440000000000005</v>
      </c>
      <c r="BN209" s="64">
        <f>IFERROR(1/J209*(W209/H209),"0")</f>
        <v>0.12820512820512819</v>
      </c>
      <c r="BO209" s="64">
        <f>IFERROR(1/J209*(X209/H209),"0")</f>
        <v>0.12820512820512819</v>
      </c>
    </row>
    <row r="210" spans="1:67" x14ac:dyDescent="0.2">
      <c r="A210" s="394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08" t="s">
        <v>70</v>
      </c>
      <c r="P210" s="409"/>
      <c r="Q210" s="409"/>
      <c r="R210" s="409"/>
      <c r="S210" s="409"/>
      <c r="T210" s="409"/>
      <c r="U210" s="410"/>
      <c r="V210" s="37" t="s">
        <v>71</v>
      </c>
      <c r="W210" s="387">
        <f>IFERROR(W205/H205,"0")+IFERROR(W206/H206,"0")+IFERROR(W207/H207,"0")+IFERROR(W208/H208,"0")+IFERROR(W209/H209,"0")</f>
        <v>31.666666666666668</v>
      </c>
      <c r="X210" s="387">
        <f>IFERROR(X205/H205,"0")+IFERROR(X206/H206,"0")+IFERROR(X207/H207,"0")+IFERROR(X208/H208,"0")+IFERROR(X209/H209,"0")</f>
        <v>32</v>
      </c>
      <c r="Y210" s="387">
        <f>IFERROR(IF(Y205="",0,Y205),"0")+IFERROR(IF(Y206="",0,Y206),"0")+IFERROR(IF(Y207="",0,Y207),"0")+IFERROR(IF(Y208="",0,Y208),"0")+IFERROR(IF(Y209="",0,Y209),"0")</f>
        <v>0.24096000000000001</v>
      </c>
      <c r="Z210" s="388"/>
      <c r="AA210" s="388"/>
    </row>
    <row r="211" spans="1:67" x14ac:dyDescent="0.2">
      <c r="A211" s="395"/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6"/>
      <c r="O211" s="408" t="s">
        <v>70</v>
      </c>
      <c r="P211" s="409"/>
      <c r="Q211" s="409"/>
      <c r="R211" s="409"/>
      <c r="S211" s="409"/>
      <c r="T211" s="409"/>
      <c r="U211" s="410"/>
      <c r="V211" s="37" t="s">
        <v>66</v>
      </c>
      <c r="W211" s="387">
        <f>IFERROR(SUM(W205:W209),"0")</f>
        <v>76</v>
      </c>
      <c r="X211" s="387">
        <f>IFERROR(SUM(X205:X209),"0")</f>
        <v>76.8</v>
      </c>
      <c r="Y211" s="37"/>
      <c r="Z211" s="388"/>
      <c r="AA211" s="388"/>
    </row>
    <row r="212" spans="1:67" ht="16.5" hidden="1" customHeight="1" x14ac:dyDescent="0.25">
      <c r="A212" s="466" t="s">
        <v>343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9"/>
      <c r="AA212" s="379"/>
    </row>
    <row r="213" spans="1:67" ht="14.25" hidden="1" customHeight="1" x14ac:dyDescent="0.25">
      <c r="A213" s="400" t="s">
        <v>113</v>
      </c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  <c r="U213" s="395"/>
      <c r="V213" s="395"/>
      <c r="W213" s="395"/>
      <c r="X213" s="395"/>
      <c r="Y213" s="395"/>
      <c r="Z213" s="378"/>
      <c r="AA213" s="378"/>
    </row>
    <row r="214" spans="1:67" ht="27" hidden="1" customHeight="1" x14ac:dyDescent="0.25">
      <c r="A214" s="54" t="s">
        <v>344</v>
      </c>
      <c r="B214" s="54" t="s">
        <v>345</v>
      </c>
      <c r="C214" s="31">
        <v>4301011717</v>
      </c>
      <c r="D214" s="397">
        <v>4680115884274</v>
      </c>
      <c r="E214" s="393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3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4301011719</v>
      </c>
      <c r="D215" s="397">
        <v>4680115884298</v>
      </c>
      <c r="E215" s="393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3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4301011733</v>
      </c>
      <c r="D216" s="397">
        <v>4680115884250</v>
      </c>
      <c r="E216" s="393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3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3"/>
      <c r="T216" s="34"/>
      <c r="U216" s="34"/>
      <c r="V216" s="35" t="s">
        <v>66</v>
      </c>
      <c r="W216" s="385">
        <v>100</v>
      </c>
      <c r="X216" s="386">
        <f t="shared" si="39"/>
        <v>104.39999999999999</v>
      </c>
      <c r="Y216" s="36">
        <f>IFERROR(IF(X216=0,"",ROUNDUP(X216/H216,0)*0.02175),"")</f>
        <v>0.19574999999999998</v>
      </c>
      <c r="Z216" s="56"/>
      <c r="AA216" s="57"/>
      <c r="AE216" s="64"/>
      <c r="BB216" s="189" t="s">
        <v>1</v>
      </c>
      <c r="BL216" s="64">
        <f t="shared" si="40"/>
        <v>104.13793103448276</v>
      </c>
      <c r="BM216" s="64">
        <f t="shared" si="41"/>
        <v>108.71999999999998</v>
      </c>
      <c r="BN216" s="64">
        <f t="shared" si="42"/>
        <v>0.1539408866995074</v>
      </c>
      <c r="BO216" s="64">
        <f t="shared" si="43"/>
        <v>0.1607142857142857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4301011718</v>
      </c>
      <c r="D217" s="397">
        <v>4680115884281</v>
      </c>
      <c r="E217" s="393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3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4301011720</v>
      </c>
      <c r="D218" s="397">
        <v>4680115884199</v>
      </c>
      <c r="E218" s="393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3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97">
        <v>4680115884267</v>
      </c>
      <c r="E219" s="393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3"/>
      <c r="T219" s="34"/>
      <c r="U219" s="34"/>
      <c r="V219" s="35" t="s">
        <v>66</v>
      </c>
      <c r="W219" s="385">
        <v>16</v>
      </c>
      <c r="X219" s="386">
        <f t="shared" si="39"/>
        <v>16</v>
      </c>
      <c r="Y219" s="36">
        <f>IFERROR(IF(X219=0,"",ROUNDUP(X219/H219,0)*0.00937),"")</f>
        <v>3.7479999999999999E-2</v>
      </c>
      <c r="Z219" s="56"/>
      <c r="AA219" s="57"/>
      <c r="AE219" s="64"/>
      <c r="BB219" s="192" t="s">
        <v>1</v>
      </c>
      <c r="BL219" s="64">
        <f t="shared" si="40"/>
        <v>16.96</v>
      </c>
      <c r="BM219" s="64">
        <f t="shared" si="41"/>
        <v>16.96</v>
      </c>
      <c r="BN219" s="64">
        <f t="shared" si="42"/>
        <v>3.3333333333333333E-2</v>
      </c>
      <c r="BO219" s="64">
        <f t="shared" si="43"/>
        <v>3.3333333333333333E-2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4301011593</v>
      </c>
      <c r="D220" s="397">
        <v>4680115882973</v>
      </c>
      <c r="E220" s="393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4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3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4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08" t="s">
        <v>70</v>
      </c>
      <c r="P221" s="409"/>
      <c r="Q221" s="409"/>
      <c r="R221" s="409"/>
      <c r="S221" s="409"/>
      <c r="T221" s="409"/>
      <c r="U221" s="410"/>
      <c r="V221" s="37" t="s">
        <v>71</v>
      </c>
      <c r="W221" s="387">
        <f>IFERROR(W214/H214,"0")+IFERROR(W215/H215,"0")+IFERROR(W216/H216,"0")+IFERROR(W217/H217,"0")+IFERROR(W218/H218,"0")+IFERROR(W219/H219,"0")+IFERROR(W220/H220,"0")</f>
        <v>12.620689655172415</v>
      </c>
      <c r="X221" s="387">
        <f>IFERROR(X214/H214,"0")+IFERROR(X215/H215,"0")+IFERROR(X216/H216,"0")+IFERROR(X217/H217,"0")+IFERROR(X218/H218,"0")+IFERROR(X219/H219,"0")+IFERROR(X220/H220,"0")</f>
        <v>13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0.23322999999999999</v>
      </c>
      <c r="Z221" s="388"/>
      <c r="AA221" s="388"/>
    </row>
    <row r="222" spans="1:67" x14ac:dyDescent="0.2">
      <c r="A222" s="395"/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6"/>
      <c r="O222" s="408" t="s">
        <v>70</v>
      </c>
      <c r="P222" s="409"/>
      <c r="Q222" s="409"/>
      <c r="R222" s="409"/>
      <c r="S222" s="409"/>
      <c r="T222" s="409"/>
      <c r="U222" s="410"/>
      <c r="V222" s="37" t="s">
        <v>66</v>
      </c>
      <c r="W222" s="387">
        <f>IFERROR(SUM(W214:W220),"0")</f>
        <v>116</v>
      </c>
      <c r="X222" s="387">
        <f>IFERROR(SUM(X214:X220),"0")</f>
        <v>120.39999999999999</v>
      </c>
      <c r="Y222" s="37"/>
      <c r="Z222" s="388"/>
      <c r="AA222" s="388"/>
    </row>
    <row r="223" spans="1:67" ht="14.25" hidden="1" customHeight="1" x14ac:dyDescent="0.25">
      <c r="A223" s="400" t="s">
        <v>61</v>
      </c>
      <c r="B223" s="395"/>
      <c r="C223" s="395"/>
      <c r="D223" s="395"/>
      <c r="E223" s="395"/>
      <c r="F223" s="395"/>
      <c r="G223" s="395"/>
      <c r="H223" s="395"/>
      <c r="I223" s="395"/>
      <c r="J223" s="395"/>
      <c r="K223" s="395"/>
      <c r="L223" s="395"/>
      <c r="M223" s="395"/>
      <c r="N223" s="395"/>
      <c r="O223" s="395"/>
      <c r="P223" s="395"/>
      <c r="Q223" s="395"/>
      <c r="R223" s="395"/>
      <c r="S223" s="395"/>
      <c r="T223" s="395"/>
      <c r="U223" s="395"/>
      <c r="V223" s="395"/>
      <c r="W223" s="395"/>
      <c r="X223" s="395"/>
      <c r="Y223" s="395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97">
        <v>4607091389845</v>
      </c>
      <c r="E224" s="393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1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3"/>
      <c r="T224" s="34"/>
      <c r="U224" s="34"/>
      <c r="V224" s="35" t="s">
        <v>66</v>
      </c>
      <c r="W224" s="385">
        <v>175</v>
      </c>
      <c r="X224" s="386">
        <f>IFERROR(IF(W224="",0,CEILING((W224/$H224),1)*$H224),"")</f>
        <v>176.4</v>
      </c>
      <c r="Y224" s="36">
        <f>IFERROR(IF(X224=0,"",ROUNDUP(X224/H224,0)*0.00502),"")</f>
        <v>0.42168</v>
      </c>
      <c r="Z224" s="56"/>
      <c r="AA224" s="57"/>
      <c r="AE224" s="64"/>
      <c r="BB224" s="194" t="s">
        <v>1</v>
      </c>
      <c r="BL224" s="64">
        <f>IFERROR(W224*I224/H224,"0")</f>
        <v>183.33333333333334</v>
      </c>
      <c r="BM224" s="64">
        <f>IFERROR(X224*I224/H224,"0")</f>
        <v>184.8</v>
      </c>
      <c r="BN224" s="64">
        <f>IFERROR(1/J224*(W224/H224),"0")</f>
        <v>0.35612535612535612</v>
      </c>
      <c r="BO224" s="64">
        <f>IFERROR(1/J224*(X224/H224),"0")</f>
        <v>0.35897435897435903</v>
      </c>
    </row>
    <row r="225" spans="1:67" ht="27" hidden="1" customHeight="1" x14ac:dyDescent="0.25">
      <c r="A225" s="54" t="s">
        <v>360</v>
      </c>
      <c r="B225" s="54" t="s">
        <v>361</v>
      </c>
      <c r="C225" s="31">
        <v>4301031306</v>
      </c>
      <c r="D225" s="397">
        <v>4680115882881</v>
      </c>
      <c r="E225" s="393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3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08" t="s">
        <v>70</v>
      </c>
      <c r="P226" s="409"/>
      <c r="Q226" s="409"/>
      <c r="R226" s="409"/>
      <c r="S226" s="409"/>
      <c r="T226" s="409"/>
      <c r="U226" s="410"/>
      <c r="V226" s="37" t="s">
        <v>71</v>
      </c>
      <c r="W226" s="387">
        <f>IFERROR(W224/H224,"0")+IFERROR(W225/H225,"0")</f>
        <v>83.333333333333329</v>
      </c>
      <c r="X226" s="387">
        <f>IFERROR(X224/H224,"0")+IFERROR(X225/H225,"0")</f>
        <v>84</v>
      </c>
      <c r="Y226" s="387">
        <f>IFERROR(IF(Y224="",0,Y224),"0")+IFERROR(IF(Y225="",0,Y225),"0")</f>
        <v>0.42168</v>
      </c>
      <c r="Z226" s="388"/>
      <c r="AA226" s="388"/>
    </row>
    <row r="227" spans="1:67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6"/>
      <c r="O227" s="408" t="s">
        <v>70</v>
      </c>
      <c r="P227" s="409"/>
      <c r="Q227" s="409"/>
      <c r="R227" s="409"/>
      <c r="S227" s="409"/>
      <c r="T227" s="409"/>
      <c r="U227" s="410"/>
      <c r="V227" s="37" t="s">
        <v>66</v>
      </c>
      <c r="W227" s="387">
        <f>IFERROR(SUM(W224:W225),"0")</f>
        <v>175</v>
      </c>
      <c r="X227" s="387">
        <f>IFERROR(SUM(X224:X225),"0")</f>
        <v>176.4</v>
      </c>
      <c r="Y227" s="37"/>
      <c r="Z227" s="388"/>
      <c r="AA227" s="388"/>
    </row>
    <row r="228" spans="1:67" ht="16.5" hidden="1" customHeight="1" x14ac:dyDescent="0.25">
      <c r="A228" s="466" t="s">
        <v>362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9"/>
      <c r="AA228" s="379"/>
    </row>
    <row r="229" spans="1:67" ht="14.25" hidden="1" customHeight="1" x14ac:dyDescent="0.25">
      <c r="A229" s="400" t="s">
        <v>113</v>
      </c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  <c r="X229" s="395"/>
      <c r="Y229" s="395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97">
        <v>4680115884137</v>
      </c>
      <c r="E230" s="393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3"/>
      <c r="T230" s="34"/>
      <c r="U230" s="34"/>
      <c r="V230" s="35" t="s">
        <v>66</v>
      </c>
      <c r="W230" s="385">
        <v>30</v>
      </c>
      <c r="X230" s="386">
        <f t="shared" ref="X230:X237" si="44">IFERROR(IF(W230="",0,CEILING((W230/$H230),1)*$H230),"")</f>
        <v>34.799999999999997</v>
      </c>
      <c r="Y230" s="36">
        <f>IFERROR(IF(X230=0,"",ROUNDUP(X230/H230,0)*0.02175),"")</f>
        <v>6.5250000000000002E-2</v>
      </c>
      <c r="Z230" s="56"/>
      <c r="AA230" s="57"/>
      <c r="AE230" s="64"/>
      <c r="BB230" s="196" t="s">
        <v>1</v>
      </c>
      <c r="BL230" s="64">
        <f t="shared" ref="BL230:BL237" si="45">IFERROR(W230*I230/H230,"0")</f>
        <v>31.241379310344826</v>
      </c>
      <c r="BM230" s="64">
        <f t="shared" ref="BM230:BM237" si="46">IFERROR(X230*I230/H230,"0")</f>
        <v>36.239999999999995</v>
      </c>
      <c r="BN230" s="64">
        <f t="shared" ref="BN230:BN237" si="47">IFERROR(1/J230*(W230/H230),"0")</f>
        <v>4.6182266009852216E-2</v>
      </c>
      <c r="BO230" s="64">
        <f t="shared" ref="BO230:BO237" si="48">IFERROR(1/J230*(X230/H230),"0")</f>
        <v>5.3571428571428568E-2</v>
      </c>
    </row>
    <row r="231" spans="1:67" ht="27" hidden="1" customHeight="1" x14ac:dyDescent="0.25">
      <c r="A231" s="54" t="s">
        <v>363</v>
      </c>
      <c r="B231" s="54" t="s">
        <v>365</v>
      </c>
      <c r="C231" s="31">
        <v>4301011942</v>
      </c>
      <c r="D231" s="397">
        <v>4680115884137</v>
      </c>
      <c r="E231" s="393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743" t="s">
        <v>366</v>
      </c>
      <c r="P231" s="392"/>
      <c r="Q231" s="392"/>
      <c r="R231" s="392"/>
      <c r="S231" s="393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4301011724</v>
      </c>
      <c r="D232" s="397">
        <v>4680115884236</v>
      </c>
      <c r="E232" s="393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3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4301011721</v>
      </c>
      <c r="D233" s="397">
        <v>4680115884175</v>
      </c>
      <c r="E233" s="393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3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97">
        <v>4680115884144</v>
      </c>
      <c r="E234" s="393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3"/>
      <c r="T234" s="34"/>
      <c r="U234" s="34"/>
      <c r="V234" s="35" t="s">
        <v>66</v>
      </c>
      <c r="W234" s="385">
        <v>28</v>
      </c>
      <c r="X234" s="386">
        <f t="shared" si="44"/>
        <v>28</v>
      </c>
      <c r="Y234" s="36">
        <f>IFERROR(IF(X234=0,"",ROUNDUP(X234/H234,0)*0.00937),"")</f>
        <v>6.5589999999999996E-2</v>
      </c>
      <c r="Z234" s="56"/>
      <c r="AA234" s="57"/>
      <c r="AE234" s="64"/>
      <c r="BB234" s="200" t="s">
        <v>1</v>
      </c>
      <c r="BL234" s="64">
        <f t="shared" si="45"/>
        <v>29.68</v>
      </c>
      <c r="BM234" s="64">
        <f t="shared" si="46"/>
        <v>29.68</v>
      </c>
      <c r="BN234" s="64">
        <f t="shared" si="47"/>
        <v>5.8333333333333334E-2</v>
      </c>
      <c r="BO234" s="64">
        <f t="shared" si="48"/>
        <v>5.8333333333333334E-2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4301011963</v>
      </c>
      <c r="D235" s="397">
        <v>4680115885288</v>
      </c>
      <c r="E235" s="393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8" t="s">
        <v>375</v>
      </c>
      <c r="P235" s="392"/>
      <c r="Q235" s="392"/>
      <c r="R235" s="392"/>
      <c r="S235" s="393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4301011726</v>
      </c>
      <c r="D236" s="397">
        <v>4680115884182</v>
      </c>
      <c r="E236" s="393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3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97">
        <v>4680115884205</v>
      </c>
      <c r="E237" s="393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3"/>
      <c r="T237" s="34"/>
      <c r="U237" s="34"/>
      <c r="V237" s="35" t="s">
        <v>66</v>
      </c>
      <c r="W237" s="385">
        <v>40</v>
      </c>
      <c r="X237" s="386">
        <f t="shared" si="44"/>
        <v>40</v>
      </c>
      <c r="Y237" s="36">
        <f>IFERROR(IF(X237=0,"",ROUNDUP(X237/H237,0)*0.00937),"")</f>
        <v>9.3700000000000006E-2</v>
      </c>
      <c r="Z237" s="56"/>
      <c r="AA237" s="57"/>
      <c r="AE237" s="64"/>
      <c r="BB237" s="203" t="s">
        <v>1</v>
      </c>
      <c r="BL237" s="64">
        <f t="shared" si="45"/>
        <v>42.400000000000006</v>
      </c>
      <c r="BM237" s="64">
        <f t="shared" si="46"/>
        <v>42.400000000000006</v>
      </c>
      <c r="BN237" s="64">
        <f t="shared" si="47"/>
        <v>8.3333333333333329E-2</v>
      </c>
      <c r="BO237" s="64">
        <f t="shared" si="48"/>
        <v>8.3333333333333329E-2</v>
      </c>
    </row>
    <row r="238" spans="1:67" x14ac:dyDescent="0.2">
      <c r="A238" s="394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08" t="s">
        <v>70</v>
      </c>
      <c r="P238" s="409"/>
      <c r="Q238" s="409"/>
      <c r="R238" s="409"/>
      <c r="S238" s="409"/>
      <c r="T238" s="409"/>
      <c r="U238" s="410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19.586206896551722</v>
      </c>
      <c r="X238" s="387">
        <f>IFERROR(X230/H230,"0")+IFERROR(X231/H231,"0")+IFERROR(X232/H232,"0")+IFERROR(X233/H233,"0")+IFERROR(X234/H234,"0")+IFERROR(X235/H235,"0")+IFERROR(X236/H236,"0")+IFERROR(X237/H237,"0")</f>
        <v>20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0.22454000000000002</v>
      </c>
      <c r="Z238" s="388"/>
      <c r="AA238" s="388"/>
    </row>
    <row r="239" spans="1:67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6"/>
      <c r="O239" s="408" t="s">
        <v>70</v>
      </c>
      <c r="P239" s="409"/>
      <c r="Q239" s="409"/>
      <c r="R239" s="409"/>
      <c r="S239" s="409"/>
      <c r="T239" s="409"/>
      <c r="U239" s="410"/>
      <c r="V239" s="37" t="s">
        <v>66</v>
      </c>
      <c r="W239" s="387">
        <f>IFERROR(SUM(W230:W237),"0")</f>
        <v>98</v>
      </c>
      <c r="X239" s="387">
        <f>IFERROR(SUM(X230:X237),"0")</f>
        <v>102.8</v>
      </c>
      <c r="Y239" s="37"/>
      <c r="Z239" s="388"/>
      <c r="AA239" s="388"/>
    </row>
    <row r="240" spans="1:67" ht="16.5" hidden="1" customHeight="1" x14ac:dyDescent="0.25">
      <c r="A240" s="466" t="s">
        <v>380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9"/>
      <c r="AA240" s="379"/>
    </row>
    <row r="241" spans="1:67" ht="14.25" hidden="1" customHeight="1" x14ac:dyDescent="0.25">
      <c r="A241" s="400" t="s">
        <v>113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78"/>
      <c r="AA241" s="378"/>
    </row>
    <row r="242" spans="1:67" ht="27" hidden="1" customHeight="1" x14ac:dyDescent="0.25">
      <c r="A242" s="54" t="s">
        <v>381</v>
      </c>
      <c r="B242" s="54" t="s">
        <v>382</v>
      </c>
      <c r="C242" s="31">
        <v>4301012016</v>
      </c>
      <c r="D242" s="397">
        <v>4680115885554</v>
      </c>
      <c r="E242" s="393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33" t="s">
        <v>383</v>
      </c>
      <c r="P242" s="392"/>
      <c r="Q242" s="392"/>
      <c r="R242" s="392"/>
      <c r="S242" s="393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hidden="1" customHeight="1" x14ac:dyDescent="0.25">
      <c r="A243" s="54" t="s">
        <v>384</v>
      </c>
      <c r="B243" s="54" t="s">
        <v>385</v>
      </c>
      <c r="C243" s="31">
        <v>4301012024</v>
      </c>
      <c r="D243" s="397">
        <v>4680115885615</v>
      </c>
      <c r="E243" s="393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28" t="s">
        <v>386</v>
      </c>
      <c r="P243" s="392"/>
      <c r="Q243" s="392"/>
      <c r="R243" s="392"/>
      <c r="S243" s="393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387</v>
      </c>
      <c r="B244" s="54" t="s">
        <v>388</v>
      </c>
      <c r="C244" s="31">
        <v>4301011858</v>
      </c>
      <c r="D244" s="397">
        <v>4680115885646</v>
      </c>
      <c r="E244" s="393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9" t="s">
        <v>389</v>
      </c>
      <c r="P244" s="392"/>
      <c r="Q244" s="392"/>
      <c r="R244" s="392"/>
      <c r="S244" s="393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4301011328</v>
      </c>
      <c r="D245" s="397">
        <v>4607091386011</v>
      </c>
      <c r="E245" s="393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3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4301011329</v>
      </c>
      <c r="D246" s="397">
        <v>4607091387308</v>
      </c>
      <c r="E246" s="393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3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4301011049</v>
      </c>
      <c r="D247" s="397">
        <v>4607091387339</v>
      </c>
      <c r="E247" s="393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7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3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4301011573</v>
      </c>
      <c r="D248" s="397">
        <v>4680115881938</v>
      </c>
      <c r="E248" s="393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6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3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hidden="1" customHeight="1" x14ac:dyDescent="0.25">
      <c r="A249" s="54" t="s">
        <v>398</v>
      </c>
      <c r="B249" s="54" t="s">
        <v>399</v>
      </c>
      <c r="C249" s="31">
        <v>4301010944</v>
      </c>
      <c r="D249" s="397">
        <v>4607091387346</v>
      </c>
      <c r="E249" s="393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3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hidden="1" x14ac:dyDescent="0.2">
      <c r="A250" s="394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08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hidden="1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6"/>
      <c r="O251" s="408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hidden="1" customHeight="1" x14ac:dyDescent="0.25">
      <c r="A252" s="400" t="s">
        <v>61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78"/>
      <c r="AA252" s="378"/>
    </row>
    <row r="253" spans="1:67" ht="27" hidden="1" customHeight="1" x14ac:dyDescent="0.25">
      <c r="A253" s="54" t="s">
        <v>400</v>
      </c>
      <c r="B253" s="54" t="s">
        <v>401</v>
      </c>
      <c r="C253" s="31">
        <v>4301030878</v>
      </c>
      <c r="D253" s="397">
        <v>4607091387193</v>
      </c>
      <c r="E253" s="393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6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3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4301031153</v>
      </c>
      <c r="D254" s="397">
        <v>4607091387230</v>
      </c>
      <c r="E254" s="393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3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404</v>
      </c>
      <c r="B255" s="54" t="s">
        <v>405</v>
      </c>
      <c r="C255" s="31">
        <v>4301031152</v>
      </c>
      <c r="D255" s="397">
        <v>4607091387285</v>
      </c>
      <c r="E255" s="393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3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94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08" t="s">
        <v>70</v>
      </c>
      <c r="P256" s="409"/>
      <c r="Q256" s="409"/>
      <c r="R256" s="409"/>
      <c r="S256" s="409"/>
      <c r="T256" s="409"/>
      <c r="U256" s="410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hidden="1" x14ac:dyDescent="0.2">
      <c r="A257" s="395"/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6"/>
      <c r="O257" s="408" t="s">
        <v>70</v>
      </c>
      <c r="P257" s="409"/>
      <c r="Q257" s="409"/>
      <c r="R257" s="409"/>
      <c r="S257" s="409"/>
      <c r="T257" s="409"/>
      <c r="U257" s="410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hidden="1" customHeight="1" x14ac:dyDescent="0.25">
      <c r="A258" s="400" t="s">
        <v>72</v>
      </c>
      <c r="B258" s="395"/>
      <c r="C258" s="395"/>
      <c r="D258" s="395"/>
      <c r="E258" s="395"/>
      <c r="F258" s="395"/>
      <c r="G258" s="395"/>
      <c r="H258" s="395"/>
      <c r="I258" s="395"/>
      <c r="J258" s="395"/>
      <c r="K258" s="395"/>
      <c r="L258" s="395"/>
      <c r="M258" s="395"/>
      <c r="N258" s="395"/>
      <c r="O258" s="395"/>
      <c r="P258" s="395"/>
      <c r="Q258" s="395"/>
      <c r="R258" s="395"/>
      <c r="S258" s="395"/>
      <c r="T258" s="395"/>
      <c r="U258" s="395"/>
      <c r="V258" s="395"/>
      <c r="W258" s="395"/>
      <c r="X258" s="395"/>
      <c r="Y258" s="395"/>
      <c r="Z258" s="378"/>
      <c r="AA258" s="378"/>
    </row>
    <row r="259" spans="1:67" ht="16.5" hidden="1" customHeight="1" x14ac:dyDescent="0.25">
      <c r="A259" s="54" t="s">
        <v>406</v>
      </c>
      <c r="B259" s="54" t="s">
        <v>407</v>
      </c>
      <c r="C259" s="31">
        <v>4301051100</v>
      </c>
      <c r="D259" s="397">
        <v>4607091387766</v>
      </c>
      <c r="E259" s="393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3"/>
      <c r="T259" s="34"/>
      <c r="U259" s="34"/>
      <c r="V259" s="35" t="s">
        <v>66</v>
      </c>
      <c r="W259" s="385">
        <v>0</v>
      </c>
      <c r="X259" s="386">
        <f t="shared" ref="X259:X265" si="54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ref="BL259:BL265" si="55">IFERROR(W259*I259/H259,"0")</f>
        <v>0</v>
      </c>
      <c r="BM259" s="64">
        <f t="shared" ref="BM259:BM265" si="56">IFERROR(X259*I259/H259,"0")</f>
        <v>0</v>
      </c>
      <c r="BN259" s="64">
        <f t="shared" ref="BN259:BN265" si="57">IFERROR(1/J259*(W259/H259),"0")</f>
        <v>0</v>
      </c>
      <c r="BO259" s="64">
        <f t="shared" ref="BO259:BO265" si="58">IFERROR(1/J259*(X259/H259),"0")</f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4301051116</v>
      </c>
      <c r="D260" s="397">
        <v>4607091387957</v>
      </c>
      <c r="E260" s="393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3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hidden="1" customHeight="1" x14ac:dyDescent="0.25">
      <c r="A261" s="54" t="s">
        <v>410</v>
      </c>
      <c r="B261" s="54" t="s">
        <v>411</v>
      </c>
      <c r="C261" s="31">
        <v>4301051115</v>
      </c>
      <c r="D261" s="397">
        <v>4607091387964</v>
      </c>
      <c r="E261" s="393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3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hidden="1" customHeight="1" x14ac:dyDescent="0.25">
      <c r="A262" s="54" t="s">
        <v>412</v>
      </c>
      <c r="B262" s="54" t="s">
        <v>413</v>
      </c>
      <c r="C262" s="31">
        <v>4301051731</v>
      </c>
      <c r="D262" s="397">
        <v>4680115884618</v>
      </c>
      <c r="E262" s="393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3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4301051705</v>
      </c>
      <c r="D263" s="397">
        <v>4680115884588</v>
      </c>
      <c r="E263" s="393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3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4301051130</v>
      </c>
      <c r="D264" s="397">
        <v>4607091387537</v>
      </c>
      <c r="E264" s="393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3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hidden="1" customHeight="1" x14ac:dyDescent="0.25">
      <c r="A265" s="54" t="s">
        <v>418</v>
      </c>
      <c r="B265" s="54" t="s">
        <v>419</v>
      </c>
      <c r="C265" s="31">
        <v>4301051132</v>
      </c>
      <c r="D265" s="397">
        <v>4607091387513</v>
      </c>
      <c r="E265" s="393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3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hidden="1" x14ac:dyDescent="0.2">
      <c r="A266" s="394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08" t="s">
        <v>70</v>
      </c>
      <c r="P266" s="409"/>
      <c r="Q266" s="409"/>
      <c r="R266" s="409"/>
      <c r="S266" s="409"/>
      <c r="T266" s="409"/>
      <c r="U266" s="410"/>
      <c r="V266" s="37" t="s">
        <v>71</v>
      </c>
      <c r="W266" s="387">
        <f>IFERROR(W259/H259,"0")+IFERROR(W260/H260,"0")+IFERROR(W261/H261,"0")+IFERROR(W262/H262,"0")+IFERROR(W263/H263,"0")+IFERROR(W264/H264,"0")+IFERROR(W265/H265,"0")</f>
        <v>0</v>
      </c>
      <c r="X266" s="387">
        <f>IFERROR(X259/H259,"0")+IFERROR(X260/H260,"0")+IFERROR(X261/H261,"0")+IFERROR(X262/H262,"0")+IFERROR(X263/H263,"0")+IFERROR(X264/H264,"0")+IFERROR(X265/H265,"0")</f>
        <v>0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hidden="1" x14ac:dyDescent="0.2">
      <c r="A267" s="395"/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6"/>
      <c r="O267" s="408" t="s">
        <v>70</v>
      </c>
      <c r="P267" s="409"/>
      <c r="Q267" s="409"/>
      <c r="R267" s="409"/>
      <c r="S267" s="409"/>
      <c r="T267" s="409"/>
      <c r="U267" s="410"/>
      <c r="V267" s="37" t="s">
        <v>66</v>
      </c>
      <c r="W267" s="387">
        <f>IFERROR(SUM(W259:W265),"0")</f>
        <v>0</v>
      </c>
      <c r="X267" s="387">
        <f>IFERROR(SUM(X259:X265),"0")</f>
        <v>0</v>
      </c>
      <c r="Y267" s="37"/>
      <c r="Z267" s="388"/>
      <c r="AA267" s="388"/>
    </row>
    <row r="268" spans="1:67" ht="14.25" hidden="1" customHeight="1" x14ac:dyDescent="0.25">
      <c r="A268" s="400" t="s">
        <v>215</v>
      </c>
      <c r="B268" s="395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5"/>
      <c r="N268" s="395"/>
      <c r="O268" s="395"/>
      <c r="P268" s="395"/>
      <c r="Q268" s="395"/>
      <c r="R268" s="395"/>
      <c r="S268" s="395"/>
      <c r="T268" s="395"/>
      <c r="U268" s="395"/>
      <c r="V268" s="395"/>
      <c r="W268" s="395"/>
      <c r="X268" s="395"/>
      <c r="Y268" s="395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97">
        <v>4607091380880</v>
      </c>
      <c r="E269" s="393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9" t="s">
        <v>422</v>
      </c>
      <c r="P269" s="392"/>
      <c r="Q269" s="392"/>
      <c r="R269" s="392"/>
      <c r="S269" s="393"/>
      <c r="T269" s="34"/>
      <c r="U269" s="34"/>
      <c r="V269" s="35" t="s">
        <v>66</v>
      </c>
      <c r="W269" s="385">
        <v>20</v>
      </c>
      <c r="X269" s="386">
        <f>IFERROR(IF(W269="",0,CEILING((W269/$H269),1)*$H269),"")</f>
        <v>25.200000000000003</v>
      </c>
      <c r="Y269" s="36">
        <f>IFERROR(IF(X269=0,"",ROUNDUP(X269/H269,0)*0.02175),"")</f>
        <v>6.5250000000000002E-2</v>
      </c>
      <c r="Z269" s="56"/>
      <c r="AA269" s="57"/>
      <c r="AE269" s="64"/>
      <c r="BB269" s="222" t="s">
        <v>1</v>
      </c>
      <c r="BL269" s="64">
        <f>IFERROR(W269*I269/H269,"0")</f>
        <v>21.342857142857142</v>
      </c>
      <c r="BM269" s="64">
        <f>IFERROR(X269*I269/H269,"0")</f>
        <v>26.892000000000003</v>
      </c>
      <c r="BN269" s="64">
        <f>IFERROR(1/J269*(W269/H269),"0")</f>
        <v>4.2517006802721087E-2</v>
      </c>
      <c r="BO269" s="64">
        <f>IFERROR(1/J269*(X269/H269),"0")</f>
        <v>5.3571428571428568E-2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97">
        <v>4607091384482</v>
      </c>
      <c r="E270" s="393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3"/>
      <c r="T270" s="34"/>
      <c r="U270" s="34"/>
      <c r="V270" s="35" t="s">
        <v>66</v>
      </c>
      <c r="W270" s="385">
        <v>400</v>
      </c>
      <c r="X270" s="386">
        <f>IFERROR(IF(W270="",0,CEILING((W270/$H270),1)*$H270),"")</f>
        <v>405.59999999999997</v>
      </c>
      <c r="Y270" s="36">
        <f>IFERROR(IF(X270=0,"",ROUNDUP(X270/H270,0)*0.02175),"")</f>
        <v>1.131</v>
      </c>
      <c r="Z270" s="56"/>
      <c r="AA270" s="57"/>
      <c r="AE270" s="64"/>
      <c r="BB270" s="223" t="s">
        <v>1</v>
      </c>
      <c r="BL270" s="64">
        <f>IFERROR(W270*I270/H270,"0")</f>
        <v>428.92307692307696</v>
      </c>
      <c r="BM270" s="64">
        <f>IFERROR(X270*I270/H270,"0")</f>
        <v>434.928</v>
      </c>
      <c r="BN270" s="64">
        <f>IFERROR(1/J270*(W270/H270),"0")</f>
        <v>0.91575091575091572</v>
      </c>
      <c r="BO270" s="64">
        <f>IFERROR(1/J270*(X270/H270),"0")</f>
        <v>0.92857142857142849</v>
      </c>
    </row>
    <row r="271" spans="1:67" ht="16.5" customHeight="1" x14ac:dyDescent="0.25">
      <c r="A271" s="54" t="s">
        <v>425</v>
      </c>
      <c r="B271" s="54" t="s">
        <v>426</v>
      </c>
      <c r="C271" s="31">
        <v>4301060325</v>
      </c>
      <c r="D271" s="397">
        <v>4607091380897</v>
      </c>
      <c r="E271" s="393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3"/>
      <c r="T271" s="34"/>
      <c r="U271" s="34"/>
      <c r="V271" s="35" t="s">
        <v>66</v>
      </c>
      <c r="W271" s="385">
        <v>10</v>
      </c>
      <c r="X271" s="386">
        <f>IFERROR(IF(W271="",0,CEILING((W271/$H271),1)*$H271),"")</f>
        <v>16.8</v>
      </c>
      <c r="Y271" s="36">
        <f>IFERROR(IF(X271=0,"",ROUNDUP(X271/H271,0)*0.02175),"")</f>
        <v>4.3499999999999997E-2</v>
      </c>
      <c r="Z271" s="56"/>
      <c r="AA271" s="57"/>
      <c r="AE271" s="64"/>
      <c r="BB271" s="224" t="s">
        <v>1</v>
      </c>
      <c r="BL271" s="64">
        <f>IFERROR(W271*I271/H271,"0")</f>
        <v>10.671428571428571</v>
      </c>
      <c r="BM271" s="64">
        <f>IFERROR(X271*I271/H271,"0")</f>
        <v>17.928000000000001</v>
      </c>
      <c r="BN271" s="64">
        <f>IFERROR(1/J271*(W271/H271),"0")</f>
        <v>2.1258503401360544E-2</v>
      </c>
      <c r="BO271" s="64">
        <f>IFERROR(1/J271*(X271/H271),"0")</f>
        <v>3.5714285714285712E-2</v>
      </c>
    </row>
    <row r="272" spans="1:67" x14ac:dyDescent="0.2">
      <c r="A272" s="394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08" t="s">
        <v>70</v>
      </c>
      <c r="P272" s="409"/>
      <c r="Q272" s="409"/>
      <c r="R272" s="409"/>
      <c r="S272" s="409"/>
      <c r="T272" s="409"/>
      <c r="U272" s="410"/>
      <c r="V272" s="37" t="s">
        <v>71</v>
      </c>
      <c r="W272" s="387">
        <f>IFERROR(W269/H269,"0")+IFERROR(W270/H270,"0")+IFERROR(W271/H271,"0")</f>
        <v>54.853479853479854</v>
      </c>
      <c r="X272" s="387">
        <f>IFERROR(X269/H269,"0")+IFERROR(X270/H270,"0")+IFERROR(X271/H271,"0")</f>
        <v>57</v>
      </c>
      <c r="Y272" s="387">
        <f>IFERROR(IF(Y269="",0,Y269),"0")+IFERROR(IF(Y270="",0,Y270),"0")+IFERROR(IF(Y271="",0,Y271),"0")</f>
        <v>1.2397500000000001</v>
      </c>
      <c r="Z272" s="388"/>
      <c r="AA272" s="388"/>
    </row>
    <row r="273" spans="1:67" x14ac:dyDescent="0.2">
      <c r="A273" s="395"/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6"/>
      <c r="O273" s="408" t="s">
        <v>70</v>
      </c>
      <c r="P273" s="409"/>
      <c r="Q273" s="409"/>
      <c r="R273" s="409"/>
      <c r="S273" s="409"/>
      <c r="T273" s="409"/>
      <c r="U273" s="410"/>
      <c r="V273" s="37" t="s">
        <v>66</v>
      </c>
      <c r="W273" s="387">
        <f>IFERROR(SUM(W269:W271),"0")</f>
        <v>430</v>
      </c>
      <c r="X273" s="387">
        <f>IFERROR(SUM(X269:X271),"0")</f>
        <v>447.59999999999997</v>
      </c>
      <c r="Y273" s="37"/>
      <c r="Z273" s="388"/>
      <c r="AA273" s="388"/>
    </row>
    <row r="274" spans="1:67" ht="14.25" hidden="1" customHeight="1" x14ac:dyDescent="0.25">
      <c r="A274" s="400" t="s">
        <v>91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78"/>
      <c r="AA274" s="378"/>
    </row>
    <row r="275" spans="1:67" ht="16.5" hidden="1" customHeight="1" x14ac:dyDescent="0.25">
      <c r="A275" s="54" t="s">
        <v>427</v>
      </c>
      <c r="B275" s="54" t="s">
        <v>428</v>
      </c>
      <c r="C275" s="31">
        <v>4301030232</v>
      </c>
      <c r="D275" s="397">
        <v>4607091388374</v>
      </c>
      <c r="E275" s="393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5" t="s">
        <v>429</v>
      </c>
      <c r="P275" s="392"/>
      <c r="Q275" s="392"/>
      <c r="R275" s="392"/>
      <c r="S275" s="393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430</v>
      </c>
      <c r="B276" s="54" t="s">
        <v>431</v>
      </c>
      <c r="C276" s="31">
        <v>4301030235</v>
      </c>
      <c r="D276" s="397">
        <v>4607091388381</v>
      </c>
      <c r="E276" s="393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1" t="s">
        <v>432</v>
      </c>
      <c r="P276" s="392"/>
      <c r="Q276" s="392"/>
      <c r="R276" s="392"/>
      <c r="S276" s="393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433</v>
      </c>
      <c r="B277" s="54" t="s">
        <v>434</v>
      </c>
      <c r="C277" s="31">
        <v>4301030233</v>
      </c>
      <c r="D277" s="397">
        <v>4607091388404</v>
      </c>
      <c r="E277" s="393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7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3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7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idden="1" x14ac:dyDescent="0.2">
      <c r="A278" s="394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08" t="s">
        <v>70</v>
      </c>
      <c r="P278" s="409"/>
      <c r="Q278" s="409"/>
      <c r="R278" s="409"/>
      <c r="S278" s="409"/>
      <c r="T278" s="409"/>
      <c r="U278" s="410"/>
      <c r="V278" s="37" t="s">
        <v>71</v>
      </c>
      <c r="W278" s="387">
        <f>IFERROR(W275/H275,"0")+IFERROR(W276/H276,"0")+IFERROR(W277/H277,"0")</f>
        <v>0</v>
      </c>
      <c r="X278" s="387">
        <f>IFERROR(X275/H275,"0")+IFERROR(X276/H276,"0")+IFERROR(X277/H277,"0")</f>
        <v>0</v>
      </c>
      <c r="Y278" s="387">
        <f>IFERROR(IF(Y275="",0,Y275),"0")+IFERROR(IF(Y276="",0,Y276),"0")+IFERROR(IF(Y277="",0,Y277),"0")</f>
        <v>0</v>
      </c>
      <c r="Z278" s="388"/>
      <c r="AA278" s="388"/>
    </row>
    <row r="279" spans="1:67" hidden="1" x14ac:dyDescent="0.2">
      <c r="A279" s="395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6"/>
      <c r="O279" s="408" t="s">
        <v>70</v>
      </c>
      <c r="P279" s="409"/>
      <c r="Q279" s="409"/>
      <c r="R279" s="409"/>
      <c r="S279" s="409"/>
      <c r="T279" s="409"/>
      <c r="U279" s="410"/>
      <c r="V279" s="37" t="s">
        <v>66</v>
      </c>
      <c r="W279" s="387">
        <f>IFERROR(SUM(W275:W277),"0")</f>
        <v>0</v>
      </c>
      <c r="X279" s="387">
        <f>IFERROR(SUM(X275:X277),"0")</f>
        <v>0</v>
      </c>
      <c r="Y279" s="37"/>
      <c r="Z279" s="388"/>
      <c r="AA279" s="388"/>
    </row>
    <row r="280" spans="1:67" ht="14.25" hidden="1" customHeight="1" x14ac:dyDescent="0.25">
      <c r="A280" s="400" t="s">
        <v>435</v>
      </c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5"/>
      <c r="P280" s="395"/>
      <c r="Q280" s="395"/>
      <c r="R280" s="395"/>
      <c r="S280" s="395"/>
      <c r="T280" s="395"/>
      <c r="U280" s="395"/>
      <c r="V280" s="395"/>
      <c r="W280" s="395"/>
      <c r="X280" s="395"/>
      <c r="Y280" s="395"/>
      <c r="Z280" s="378"/>
      <c r="AA280" s="378"/>
    </row>
    <row r="281" spans="1:67" ht="16.5" hidden="1" customHeight="1" x14ac:dyDescent="0.25">
      <c r="A281" s="54" t="s">
        <v>436</v>
      </c>
      <c r="B281" s="54" t="s">
        <v>437</v>
      </c>
      <c r="C281" s="31">
        <v>4301180007</v>
      </c>
      <c r="D281" s="397">
        <v>4680115881808</v>
      </c>
      <c r="E281" s="393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3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4301180006</v>
      </c>
      <c r="D282" s="397">
        <v>4680115881822</v>
      </c>
      <c r="E282" s="393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3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442</v>
      </c>
      <c r="B283" s="54" t="s">
        <v>443</v>
      </c>
      <c r="C283" s="31">
        <v>4301180001</v>
      </c>
      <c r="D283" s="397">
        <v>4680115880016</v>
      </c>
      <c r="E283" s="393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7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3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4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08" t="s">
        <v>70</v>
      </c>
      <c r="P284" s="409"/>
      <c r="Q284" s="409"/>
      <c r="R284" s="409"/>
      <c r="S284" s="409"/>
      <c r="T284" s="409"/>
      <c r="U284" s="410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hidden="1" x14ac:dyDescent="0.2">
      <c r="A285" s="395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6"/>
      <c r="O285" s="408" t="s">
        <v>70</v>
      </c>
      <c r="P285" s="409"/>
      <c r="Q285" s="409"/>
      <c r="R285" s="409"/>
      <c r="S285" s="409"/>
      <c r="T285" s="409"/>
      <c r="U285" s="410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hidden="1" customHeight="1" x14ac:dyDescent="0.25">
      <c r="A286" s="466" t="s">
        <v>444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9"/>
      <c r="AA286" s="379"/>
    </row>
    <row r="287" spans="1:67" ht="14.25" hidden="1" customHeight="1" x14ac:dyDescent="0.25">
      <c r="A287" s="400" t="s">
        <v>113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78"/>
      <c r="AA287" s="378"/>
    </row>
    <row r="288" spans="1:67" ht="27" hidden="1" customHeight="1" x14ac:dyDescent="0.25">
      <c r="A288" s="54" t="s">
        <v>445</v>
      </c>
      <c r="B288" s="54" t="s">
        <v>446</v>
      </c>
      <c r="C288" s="31">
        <v>4301011315</v>
      </c>
      <c r="D288" s="397">
        <v>4607091387421</v>
      </c>
      <c r="E288" s="393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7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3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hidden="1" customHeight="1" x14ac:dyDescent="0.25">
      <c r="A289" s="54" t="s">
        <v>445</v>
      </c>
      <c r="B289" s="54" t="s">
        <v>447</v>
      </c>
      <c r="C289" s="31">
        <v>4301011121</v>
      </c>
      <c r="D289" s="397">
        <v>4607091387421</v>
      </c>
      <c r="E289" s="393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3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448</v>
      </c>
      <c r="B290" s="54" t="s">
        <v>449</v>
      </c>
      <c r="C290" s="31">
        <v>4301011322</v>
      </c>
      <c r="D290" s="397">
        <v>4607091387452</v>
      </c>
      <c r="E290" s="393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5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3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448</v>
      </c>
      <c r="B291" s="54" t="s">
        <v>450</v>
      </c>
      <c r="C291" s="31">
        <v>4301011619</v>
      </c>
      <c r="D291" s="397">
        <v>4607091387452</v>
      </c>
      <c r="E291" s="393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3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4301011313</v>
      </c>
      <c r="D292" s="397">
        <v>4607091385984</v>
      </c>
      <c r="E292" s="393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3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4301011316</v>
      </c>
      <c r="D293" s="397">
        <v>4607091387438</v>
      </c>
      <c r="E293" s="393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3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hidden="1" customHeight="1" x14ac:dyDescent="0.25">
      <c r="A294" s="54" t="s">
        <v>455</v>
      </c>
      <c r="B294" s="54" t="s">
        <v>456</v>
      </c>
      <c r="C294" s="31">
        <v>4301011319</v>
      </c>
      <c r="D294" s="397">
        <v>4607091387469</v>
      </c>
      <c r="E294" s="393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3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hidden="1" x14ac:dyDescent="0.2">
      <c r="A295" s="394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08" t="s">
        <v>70</v>
      </c>
      <c r="P295" s="409"/>
      <c r="Q295" s="409"/>
      <c r="R295" s="409"/>
      <c r="S295" s="409"/>
      <c r="T295" s="409"/>
      <c r="U295" s="410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hidden="1" x14ac:dyDescent="0.2">
      <c r="A296" s="395"/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6"/>
      <c r="O296" s="408" t="s">
        <v>70</v>
      </c>
      <c r="P296" s="409"/>
      <c r="Q296" s="409"/>
      <c r="R296" s="409"/>
      <c r="S296" s="409"/>
      <c r="T296" s="409"/>
      <c r="U296" s="410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hidden="1" customHeight="1" x14ac:dyDescent="0.25">
      <c r="A297" s="400" t="s">
        <v>61</v>
      </c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5"/>
      <c r="P297" s="395"/>
      <c r="Q297" s="395"/>
      <c r="R297" s="395"/>
      <c r="S297" s="395"/>
      <c r="T297" s="395"/>
      <c r="U297" s="395"/>
      <c r="V297" s="395"/>
      <c r="W297" s="395"/>
      <c r="X297" s="395"/>
      <c r="Y297" s="395"/>
      <c r="Z297" s="378"/>
      <c r="AA297" s="378"/>
    </row>
    <row r="298" spans="1:67" ht="27" hidden="1" customHeight="1" x14ac:dyDescent="0.25">
      <c r="A298" s="54" t="s">
        <v>457</v>
      </c>
      <c r="B298" s="54" t="s">
        <v>458</v>
      </c>
      <c r="C298" s="31">
        <v>4301031154</v>
      </c>
      <c r="D298" s="397">
        <v>4607091387292</v>
      </c>
      <c r="E298" s="393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66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3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hidden="1" x14ac:dyDescent="0.2">
      <c r="A299" s="394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08" t="s">
        <v>70</v>
      </c>
      <c r="P299" s="409"/>
      <c r="Q299" s="409"/>
      <c r="R299" s="409"/>
      <c r="S299" s="409"/>
      <c r="T299" s="409"/>
      <c r="U299" s="410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hidden="1" x14ac:dyDescent="0.2">
      <c r="A300" s="395"/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6"/>
      <c r="O300" s="408" t="s">
        <v>70</v>
      </c>
      <c r="P300" s="409"/>
      <c r="Q300" s="409"/>
      <c r="R300" s="409"/>
      <c r="S300" s="409"/>
      <c r="T300" s="409"/>
      <c r="U300" s="410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hidden="1" customHeight="1" x14ac:dyDescent="0.25">
      <c r="A301" s="466" t="s">
        <v>459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9"/>
      <c r="AA301" s="379"/>
    </row>
    <row r="302" spans="1:67" ht="14.25" hidden="1" customHeight="1" x14ac:dyDescent="0.25">
      <c r="A302" s="400" t="s">
        <v>61</v>
      </c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5"/>
      <c r="P302" s="395"/>
      <c r="Q302" s="395"/>
      <c r="R302" s="395"/>
      <c r="S302" s="395"/>
      <c r="T302" s="395"/>
      <c r="U302" s="395"/>
      <c r="V302" s="395"/>
      <c r="W302" s="395"/>
      <c r="X302" s="395"/>
      <c r="Y302" s="395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97">
        <v>4607091383836</v>
      </c>
      <c r="E303" s="393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5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3"/>
      <c r="T303" s="34"/>
      <c r="U303" s="34"/>
      <c r="V303" s="35" t="s">
        <v>66</v>
      </c>
      <c r="W303" s="385">
        <v>48</v>
      </c>
      <c r="X303" s="386">
        <f>IFERROR(IF(W303="",0,CEILING((W303/$H303),1)*$H303),"")</f>
        <v>48.6</v>
      </c>
      <c r="Y303" s="36">
        <f>IFERROR(IF(X303=0,"",ROUNDUP(X303/H303,0)*0.00753),"")</f>
        <v>0.20331000000000002</v>
      </c>
      <c r="Z303" s="56"/>
      <c r="AA303" s="57"/>
      <c r="AE303" s="64"/>
      <c r="BB303" s="239" t="s">
        <v>1</v>
      </c>
      <c r="BL303" s="64">
        <f>IFERROR(W303*I303/H303,"0")</f>
        <v>54.61333333333333</v>
      </c>
      <c r="BM303" s="64">
        <f>IFERROR(X303*I303/H303,"0")</f>
        <v>55.296000000000006</v>
      </c>
      <c r="BN303" s="64">
        <f>IFERROR(1/J303*(W303/H303),"0")</f>
        <v>0.17094017094017092</v>
      </c>
      <c r="BO303" s="64">
        <f>IFERROR(1/J303*(X303/H303),"0")</f>
        <v>0.17307692307692307</v>
      </c>
    </row>
    <row r="304" spans="1:67" x14ac:dyDescent="0.2">
      <c r="A304" s="394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08" t="s">
        <v>70</v>
      </c>
      <c r="P304" s="409"/>
      <c r="Q304" s="409"/>
      <c r="R304" s="409"/>
      <c r="S304" s="409"/>
      <c r="T304" s="409"/>
      <c r="U304" s="410"/>
      <c r="V304" s="37" t="s">
        <v>71</v>
      </c>
      <c r="W304" s="387">
        <f>IFERROR(W303/H303,"0")</f>
        <v>26.666666666666664</v>
      </c>
      <c r="X304" s="387">
        <f>IFERROR(X303/H303,"0")</f>
        <v>27</v>
      </c>
      <c r="Y304" s="387">
        <f>IFERROR(IF(Y303="",0,Y303),"0")</f>
        <v>0.20331000000000002</v>
      </c>
      <c r="Z304" s="388"/>
      <c r="AA304" s="388"/>
    </row>
    <row r="305" spans="1:67" x14ac:dyDescent="0.2">
      <c r="A305" s="395"/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6"/>
      <c r="O305" s="408" t="s">
        <v>70</v>
      </c>
      <c r="P305" s="409"/>
      <c r="Q305" s="409"/>
      <c r="R305" s="409"/>
      <c r="S305" s="409"/>
      <c r="T305" s="409"/>
      <c r="U305" s="410"/>
      <c r="V305" s="37" t="s">
        <v>66</v>
      </c>
      <c r="W305" s="387">
        <f>IFERROR(SUM(W303:W303),"0")</f>
        <v>48</v>
      </c>
      <c r="X305" s="387">
        <f>IFERROR(SUM(X303:X303),"0")</f>
        <v>48.6</v>
      </c>
      <c r="Y305" s="37"/>
      <c r="Z305" s="388"/>
      <c r="AA305" s="388"/>
    </row>
    <row r="306" spans="1:67" ht="14.25" hidden="1" customHeight="1" x14ac:dyDescent="0.25">
      <c r="A306" s="400" t="s">
        <v>72</v>
      </c>
      <c r="B306" s="395"/>
      <c r="C306" s="395"/>
      <c r="D306" s="395"/>
      <c r="E306" s="395"/>
      <c r="F306" s="395"/>
      <c r="G306" s="395"/>
      <c r="H306" s="395"/>
      <c r="I306" s="395"/>
      <c r="J306" s="395"/>
      <c r="K306" s="395"/>
      <c r="L306" s="395"/>
      <c r="M306" s="395"/>
      <c r="N306" s="395"/>
      <c r="O306" s="395"/>
      <c r="P306" s="395"/>
      <c r="Q306" s="395"/>
      <c r="R306" s="395"/>
      <c r="S306" s="395"/>
      <c r="T306" s="395"/>
      <c r="U306" s="395"/>
      <c r="V306" s="395"/>
      <c r="W306" s="395"/>
      <c r="X306" s="395"/>
      <c r="Y306" s="395"/>
      <c r="Z306" s="378"/>
      <c r="AA306" s="378"/>
    </row>
    <row r="307" spans="1:67" ht="27" hidden="1" customHeight="1" x14ac:dyDescent="0.25">
      <c r="A307" s="54" t="s">
        <v>462</v>
      </c>
      <c r="B307" s="54" t="s">
        <v>463</v>
      </c>
      <c r="C307" s="31">
        <v>4301051142</v>
      </c>
      <c r="D307" s="397">
        <v>4607091387919</v>
      </c>
      <c r="E307" s="393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3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97">
        <v>4680115883604</v>
      </c>
      <c r="E308" s="393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58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3"/>
      <c r="T308" s="34"/>
      <c r="U308" s="34"/>
      <c r="V308" s="35" t="s">
        <v>66</v>
      </c>
      <c r="W308" s="385">
        <v>560</v>
      </c>
      <c r="X308" s="386">
        <f>IFERROR(IF(W308="",0,CEILING((W308/$H308),1)*$H308),"")</f>
        <v>560.70000000000005</v>
      </c>
      <c r="Y308" s="36">
        <f>IFERROR(IF(X308=0,"",ROUNDUP(X308/H308,0)*0.00753),"")</f>
        <v>2.01051</v>
      </c>
      <c r="Z308" s="56"/>
      <c r="AA308" s="57"/>
      <c r="AE308" s="64"/>
      <c r="BB308" s="241" t="s">
        <v>1</v>
      </c>
      <c r="BL308" s="64">
        <f>IFERROR(W308*I308/H308,"0")</f>
        <v>632.5333333333333</v>
      </c>
      <c r="BM308" s="64">
        <f>IFERROR(X308*I308/H308,"0")</f>
        <v>633.32400000000007</v>
      </c>
      <c r="BN308" s="64">
        <f>IFERROR(1/J308*(W308/H308),"0")</f>
        <v>1.7094017094017091</v>
      </c>
      <c r="BO308" s="64">
        <f>IFERROR(1/J308*(X308/H308),"0")</f>
        <v>1.7115384615384615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97">
        <v>4680115883567</v>
      </c>
      <c r="E309" s="393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3"/>
      <c r="T309" s="34"/>
      <c r="U309" s="34"/>
      <c r="V309" s="35" t="s">
        <v>66</v>
      </c>
      <c r="W309" s="385">
        <v>420</v>
      </c>
      <c r="X309" s="386">
        <f>IFERROR(IF(W309="",0,CEILING((W309/$H309),1)*$H309),"")</f>
        <v>420</v>
      </c>
      <c r="Y309" s="36">
        <f>IFERROR(IF(X309=0,"",ROUNDUP(X309/H309,0)*0.00753),"")</f>
        <v>1.506</v>
      </c>
      <c r="Z309" s="56"/>
      <c r="AA309" s="57"/>
      <c r="AE309" s="64"/>
      <c r="BB309" s="242" t="s">
        <v>1</v>
      </c>
      <c r="BL309" s="64">
        <f>IFERROR(W309*I309/H309,"0")</f>
        <v>471.99999999999994</v>
      </c>
      <c r="BM309" s="64">
        <f>IFERROR(X309*I309/H309,"0")</f>
        <v>471.99999999999994</v>
      </c>
      <c r="BN309" s="64">
        <f>IFERROR(1/J309*(W309/H309),"0")</f>
        <v>1.2820512820512819</v>
      </c>
      <c r="BO309" s="64">
        <f>IFERROR(1/J309*(X309/H309),"0")</f>
        <v>1.2820512820512819</v>
      </c>
    </row>
    <row r="310" spans="1:67" x14ac:dyDescent="0.2">
      <c r="A310" s="394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08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87">
        <f>IFERROR(W307/H307,"0")+IFERROR(W308/H308,"0")+IFERROR(W309/H309,"0")</f>
        <v>466.66666666666663</v>
      </c>
      <c r="X310" s="387">
        <f>IFERROR(X307/H307,"0")+IFERROR(X308/H308,"0")+IFERROR(X309/H309,"0")</f>
        <v>467</v>
      </c>
      <c r="Y310" s="387">
        <f>IFERROR(IF(Y307="",0,Y307),"0")+IFERROR(IF(Y308="",0,Y308),"0")+IFERROR(IF(Y309="",0,Y309),"0")</f>
        <v>3.5165100000000002</v>
      </c>
      <c r="Z310" s="388"/>
      <c r="AA310" s="388"/>
    </row>
    <row r="311" spans="1:67" x14ac:dyDescent="0.2">
      <c r="A311" s="395"/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6"/>
      <c r="O311" s="408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87">
        <f>IFERROR(SUM(W307:W309),"0")</f>
        <v>980</v>
      </c>
      <c r="X311" s="387">
        <f>IFERROR(SUM(X307:X309),"0")</f>
        <v>980.7</v>
      </c>
      <c r="Y311" s="37"/>
      <c r="Z311" s="388"/>
      <c r="AA311" s="388"/>
    </row>
    <row r="312" spans="1:67" ht="14.25" hidden="1" customHeight="1" x14ac:dyDescent="0.25">
      <c r="A312" s="400" t="s">
        <v>91</v>
      </c>
      <c r="B312" s="395"/>
      <c r="C312" s="395"/>
      <c r="D312" s="395"/>
      <c r="E312" s="395"/>
      <c r="F312" s="395"/>
      <c r="G312" s="395"/>
      <c r="H312" s="395"/>
      <c r="I312" s="395"/>
      <c r="J312" s="395"/>
      <c r="K312" s="395"/>
      <c r="L312" s="395"/>
      <c r="M312" s="395"/>
      <c r="N312" s="395"/>
      <c r="O312" s="395"/>
      <c r="P312" s="395"/>
      <c r="Q312" s="395"/>
      <c r="R312" s="395"/>
      <c r="S312" s="395"/>
      <c r="T312" s="395"/>
      <c r="U312" s="395"/>
      <c r="V312" s="395"/>
      <c r="W312" s="395"/>
      <c r="X312" s="395"/>
      <c r="Y312" s="395"/>
      <c r="Z312" s="378"/>
      <c r="AA312" s="378"/>
    </row>
    <row r="313" spans="1:67" ht="27" hidden="1" customHeight="1" x14ac:dyDescent="0.25">
      <c r="A313" s="54" t="s">
        <v>468</v>
      </c>
      <c r="B313" s="54" t="s">
        <v>469</v>
      </c>
      <c r="C313" s="31">
        <v>4301032015</v>
      </c>
      <c r="D313" s="397">
        <v>4607091383102</v>
      </c>
      <c r="E313" s="393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7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3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idden="1" x14ac:dyDescent="0.2">
      <c r="A314" s="394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08" t="s">
        <v>70</v>
      </c>
      <c r="P314" s="409"/>
      <c r="Q314" s="409"/>
      <c r="R314" s="409"/>
      <c r="S314" s="409"/>
      <c r="T314" s="409"/>
      <c r="U314" s="410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hidden="1" x14ac:dyDescent="0.2">
      <c r="A315" s="395"/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6"/>
      <c r="O315" s="408" t="s">
        <v>70</v>
      </c>
      <c r="P315" s="409"/>
      <c r="Q315" s="409"/>
      <c r="R315" s="409"/>
      <c r="S315" s="409"/>
      <c r="T315" s="409"/>
      <c r="U315" s="410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hidden="1" customHeight="1" x14ac:dyDescent="0.2">
      <c r="A316" s="401" t="s">
        <v>470</v>
      </c>
      <c r="B316" s="402"/>
      <c r="C316" s="402"/>
      <c r="D316" s="402"/>
      <c r="E316" s="402"/>
      <c r="F316" s="402"/>
      <c r="G316" s="402"/>
      <c r="H316" s="402"/>
      <c r="I316" s="402"/>
      <c r="J316" s="402"/>
      <c r="K316" s="402"/>
      <c r="L316" s="402"/>
      <c r="M316" s="402"/>
      <c r="N316" s="402"/>
      <c r="O316" s="402"/>
      <c r="P316" s="402"/>
      <c r="Q316" s="402"/>
      <c r="R316" s="402"/>
      <c r="S316" s="402"/>
      <c r="T316" s="402"/>
      <c r="U316" s="402"/>
      <c r="V316" s="402"/>
      <c r="W316" s="402"/>
      <c r="X316" s="402"/>
      <c r="Y316" s="402"/>
      <c r="Z316" s="48"/>
      <c r="AA316" s="48"/>
    </row>
    <row r="317" spans="1:67" ht="16.5" hidden="1" customHeight="1" x14ac:dyDescent="0.25">
      <c r="A317" s="466" t="s">
        <v>471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9"/>
      <c r="AA317" s="379"/>
    </row>
    <row r="318" spans="1:67" ht="14.25" hidden="1" customHeight="1" x14ac:dyDescent="0.25">
      <c r="A318" s="400" t="s">
        <v>113</v>
      </c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5"/>
      <c r="P318" s="395"/>
      <c r="Q318" s="395"/>
      <c r="R318" s="395"/>
      <c r="S318" s="395"/>
      <c r="T318" s="395"/>
      <c r="U318" s="395"/>
      <c r="V318" s="395"/>
      <c r="W318" s="395"/>
      <c r="X318" s="395"/>
      <c r="Y318" s="395"/>
      <c r="Z318" s="378"/>
      <c r="AA318" s="378"/>
    </row>
    <row r="319" spans="1:67" ht="37.5" hidden="1" customHeight="1" x14ac:dyDescent="0.25">
      <c r="A319" s="54" t="s">
        <v>472</v>
      </c>
      <c r="B319" s="54" t="s">
        <v>473</v>
      </c>
      <c r="C319" s="31">
        <v>4301011875</v>
      </c>
      <c r="D319" s="397">
        <v>4680115884885</v>
      </c>
      <c r="E319" s="393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5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3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hidden="1" customHeight="1" x14ac:dyDescent="0.25">
      <c r="A320" s="54" t="s">
        <v>474</v>
      </c>
      <c r="B320" s="54" t="s">
        <v>475</v>
      </c>
      <c r="C320" s="31">
        <v>4301011874</v>
      </c>
      <c r="D320" s="397">
        <v>4680115884892</v>
      </c>
      <c r="E320" s="393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62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3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476</v>
      </c>
      <c r="B321" s="54" t="s">
        <v>477</v>
      </c>
      <c r="C321" s="31">
        <v>4301011943</v>
      </c>
      <c r="D321" s="397">
        <v>4680115884830</v>
      </c>
      <c r="E321" s="393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3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97">
        <v>4680115884830</v>
      </c>
      <c r="E322" s="393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3"/>
      <c r="T322" s="34"/>
      <c r="U322" s="34"/>
      <c r="V322" s="35" t="s">
        <v>66</v>
      </c>
      <c r="W322" s="385">
        <v>1500</v>
      </c>
      <c r="X322" s="386">
        <f t="shared" si="64"/>
        <v>1500</v>
      </c>
      <c r="Y322" s="36">
        <f>IFERROR(IF(X322=0,"",ROUNDUP(X322/H322,0)*0.02175),"")</f>
        <v>2.1749999999999998</v>
      </c>
      <c r="Z322" s="56"/>
      <c r="AA322" s="57"/>
      <c r="AE322" s="64"/>
      <c r="BB322" s="247" t="s">
        <v>1</v>
      </c>
      <c r="BL322" s="64">
        <f t="shared" si="65"/>
        <v>1548</v>
      </c>
      <c r="BM322" s="64">
        <f t="shared" si="66"/>
        <v>1548</v>
      </c>
      <c r="BN322" s="64">
        <f t="shared" si="67"/>
        <v>2.083333333333333</v>
      </c>
      <c r="BO322" s="64">
        <f t="shared" si="68"/>
        <v>2.083333333333333</v>
      </c>
    </row>
    <row r="323" spans="1:67" ht="27" hidden="1" customHeight="1" x14ac:dyDescent="0.25">
      <c r="A323" s="54" t="s">
        <v>479</v>
      </c>
      <c r="B323" s="54" t="s">
        <v>480</v>
      </c>
      <c r="C323" s="31">
        <v>4301011946</v>
      </c>
      <c r="D323" s="397">
        <v>4680115884847</v>
      </c>
      <c r="E323" s="393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48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3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97">
        <v>4680115884847</v>
      </c>
      <c r="E324" s="393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3"/>
      <c r="T324" s="34"/>
      <c r="U324" s="34"/>
      <c r="V324" s="35" t="s">
        <v>66</v>
      </c>
      <c r="W324" s="385">
        <v>1300</v>
      </c>
      <c r="X324" s="386">
        <f t="shared" si="64"/>
        <v>1305</v>
      </c>
      <c r="Y324" s="36">
        <f>IFERROR(IF(X324=0,"",ROUNDUP(X324/H324,0)*0.02175),"")</f>
        <v>1.8922499999999998</v>
      </c>
      <c r="Z324" s="56"/>
      <c r="AA324" s="57"/>
      <c r="AE324" s="64"/>
      <c r="BB324" s="249" t="s">
        <v>1</v>
      </c>
      <c r="BL324" s="64">
        <f t="shared" si="65"/>
        <v>1341.6</v>
      </c>
      <c r="BM324" s="64">
        <f t="shared" si="66"/>
        <v>1346.76</v>
      </c>
      <c r="BN324" s="64">
        <f t="shared" si="67"/>
        <v>1.8055555555555556</v>
      </c>
      <c r="BO324" s="64">
        <f t="shared" si="68"/>
        <v>1.8125</v>
      </c>
    </row>
    <row r="325" spans="1:67" ht="27" hidden="1" customHeight="1" x14ac:dyDescent="0.25">
      <c r="A325" s="54" t="s">
        <v>482</v>
      </c>
      <c r="B325" s="54" t="s">
        <v>483</v>
      </c>
      <c r="C325" s="31">
        <v>4301011947</v>
      </c>
      <c r="D325" s="397">
        <v>4680115884854</v>
      </c>
      <c r="E325" s="393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7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3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97">
        <v>4680115884854</v>
      </c>
      <c r="E326" s="393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3"/>
      <c r="T326" s="34"/>
      <c r="U326" s="34"/>
      <c r="V326" s="35" t="s">
        <v>66</v>
      </c>
      <c r="W326" s="385">
        <v>1000</v>
      </c>
      <c r="X326" s="386">
        <f t="shared" si="64"/>
        <v>1005</v>
      </c>
      <c r="Y326" s="36">
        <f>IFERROR(IF(X326=0,"",ROUNDUP(X326/H326,0)*0.02175),"")</f>
        <v>1.4572499999999999</v>
      </c>
      <c r="Z326" s="56"/>
      <c r="AA326" s="57"/>
      <c r="AE326" s="64"/>
      <c r="BB326" s="251" t="s">
        <v>1</v>
      </c>
      <c r="BL326" s="64">
        <f t="shared" si="65"/>
        <v>1032</v>
      </c>
      <c r="BM326" s="64">
        <f t="shared" si="66"/>
        <v>1037.1600000000001</v>
      </c>
      <c r="BN326" s="64">
        <f t="shared" si="67"/>
        <v>1.3888888888888888</v>
      </c>
      <c r="BO326" s="64">
        <f t="shared" si="68"/>
        <v>1.3958333333333333</v>
      </c>
    </row>
    <row r="327" spans="1:67" ht="37.5" hidden="1" customHeight="1" x14ac:dyDescent="0.25">
      <c r="A327" s="54" t="s">
        <v>485</v>
      </c>
      <c r="B327" s="54" t="s">
        <v>486</v>
      </c>
      <c r="C327" s="31">
        <v>4301011871</v>
      </c>
      <c r="D327" s="397">
        <v>4680115884908</v>
      </c>
      <c r="E327" s="393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3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4301011868</v>
      </c>
      <c r="D328" s="397">
        <v>4680115884861</v>
      </c>
      <c r="E328" s="393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3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4301011952</v>
      </c>
      <c r="D329" s="397">
        <v>4680115884922</v>
      </c>
      <c r="E329" s="393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5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3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hidden="1" customHeight="1" x14ac:dyDescent="0.25">
      <c r="A330" s="54" t="s">
        <v>491</v>
      </c>
      <c r="B330" s="54" t="s">
        <v>492</v>
      </c>
      <c r="C330" s="31">
        <v>4301011433</v>
      </c>
      <c r="D330" s="397">
        <v>4680115882638</v>
      </c>
      <c r="E330" s="393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3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4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08" t="s">
        <v>70</v>
      </c>
      <c r="P331" s="409"/>
      <c r="Q331" s="409"/>
      <c r="R331" s="409"/>
      <c r="S331" s="409"/>
      <c r="T331" s="409"/>
      <c r="U331" s="410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253.33333333333337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254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5.5244999999999997</v>
      </c>
      <c r="Z331" s="388"/>
      <c r="AA331" s="388"/>
    </row>
    <row r="332" spans="1:67" x14ac:dyDescent="0.2">
      <c r="A332" s="395"/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6"/>
      <c r="O332" s="408" t="s">
        <v>70</v>
      </c>
      <c r="P332" s="409"/>
      <c r="Q332" s="409"/>
      <c r="R332" s="409"/>
      <c r="S332" s="409"/>
      <c r="T332" s="409"/>
      <c r="U332" s="410"/>
      <c r="V332" s="37" t="s">
        <v>66</v>
      </c>
      <c r="W332" s="387">
        <f>IFERROR(SUM(W319:W330),"0")</f>
        <v>3800</v>
      </c>
      <c r="X332" s="387">
        <f>IFERROR(SUM(X319:X330),"0")</f>
        <v>3810</v>
      </c>
      <c r="Y332" s="37"/>
      <c r="Z332" s="388"/>
      <c r="AA332" s="388"/>
    </row>
    <row r="333" spans="1:67" ht="14.25" hidden="1" customHeight="1" x14ac:dyDescent="0.25">
      <c r="A333" s="400" t="s">
        <v>105</v>
      </c>
      <c r="B333" s="395"/>
      <c r="C333" s="395"/>
      <c r="D333" s="395"/>
      <c r="E333" s="395"/>
      <c r="F333" s="395"/>
      <c r="G333" s="395"/>
      <c r="H333" s="395"/>
      <c r="I333" s="395"/>
      <c r="J333" s="395"/>
      <c r="K333" s="395"/>
      <c r="L333" s="395"/>
      <c r="M333" s="395"/>
      <c r="N333" s="395"/>
      <c r="O333" s="395"/>
      <c r="P333" s="395"/>
      <c r="Q333" s="395"/>
      <c r="R333" s="395"/>
      <c r="S333" s="395"/>
      <c r="T333" s="395"/>
      <c r="U333" s="395"/>
      <c r="V333" s="395"/>
      <c r="W333" s="395"/>
      <c r="X333" s="395"/>
      <c r="Y333" s="395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97">
        <v>4607091383980</v>
      </c>
      <c r="E334" s="393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4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3"/>
      <c r="T334" s="34"/>
      <c r="U334" s="34"/>
      <c r="V334" s="35" t="s">
        <v>66</v>
      </c>
      <c r="W334" s="385">
        <v>1500</v>
      </c>
      <c r="X334" s="386">
        <f>IFERROR(IF(W334="",0,CEILING((W334/$H334),1)*$H334),"")</f>
        <v>1500</v>
      </c>
      <c r="Y334" s="36">
        <f>IFERROR(IF(X334=0,"",ROUNDUP(X334/H334,0)*0.02175),"")</f>
        <v>2.1749999999999998</v>
      </c>
      <c r="Z334" s="56"/>
      <c r="AA334" s="57"/>
      <c r="AE334" s="64"/>
      <c r="BB334" s="256" t="s">
        <v>1</v>
      </c>
      <c r="BL334" s="64">
        <f>IFERROR(W334*I334/H334,"0")</f>
        <v>1548</v>
      </c>
      <c r="BM334" s="64">
        <f>IFERROR(X334*I334/H334,"0")</f>
        <v>1548</v>
      </c>
      <c r="BN334" s="64">
        <f>IFERROR(1/J334*(W334/H334),"0")</f>
        <v>2.083333333333333</v>
      </c>
      <c r="BO334" s="64">
        <f>IFERROR(1/J334*(X334/H334),"0")</f>
        <v>2.083333333333333</v>
      </c>
    </row>
    <row r="335" spans="1:67" ht="16.5" hidden="1" customHeight="1" x14ac:dyDescent="0.25">
      <c r="A335" s="54" t="s">
        <v>495</v>
      </c>
      <c r="B335" s="54" t="s">
        <v>496</v>
      </c>
      <c r="C335" s="31">
        <v>4301020270</v>
      </c>
      <c r="D335" s="397">
        <v>4680115883314</v>
      </c>
      <c r="E335" s="393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7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3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4301020179</v>
      </c>
      <c r="D336" s="397">
        <v>4607091384178</v>
      </c>
      <c r="E336" s="393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5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3"/>
      <c r="T336" s="34"/>
      <c r="U336" s="34"/>
      <c r="V336" s="35" t="s">
        <v>66</v>
      </c>
      <c r="W336" s="385">
        <v>20</v>
      </c>
      <c r="X336" s="386">
        <f>IFERROR(IF(W336="",0,CEILING((W336/$H336),1)*$H336),"")</f>
        <v>20</v>
      </c>
      <c r="Y336" s="36">
        <f>IFERROR(IF(X336=0,"",ROUNDUP(X336/H336,0)*0.00937),"")</f>
        <v>4.6850000000000003E-2</v>
      </c>
      <c r="Z336" s="56"/>
      <c r="AA336" s="57"/>
      <c r="AE336" s="64"/>
      <c r="BB336" s="258" t="s">
        <v>1</v>
      </c>
      <c r="BL336" s="64">
        <f>IFERROR(W336*I336/H336,"0")</f>
        <v>21.200000000000003</v>
      </c>
      <c r="BM336" s="64">
        <f>IFERROR(X336*I336/H336,"0")</f>
        <v>21.200000000000003</v>
      </c>
      <c r="BN336" s="64">
        <f>IFERROR(1/J336*(W336/H336),"0")</f>
        <v>4.1666666666666664E-2</v>
      </c>
      <c r="BO336" s="64">
        <f>IFERROR(1/J336*(X336/H336),"0")</f>
        <v>4.1666666666666664E-2</v>
      </c>
    </row>
    <row r="337" spans="1:67" x14ac:dyDescent="0.2">
      <c r="A337" s="394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08" t="s">
        <v>70</v>
      </c>
      <c r="P337" s="409"/>
      <c r="Q337" s="409"/>
      <c r="R337" s="409"/>
      <c r="S337" s="409"/>
      <c r="T337" s="409"/>
      <c r="U337" s="410"/>
      <c r="V337" s="37" t="s">
        <v>71</v>
      </c>
      <c r="W337" s="387">
        <f>IFERROR(W334/H334,"0")+IFERROR(W335/H335,"0")+IFERROR(W336/H336,"0")</f>
        <v>105</v>
      </c>
      <c r="X337" s="387">
        <f>IFERROR(X334/H334,"0")+IFERROR(X335/H335,"0")+IFERROR(X336/H336,"0")</f>
        <v>105</v>
      </c>
      <c r="Y337" s="387">
        <f>IFERROR(IF(Y334="",0,Y334),"0")+IFERROR(IF(Y335="",0,Y335),"0")+IFERROR(IF(Y336="",0,Y336),"0")</f>
        <v>2.2218499999999999</v>
      </c>
      <c r="Z337" s="388"/>
      <c r="AA337" s="388"/>
    </row>
    <row r="338" spans="1:67" x14ac:dyDescent="0.2">
      <c r="A338" s="395"/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6"/>
      <c r="O338" s="408" t="s">
        <v>70</v>
      </c>
      <c r="P338" s="409"/>
      <c r="Q338" s="409"/>
      <c r="R338" s="409"/>
      <c r="S338" s="409"/>
      <c r="T338" s="409"/>
      <c r="U338" s="410"/>
      <c r="V338" s="37" t="s">
        <v>66</v>
      </c>
      <c r="W338" s="387">
        <f>IFERROR(SUM(W334:W336),"0")</f>
        <v>1520</v>
      </c>
      <c r="X338" s="387">
        <f>IFERROR(SUM(X334:X336),"0")</f>
        <v>1520</v>
      </c>
      <c r="Y338" s="37"/>
      <c r="Z338" s="388"/>
      <c r="AA338" s="388"/>
    </row>
    <row r="339" spans="1:67" ht="14.25" hidden="1" customHeight="1" x14ac:dyDescent="0.25">
      <c r="A339" s="400" t="s">
        <v>72</v>
      </c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5"/>
      <c r="P339" s="395"/>
      <c r="Q339" s="395"/>
      <c r="R339" s="395"/>
      <c r="S339" s="395"/>
      <c r="T339" s="395"/>
      <c r="U339" s="395"/>
      <c r="V339" s="395"/>
      <c r="W339" s="395"/>
      <c r="X339" s="395"/>
      <c r="Y339" s="395"/>
      <c r="Z339" s="378"/>
      <c r="AA339" s="378"/>
    </row>
    <row r="340" spans="1:67" ht="27" hidden="1" customHeight="1" x14ac:dyDescent="0.25">
      <c r="A340" s="54" t="s">
        <v>499</v>
      </c>
      <c r="B340" s="54" t="s">
        <v>500</v>
      </c>
      <c r="C340" s="31">
        <v>4301051560</v>
      </c>
      <c r="D340" s="397">
        <v>4607091383928</v>
      </c>
      <c r="E340" s="393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77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3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499</v>
      </c>
      <c r="B341" s="54" t="s">
        <v>501</v>
      </c>
      <c r="C341" s="31">
        <v>4301051639</v>
      </c>
      <c r="D341" s="397">
        <v>4607091383928</v>
      </c>
      <c r="E341" s="393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3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97">
        <v>4607091384260</v>
      </c>
      <c r="E342" s="393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69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3"/>
      <c r="T342" s="34"/>
      <c r="U342" s="34"/>
      <c r="V342" s="35" t="s">
        <v>66</v>
      </c>
      <c r="W342" s="385">
        <v>50</v>
      </c>
      <c r="X342" s="386">
        <f>IFERROR(IF(W342="",0,CEILING((W342/$H342),1)*$H342),"")</f>
        <v>54.6</v>
      </c>
      <c r="Y342" s="36">
        <f>IFERROR(IF(X342=0,"",ROUNDUP(X342/H342,0)*0.02175),"")</f>
        <v>0.15225</v>
      </c>
      <c r="Z342" s="56"/>
      <c r="AA342" s="57"/>
      <c r="AE342" s="64"/>
      <c r="BB342" s="261" t="s">
        <v>1</v>
      </c>
      <c r="BL342" s="64">
        <f>IFERROR(W342*I342/H342,"0")</f>
        <v>53.61538461538462</v>
      </c>
      <c r="BM342" s="64">
        <f>IFERROR(X342*I342/H342,"0")</f>
        <v>58.548000000000009</v>
      </c>
      <c r="BN342" s="64">
        <f>IFERROR(1/J342*(W342/H342),"0")</f>
        <v>0.11446886446886446</v>
      </c>
      <c r="BO342" s="64">
        <f>IFERROR(1/J342*(X342/H342),"0")</f>
        <v>0.125</v>
      </c>
    </row>
    <row r="343" spans="1:67" x14ac:dyDescent="0.2">
      <c r="A343" s="394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08" t="s">
        <v>70</v>
      </c>
      <c r="P343" s="409"/>
      <c r="Q343" s="409"/>
      <c r="R343" s="409"/>
      <c r="S343" s="409"/>
      <c r="T343" s="409"/>
      <c r="U343" s="410"/>
      <c r="V343" s="37" t="s">
        <v>71</v>
      </c>
      <c r="W343" s="387">
        <f>IFERROR(W340/H340,"0")+IFERROR(W341/H341,"0")+IFERROR(W342/H342,"0")</f>
        <v>6.4102564102564106</v>
      </c>
      <c r="X343" s="387">
        <f>IFERROR(X340/H340,"0")+IFERROR(X341/H341,"0")+IFERROR(X342/H342,"0")</f>
        <v>7</v>
      </c>
      <c r="Y343" s="387">
        <f>IFERROR(IF(Y340="",0,Y340),"0")+IFERROR(IF(Y341="",0,Y341),"0")+IFERROR(IF(Y342="",0,Y342),"0")</f>
        <v>0.15225</v>
      </c>
      <c r="Z343" s="388"/>
      <c r="AA343" s="388"/>
    </row>
    <row r="344" spans="1:67" x14ac:dyDescent="0.2">
      <c r="A344" s="395"/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6"/>
      <c r="O344" s="408" t="s">
        <v>70</v>
      </c>
      <c r="P344" s="409"/>
      <c r="Q344" s="409"/>
      <c r="R344" s="409"/>
      <c r="S344" s="409"/>
      <c r="T344" s="409"/>
      <c r="U344" s="410"/>
      <c r="V344" s="37" t="s">
        <v>66</v>
      </c>
      <c r="W344" s="387">
        <f>IFERROR(SUM(W340:W342),"0")</f>
        <v>50</v>
      </c>
      <c r="X344" s="387">
        <f>IFERROR(SUM(X340:X342),"0")</f>
        <v>54.6</v>
      </c>
      <c r="Y344" s="37"/>
      <c r="Z344" s="388"/>
      <c r="AA344" s="388"/>
    </row>
    <row r="345" spans="1:67" ht="14.25" hidden="1" customHeight="1" x14ac:dyDescent="0.25">
      <c r="A345" s="400" t="s">
        <v>215</v>
      </c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5"/>
      <c r="P345" s="395"/>
      <c r="Q345" s="395"/>
      <c r="R345" s="395"/>
      <c r="S345" s="395"/>
      <c r="T345" s="395"/>
      <c r="U345" s="395"/>
      <c r="V345" s="395"/>
      <c r="W345" s="395"/>
      <c r="X345" s="395"/>
      <c r="Y345" s="395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97">
        <v>4607091384673</v>
      </c>
      <c r="E346" s="393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3"/>
      <c r="T346" s="34"/>
      <c r="U346" s="34"/>
      <c r="V346" s="35" t="s">
        <v>66</v>
      </c>
      <c r="W346" s="385">
        <v>60</v>
      </c>
      <c r="X346" s="386">
        <f>IFERROR(IF(W346="",0,CEILING((W346/$H346),1)*$H346),"")</f>
        <v>62.4</v>
      </c>
      <c r="Y346" s="36">
        <f>IFERROR(IF(X346=0,"",ROUNDUP(X346/H346,0)*0.02175),"")</f>
        <v>0.17399999999999999</v>
      </c>
      <c r="Z346" s="56"/>
      <c r="AA346" s="57"/>
      <c r="AE346" s="64"/>
      <c r="BB346" s="262" t="s">
        <v>1</v>
      </c>
      <c r="BL346" s="64">
        <f>IFERROR(W346*I346/H346,"0")</f>
        <v>64.338461538461544</v>
      </c>
      <c r="BM346" s="64">
        <f>IFERROR(X346*I346/H346,"0")</f>
        <v>66.912000000000006</v>
      </c>
      <c r="BN346" s="64">
        <f>IFERROR(1/J346*(W346/H346),"0")</f>
        <v>0.13736263736263735</v>
      </c>
      <c r="BO346" s="64">
        <f>IFERROR(1/J346*(X346/H346),"0")</f>
        <v>0.14285714285714285</v>
      </c>
    </row>
    <row r="347" spans="1:67" ht="16.5" hidden="1" customHeight="1" x14ac:dyDescent="0.25">
      <c r="A347" s="54" t="s">
        <v>504</v>
      </c>
      <c r="B347" s="54" t="s">
        <v>506</v>
      </c>
      <c r="C347" s="31">
        <v>4301060345</v>
      </c>
      <c r="D347" s="397">
        <v>4607091384673</v>
      </c>
      <c r="E347" s="393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3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4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08" t="s">
        <v>70</v>
      </c>
      <c r="P348" s="409"/>
      <c r="Q348" s="409"/>
      <c r="R348" s="409"/>
      <c r="S348" s="409"/>
      <c r="T348" s="409"/>
      <c r="U348" s="410"/>
      <c r="V348" s="37" t="s">
        <v>71</v>
      </c>
      <c r="W348" s="387">
        <f>IFERROR(W346/H346,"0")+IFERROR(W347/H347,"0")</f>
        <v>7.6923076923076925</v>
      </c>
      <c r="X348" s="387">
        <f>IFERROR(X346/H346,"0")+IFERROR(X347/H347,"0")</f>
        <v>8</v>
      </c>
      <c r="Y348" s="387">
        <f>IFERROR(IF(Y346="",0,Y346),"0")+IFERROR(IF(Y347="",0,Y347),"0")</f>
        <v>0.17399999999999999</v>
      </c>
      <c r="Z348" s="388"/>
      <c r="AA348" s="388"/>
    </row>
    <row r="349" spans="1:67" x14ac:dyDescent="0.2">
      <c r="A349" s="395"/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6"/>
      <c r="O349" s="408" t="s">
        <v>70</v>
      </c>
      <c r="P349" s="409"/>
      <c r="Q349" s="409"/>
      <c r="R349" s="409"/>
      <c r="S349" s="409"/>
      <c r="T349" s="409"/>
      <c r="U349" s="410"/>
      <c r="V349" s="37" t="s">
        <v>66</v>
      </c>
      <c r="W349" s="387">
        <f>IFERROR(SUM(W346:W347),"0")</f>
        <v>60</v>
      </c>
      <c r="X349" s="387">
        <f>IFERROR(SUM(X346:X347),"0")</f>
        <v>62.4</v>
      </c>
      <c r="Y349" s="37"/>
      <c r="Z349" s="388"/>
      <c r="AA349" s="388"/>
    </row>
    <row r="350" spans="1:67" ht="16.5" hidden="1" customHeight="1" x14ac:dyDescent="0.25">
      <c r="A350" s="466" t="s">
        <v>507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9"/>
      <c r="AA350" s="379"/>
    </row>
    <row r="351" spans="1:67" ht="14.25" hidden="1" customHeight="1" x14ac:dyDescent="0.25">
      <c r="A351" s="400" t="s">
        <v>113</v>
      </c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5"/>
      <c r="P351" s="395"/>
      <c r="Q351" s="395"/>
      <c r="R351" s="395"/>
      <c r="S351" s="395"/>
      <c r="T351" s="395"/>
      <c r="U351" s="395"/>
      <c r="V351" s="395"/>
      <c r="W351" s="395"/>
      <c r="X351" s="395"/>
      <c r="Y351" s="395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97">
        <v>4607091384185</v>
      </c>
      <c r="E352" s="393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3"/>
      <c r="T352" s="34"/>
      <c r="U352" s="34"/>
      <c r="V352" s="35" t="s">
        <v>66</v>
      </c>
      <c r="W352" s="385">
        <v>50</v>
      </c>
      <c r="X352" s="386">
        <f>IFERROR(IF(W352="",0,CEILING((W352/$H352),1)*$H352),"")</f>
        <v>60</v>
      </c>
      <c r="Y352" s="36">
        <f>IFERROR(IF(X352=0,"",ROUNDUP(X352/H352,0)*0.02175),"")</f>
        <v>0.10874999999999999</v>
      </c>
      <c r="Z352" s="56"/>
      <c r="AA352" s="57"/>
      <c r="AE352" s="64"/>
      <c r="BB352" s="264" t="s">
        <v>1</v>
      </c>
      <c r="BL352" s="64">
        <f>IFERROR(W352*I352/H352,"0")</f>
        <v>52</v>
      </c>
      <c r="BM352" s="64">
        <f>IFERROR(X352*I352/H352,"0")</f>
        <v>62.400000000000006</v>
      </c>
      <c r="BN352" s="64">
        <f>IFERROR(1/J352*(W352/H352),"0")</f>
        <v>7.4404761904761904E-2</v>
      </c>
      <c r="BO352" s="64">
        <f>IFERROR(1/J352*(X352/H352),"0")</f>
        <v>8.9285714285714274E-2</v>
      </c>
    </row>
    <row r="353" spans="1:67" ht="37.5" hidden="1" customHeight="1" x14ac:dyDescent="0.25">
      <c r="A353" s="54" t="s">
        <v>510</v>
      </c>
      <c r="B353" s="54" t="s">
        <v>511</v>
      </c>
      <c r="C353" s="31">
        <v>4301011312</v>
      </c>
      <c r="D353" s="397">
        <v>4607091384192</v>
      </c>
      <c r="E353" s="393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5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3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4301011483</v>
      </c>
      <c r="D354" s="397">
        <v>4680115881907</v>
      </c>
      <c r="E354" s="393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7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3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514</v>
      </c>
      <c r="B355" s="54" t="s">
        <v>515</v>
      </c>
      <c r="C355" s="31">
        <v>4301011655</v>
      </c>
      <c r="D355" s="397">
        <v>4680115883925</v>
      </c>
      <c r="E355" s="393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3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4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08" t="s">
        <v>70</v>
      </c>
      <c r="P356" s="409"/>
      <c r="Q356" s="409"/>
      <c r="R356" s="409"/>
      <c r="S356" s="409"/>
      <c r="T356" s="409"/>
      <c r="U356" s="410"/>
      <c r="V356" s="37" t="s">
        <v>71</v>
      </c>
      <c r="W356" s="387">
        <f>IFERROR(W352/H352,"0")+IFERROR(W353/H353,"0")+IFERROR(W354/H354,"0")+IFERROR(W355/H355,"0")</f>
        <v>4.166666666666667</v>
      </c>
      <c r="X356" s="387">
        <f>IFERROR(X352/H352,"0")+IFERROR(X353/H353,"0")+IFERROR(X354/H354,"0")+IFERROR(X355/H355,"0")</f>
        <v>5</v>
      </c>
      <c r="Y356" s="387">
        <f>IFERROR(IF(Y352="",0,Y352),"0")+IFERROR(IF(Y353="",0,Y353),"0")+IFERROR(IF(Y354="",0,Y354),"0")+IFERROR(IF(Y355="",0,Y355),"0")</f>
        <v>0.10874999999999999</v>
      </c>
      <c r="Z356" s="388"/>
      <c r="AA356" s="388"/>
    </row>
    <row r="357" spans="1:67" x14ac:dyDescent="0.2">
      <c r="A357" s="395"/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6"/>
      <c r="O357" s="408" t="s">
        <v>70</v>
      </c>
      <c r="P357" s="409"/>
      <c r="Q357" s="409"/>
      <c r="R357" s="409"/>
      <c r="S357" s="409"/>
      <c r="T357" s="409"/>
      <c r="U357" s="410"/>
      <c r="V357" s="37" t="s">
        <v>66</v>
      </c>
      <c r="W357" s="387">
        <f>IFERROR(SUM(W352:W355),"0")</f>
        <v>50</v>
      </c>
      <c r="X357" s="387">
        <f>IFERROR(SUM(X352:X355),"0")</f>
        <v>60</v>
      </c>
      <c r="Y357" s="37"/>
      <c r="Z357" s="388"/>
      <c r="AA357" s="388"/>
    </row>
    <row r="358" spans="1:67" ht="14.25" hidden="1" customHeight="1" x14ac:dyDescent="0.25">
      <c r="A358" s="400" t="s">
        <v>61</v>
      </c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395"/>
      <c r="P358" s="395"/>
      <c r="Q358" s="395"/>
      <c r="R358" s="395"/>
      <c r="S358" s="395"/>
      <c r="T358" s="395"/>
      <c r="U358" s="395"/>
      <c r="V358" s="395"/>
      <c r="W358" s="395"/>
      <c r="X358" s="395"/>
      <c r="Y358" s="395"/>
      <c r="Z358" s="378"/>
      <c r="AA358" s="378"/>
    </row>
    <row r="359" spans="1:67" ht="27" hidden="1" customHeight="1" x14ac:dyDescent="0.25">
      <c r="A359" s="54" t="s">
        <v>516</v>
      </c>
      <c r="B359" s="54" t="s">
        <v>517</v>
      </c>
      <c r="C359" s="31">
        <v>4301031139</v>
      </c>
      <c r="D359" s="397">
        <v>4607091384802</v>
      </c>
      <c r="E359" s="393"/>
      <c r="F359" s="384">
        <v>0.73</v>
      </c>
      <c r="G359" s="32">
        <v>6</v>
      </c>
      <c r="H359" s="384">
        <v>4.38</v>
      </c>
      <c r="I359" s="384">
        <v>4.58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3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516</v>
      </c>
      <c r="B360" s="54" t="s">
        <v>518</v>
      </c>
      <c r="C360" s="31">
        <v>4301031303</v>
      </c>
      <c r="D360" s="397">
        <v>4607091384802</v>
      </c>
      <c r="E360" s="393"/>
      <c r="F360" s="384">
        <v>0.73</v>
      </c>
      <c r="G360" s="32">
        <v>6</v>
      </c>
      <c r="H360" s="384">
        <v>4.38</v>
      </c>
      <c r="I360" s="384">
        <v>4.6399999999999997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3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519</v>
      </c>
      <c r="B361" s="54" t="s">
        <v>520</v>
      </c>
      <c r="C361" s="31">
        <v>4301031304</v>
      </c>
      <c r="D361" s="397">
        <v>4607091384826</v>
      </c>
      <c r="E361" s="393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64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3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idden="1" x14ac:dyDescent="0.2">
      <c r="A362" s="394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08" t="s">
        <v>70</v>
      </c>
      <c r="P362" s="409"/>
      <c r="Q362" s="409"/>
      <c r="R362" s="409"/>
      <c r="S362" s="409"/>
      <c r="T362" s="409"/>
      <c r="U362" s="410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hidden="1" x14ac:dyDescent="0.2">
      <c r="A363" s="395"/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6"/>
      <c r="O363" s="408" t="s">
        <v>70</v>
      </c>
      <c r="P363" s="409"/>
      <c r="Q363" s="409"/>
      <c r="R363" s="409"/>
      <c r="S363" s="409"/>
      <c r="T363" s="409"/>
      <c r="U363" s="410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hidden="1" customHeight="1" x14ac:dyDescent="0.25">
      <c r="A364" s="400" t="s">
        <v>72</v>
      </c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395"/>
      <c r="P364" s="395"/>
      <c r="Q364" s="395"/>
      <c r="R364" s="395"/>
      <c r="S364" s="395"/>
      <c r="T364" s="395"/>
      <c r="U364" s="395"/>
      <c r="V364" s="395"/>
      <c r="W364" s="395"/>
      <c r="X364" s="395"/>
      <c r="Y364" s="395"/>
      <c r="Z364" s="378"/>
      <c r="AA364" s="378"/>
    </row>
    <row r="365" spans="1:67" ht="27" hidden="1" customHeight="1" x14ac:dyDescent="0.25">
      <c r="A365" s="54" t="s">
        <v>521</v>
      </c>
      <c r="B365" s="54" t="s">
        <v>522</v>
      </c>
      <c r="C365" s="31">
        <v>4301051635</v>
      </c>
      <c r="D365" s="397">
        <v>4607091384246</v>
      </c>
      <c r="E365" s="393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6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3"/>
      <c r="T365" s="34"/>
      <c r="U365" s="34"/>
      <c r="V365" s="35" t="s">
        <v>66</v>
      </c>
      <c r="W365" s="385">
        <v>0</v>
      </c>
      <c r="X365" s="386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4301051445</v>
      </c>
      <c r="D366" s="397">
        <v>4680115881976</v>
      </c>
      <c r="E366" s="393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4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3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525</v>
      </c>
      <c r="B367" s="54" t="s">
        <v>526</v>
      </c>
      <c r="C367" s="31">
        <v>4301051297</v>
      </c>
      <c r="D367" s="397">
        <v>4607091384253</v>
      </c>
      <c r="E367" s="393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3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525</v>
      </c>
      <c r="B368" s="54" t="s">
        <v>527</v>
      </c>
      <c r="C368" s="31">
        <v>4301051634</v>
      </c>
      <c r="D368" s="397">
        <v>4607091384253</v>
      </c>
      <c r="E368" s="393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3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528</v>
      </c>
      <c r="B369" s="54" t="s">
        <v>529</v>
      </c>
      <c r="C369" s="31">
        <v>4301051444</v>
      </c>
      <c r="D369" s="397">
        <v>4680115881969</v>
      </c>
      <c r="E369" s="393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3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394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08" t="s">
        <v>70</v>
      </c>
      <c r="P370" s="409"/>
      <c r="Q370" s="409"/>
      <c r="R370" s="409"/>
      <c r="S370" s="409"/>
      <c r="T370" s="409"/>
      <c r="U370" s="410"/>
      <c r="V370" s="37" t="s">
        <v>71</v>
      </c>
      <c r="W370" s="387">
        <f>IFERROR(W365/H365,"0")+IFERROR(W366/H366,"0")+IFERROR(W367/H367,"0")+IFERROR(W368/H368,"0")+IFERROR(W369/H369,"0")</f>
        <v>0</v>
      </c>
      <c r="X370" s="387">
        <f>IFERROR(X365/H365,"0")+IFERROR(X366/H366,"0")+IFERROR(X367/H367,"0")+IFERROR(X368/H368,"0")+IFERROR(X369/H369,"0")</f>
        <v>0</v>
      </c>
      <c r="Y370" s="387">
        <f>IFERROR(IF(Y365="",0,Y365),"0")+IFERROR(IF(Y366="",0,Y366),"0")+IFERROR(IF(Y367="",0,Y367),"0")+IFERROR(IF(Y368="",0,Y368),"0")+IFERROR(IF(Y369="",0,Y369),"0")</f>
        <v>0</v>
      </c>
      <c r="Z370" s="388"/>
      <c r="AA370" s="388"/>
    </row>
    <row r="371" spans="1:67" hidden="1" x14ac:dyDescent="0.2">
      <c r="A371" s="395"/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6"/>
      <c r="O371" s="408" t="s">
        <v>70</v>
      </c>
      <c r="P371" s="409"/>
      <c r="Q371" s="409"/>
      <c r="R371" s="409"/>
      <c r="S371" s="409"/>
      <c r="T371" s="409"/>
      <c r="U371" s="410"/>
      <c r="V371" s="37" t="s">
        <v>66</v>
      </c>
      <c r="W371" s="387">
        <f>IFERROR(SUM(W365:W369),"0")</f>
        <v>0</v>
      </c>
      <c r="X371" s="387">
        <f>IFERROR(SUM(X365:X369),"0")</f>
        <v>0</v>
      </c>
      <c r="Y371" s="37"/>
      <c r="Z371" s="388"/>
      <c r="AA371" s="388"/>
    </row>
    <row r="372" spans="1:67" ht="14.25" hidden="1" customHeight="1" x14ac:dyDescent="0.25">
      <c r="A372" s="400" t="s">
        <v>215</v>
      </c>
      <c r="B372" s="395"/>
      <c r="C372" s="395"/>
      <c r="D372" s="395"/>
      <c r="E372" s="395"/>
      <c r="F372" s="395"/>
      <c r="G372" s="395"/>
      <c r="H372" s="395"/>
      <c r="I372" s="395"/>
      <c r="J372" s="395"/>
      <c r="K372" s="395"/>
      <c r="L372" s="395"/>
      <c r="M372" s="395"/>
      <c r="N372" s="395"/>
      <c r="O372" s="395"/>
      <c r="P372" s="395"/>
      <c r="Q372" s="395"/>
      <c r="R372" s="395"/>
      <c r="S372" s="395"/>
      <c r="T372" s="395"/>
      <c r="U372" s="395"/>
      <c r="V372" s="395"/>
      <c r="W372" s="395"/>
      <c r="X372" s="395"/>
      <c r="Y372" s="395"/>
      <c r="Z372" s="378"/>
      <c r="AA372" s="378"/>
    </row>
    <row r="373" spans="1:67" ht="27" hidden="1" customHeight="1" x14ac:dyDescent="0.25">
      <c r="A373" s="54" t="s">
        <v>530</v>
      </c>
      <c r="B373" s="54" t="s">
        <v>531</v>
      </c>
      <c r="C373" s="31">
        <v>4301060322</v>
      </c>
      <c r="D373" s="397">
        <v>4607091389357</v>
      </c>
      <c r="E373" s="393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5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3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530</v>
      </c>
      <c r="B374" s="54" t="s">
        <v>532</v>
      </c>
      <c r="C374" s="31">
        <v>4301060377</v>
      </c>
      <c r="D374" s="397">
        <v>4607091389357</v>
      </c>
      <c r="E374" s="393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64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3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94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08" t="s">
        <v>70</v>
      </c>
      <c r="P375" s="409"/>
      <c r="Q375" s="409"/>
      <c r="R375" s="409"/>
      <c r="S375" s="409"/>
      <c r="T375" s="409"/>
      <c r="U375" s="410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hidden="1" x14ac:dyDescent="0.2">
      <c r="A376" s="395"/>
      <c r="B376" s="395"/>
      <c r="C376" s="395"/>
      <c r="D376" s="395"/>
      <c r="E376" s="395"/>
      <c r="F376" s="395"/>
      <c r="G376" s="395"/>
      <c r="H376" s="395"/>
      <c r="I376" s="395"/>
      <c r="J376" s="395"/>
      <c r="K376" s="395"/>
      <c r="L376" s="395"/>
      <c r="M376" s="395"/>
      <c r="N376" s="396"/>
      <c r="O376" s="408" t="s">
        <v>70</v>
      </c>
      <c r="P376" s="409"/>
      <c r="Q376" s="409"/>
      <c r="R376" s="409"/>
      <c r="S376" s="409"/>
      <c r="T376" s="409"/>
      <c r="U376" s="410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hidden="1" customHeight="1" x14ac:dyDescent="0.2">
      <c r="A377" s="401" t="s">
        <v>533</v>
      </c>
      <c r="B377" s="402"/>
      <c r="C377" s="402"/>
      <c r="D377" s="402"/>
      <c r="E377" s="402"/>
      <c r="F377" s="402"/>
      <c r="G377" s="402"/>
      <c r="H377" s="402"/>
      <c r="I377" s="402"/>
      <c r="J377" s="402"/>
      <c r="K377" s="402"/>
      <c r="L377" s="402"/>
      <c r="M377" s="402"/>
      <c r="N377" s="402"/>
      <c r="O377" s="402"/>
      <c r="P377" s="402"/>
      <c r="Q377" s="402"/>
      <c r="R377" s="402"/>
      <c r="S377" s="402"/>
      <c r="T377" s="402"/>
      <c r="U377" s="402"/>
      <c r="V377" s="402"/>
      <c r="W377" s="402"/>
      <c r="X377" s="402"/>
      <c r="Y377" s="402"/>
      <c r="Z377" s="48"/>
      <c r="AA377" s="48"/>
    </row>
    <row r="378" spans="1:67" ht="16.5" hidden="1" customHeight="1" x14ac:dyDescent="0.25">
      <c r="A378" s="466" t="s">
        <v>534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9"/>
      <c r="AA378" s="379"/>
    </row>
    <row r="379" spans="1:67" ht="14.25" hidden="1" customHeight="1" x14ac:dyDescent="0.25">
      <c r="A379" s="400" t="s">
        <v>113</v>
      </c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395"/>
      <c r="P379" s="395"/>
      <c r="Q379" s="395"/>
      <c r="R379" s="395"/>
      <c r="S379" s="395"/>
      <c r="T379" s="395"/>
      <c r="U379" s="395"/>
      <c r="V379" s="395"/>
      <c r="W379" s="395"/>
      <c r="X379" s="395"/>
      <c r="Y379" s="395"/>
      <c r="Z379" s="378"/>
      <c r="AA379" s="378"/>
    </row>
    <row r="380" spans="1:67" ht="27" hidden="1" customHeight="1" x14ac:dyDescent="0.25">
      <c r="A380" s="54" t="s">
        <v>535</v>
      </c>
      <c r="B380" s="54" t="s">
        <v>536</v>
      </c>
      <c r="C380" s="31">
        <v>4301011428</v>
      </c>
      <c r="D380" s="397">
        <v>4607091389708</v>
      </c>
      <c r="E380" s="393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3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537</v>
      </c>
      <c r="B381" s="54" t="s">
        <v>538</v>
      </c>
      <c r="C381" s="31">
        <v>4301011427</v>
      </c>
      <c r="D381" s="397">
        <v>4607091389692</v>
      </c>
      <c r="E381" s="393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3"/>
      <c r="T381" s="34"/>
      <c r="U381" s="34"/>
      <c r="V381" s="35" t="s">
        <v>66</v>
      </c>
      <c r="W381" s="385">
        <v>31.5</v>
      </c>
      <c r="X381" s="386">
        <f>IFERROR(IF(W381="",0,CEILING((W381/$H381),1)*$H381),"")</f>
        <v>32.400000000000006</v>
      </c>
      <c r="Y381" s="36">
        <f>IFERROR(IF(X381=0,"",ROUNDUP(X381/H381,0)*0.00753),"")</f>
        <v>9.0359999999999996E-2</v>
      </c>
      <c r="Z381" s="56"/>
      <c r="AA381" s="57"/>
      <c r="AE381" s="64"/>
      <c r="BB381" s="279" t="s">
        <v>1</v>
      </c>
      <c r="BL381" s="64">
        <f>IFERROR(W381*I381/H381,"0")</f>
        <v>33.833333333333329</v>
      </c>
      <c r="BM381" s="64">
        <f>IFERROR(X381*I381/H381,"0")</f>
        <v>34.799999999999997</v>
      </c>
      <c r="BN381" s="64">
        <f>IFERROR(1/J381*(W381/H381),"0")</f>
        <v>7.4786324786324784E-2</v>
      </c>
      <c r="BO381" s="64">
        <f>IFERROR(1/J381*(X381/H381),"0")</f>
        <v>7.6923076923076927E-2</v>
      </c>
    </row>
    <row r="382" spans="1:67" x14ac:dyDescent="0.2">
      <c r="A382" s="394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08" t="s">
        <v>70</v>
      </c>
      <c r="P382" s="409"/>
      <c r="Q382" s="409"/>
      <c r="R382" s="409"/>
      <c r="S382" s="409"/>
      <c r="T382" s="409"/>
      <c r="U382" s="410"/>
      <c r="V382" s="37" t="s">
        <v>71</v>
      </c>
      <c r="W382" s="387">
        <f>IFERROR(W380/H380,"0")+IFERROR(W381/H381,"0")</f>
        <v>11.666666666666666</v>
      </c>
      <c r="X382" s="387">
        <f>IFERROR(X380/H380,"0")+IFERROR(X381/H381,"0")</f>
        <v>12.000000000000002</v>
      </c>
      <c r="Y382" s="387">
        <f>IFERROR(IF(Y380="",0,Y380),"0")+IFERROR(IF(Y381="",0,Y381),"0")</f>
        <v>9.0359999999999996E-2</v>
      </c>
      <c r="Z382" s="388"/>
      <c r="AA382" s="388"/>
    </row>
    <row r="383" spans="1:67" x14ac:dyDescent="0.2">
      <c r="A383" s="395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6"/>
      <c r="O383" s="408" t="s">
        <v>70</v>
      </c>
      <c r="P383" s="409"/>
      <c r="Q383" s="409"/>
      <c r="R383" s="409"/>
      <c r="S383" s="409"/>
      <c r="T383" s="409"/>
      <c r="U383" s="410"/>
      <c r="V383" s="37" t="s">
        <v>66</v>
      </c>
      <c r="W383" s="387">
        <f>IFERROR(SUM(W380:W381),"0")</f>
        <v>31.5</v>
      </c>
      <c r="X383" s="387">
        <f>IFERROR(SUM(X380:X381),"0")</f>
        <v>32.400000000000006</v>
      </c>
      <c r="Y383" s="37"/>
      <c r="Z383" s="388"/>
      <c r="AA383" s="388"/>
    </row>
    <row r="384" spans="1:67" ht="14.25" hidden="1" customHeight="1" x14ac:dyDescent="0.25">
      <c r="A384" s="400" t="s">
        <v>61</v>
      </c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395"/>
      <c r="P384" s="395"/>
      <c r="Q384" s="395"/>
      <c r="R384" s="395"/>
      <c r="S384" s="395"/>
      <c r="T384" s="395"/>
      <c r="U384" s="395"/>
      <c r="V384" s="395"/>
      <c r="W384" s="395"/>
      <c r="X384" s="395"/>
      <c r="Y384" s="395"/>
      <c r="Z384" s="378"/>
      <c r="AA384" s="378"/>
    </row>
    <row r="385" spans="1:67" ht="27" customHeight="1" x14ac:dyDescent="0.25">
      <c r="A385" s="54" t="s">
        <v>539</v>
      </c>
      <c r="B385" s="54" t="s">
        <v>540</v>
      </c>
      <c r="C385" s="31">
        <v>4301031177</v>
      </c>
      <c r="D385" s="397">
        <v>4607091389753</v>
      </c>
      <c r="E385" s="393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8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2"/>
      <c r="Q385" s="392"/>
      <c r="R385" s="392"/>
      <c r="S385" s="393"/>
      <c r="T385" s="34"/>
      <c r="U385" s="34"/>
      <c r="V385" s="35" t="s">
        <v>66</v>
      </c>
      <c r="W385" s="385">
        <v>80</v>
      </c>
      <c r="X385" s="386">
        <f t="shared" ref="X385:X407" si="69">IFERROR(IF(W385="",0,CEILING((W385/$H385),1)*$H385),"")</f>
        <v>84</v>
      </c>
      <c r="Y385" s="36">
        <f t="shared" ref="Y385:Y391" si="70">IFERROR(IF(X385=0,"",ROUNDUP(X385/H385,0)*0.00753),"")</f>
        <v>0.15060000000000001</v>
      </c>
      <c r="Z385" s="56"/>
      <c r="AA385" s="57"/>
      <c r="AE385" s="64"/>
      <c r="BB385" s="280" t="s">
        <v>1</v>
      </c>
      <c r="BL385" s="64">
        <f t="shared" ref="BL385:BL407" si="71">IFERROR(W385*I385/H385,"0")</f>
        <v>84.380952380952365</v>
      </c>
      <c r="BM385" s="64">
        <f t="shared" ref="BM385:BM407" si="72">IFERROR(X385*I385/H385,"0")</f>
        <v>88.6</v>
      </c>
      <c r="BN385" s="64">
        <f t="shared" ref="BN385:BN407" si="73">IFERROR(1/J385*(W385/H385),"0")</f>
        <v>0.1221001221001221</v>
      </c>
      <c r="BO385" s="64">
        <f t="shared" ref="BO385:BO407" si="74">IFERROR(1/J385*(X385/H385),"0")</f>
        <v>0.12820512820512819</v>
      </c>
    </row>
    <row r="386" spans="1:67" ht="27" hidden="1" customHeight="1" x14ac:dyDescent="0.25">
      <c r="A386" s="54" t="s">
        <v>539</v>
      </c>
      <c r="B386" s="54" t="s">
        <v>541</v>
      </c>
      <c r="C386" s="31">
        <v>4301031322</v>
      </c>
      <c r="D386" s="397">
        <v>4607091389753</v>
      </c>
      <c r="E386" s="393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3" t="s">
        <v>542</v>
      </c>
      <c r="P386" s="392"/>
      <c r="Q386" s="392"/>
      <c r="R386" s="392"/>
      <c r="S386" s="393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543</v>
      </c>
      <c r="B387" s="54" t="s">
        <v>544</v>
      </c>
      <c r="C387" s="31">
        <v>4301031174</v>
      </c>
      <c r="D387" s="397">
        <v>4607091389760</v>
      </c>
      <c r="E387" s="393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2"/>
      <c r="Q387" s="392"/>
      <c r="R387" s="392"/>
      <c r="S387" s="393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543</v>
      </c>
      <c r="B388" s="54" t="s">
        <v>545</v>
      </c>
      <c r="C388" s="31">
        <v>4301031323</v>
      </c>
      <c r="D388" s="397">
        <v>4607091389760</v>
      </c>
      <c r="E388" s="393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54" t="s">
        <v>546</v>
      </c>
      <c r="P388" s="392"/>
      <c r="Q388" s="392"/>
      <c r="R388" s="392"/>
      <c r="S388" s="393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547</v>
      </c>
      <c r="B389" s="54" t="s">
        <v>548</v>
      </c>
      <c r="C389" s="31">
        <v>4301031356</v>
      </c>
      <c r="D389" s="397">
        <v>4607091389746</v>
      </c>
      <c r="E389" s="393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57" t="s">
        <v>549</v>
      </c>
      <c r="P389" s="392"/>
      <c r="Q389" s="392"/>
      <c r="R389" s="392"/>
      <c r="S389" s="393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547</v>
      </c>
      <c r="B390" s="54" t="s">
        <v>550</v>
      </c>
      <c r="C390" s="31">
        <v>4301031325</v>
      </c>
      <c r="D390" s="397">
        <v>4607091389746</v>
      </c>
      <c r="E390" s="393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71" t="s">
        <v>549</v>
      </c>
      <c r="P390" s="392"/>
      <c r="Q390" s="392"/>
      <c r="R390" s="392"/>
      <c r="S390" s="393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hidden="1" customHeight="1" x14ac:dyDescent="0.25">
      <c r="A391" s="54" t="s">
        <v>551</v>
      </c>
      <c r="B391" s="54" t="s">
        <v>552</v>
      </c>
      <c r="C391" s="31">
        <v>4301031236</v>
      </c>
      <c r="D391" s="397">
        <v>4680115882928</v>
      </c>
      <c r="E391" s="393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3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553</v>
      </c>
      <c r="B392" s="54" t="s">
        <v>554</v>
      </c>
      <c r="C392" s="31">
        <v>4301031335</v>
      </c>
      <c r="D392" s="397">
        <v>4680115883147</v>
      </c>
      <c r="E392" s="393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732" t="s">
        <v>555</v>
      </c>
      <c r="P392" s="392"/>
      <c r="Q392" s="392"/>
      <c r="R392" s="392"/>
      <c r="S392" s="393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553</v>
      </c>
      <c r="B393" s="54" t="s">
        <v>556</v>
      </c>
      <c r="C393" s="31">
        <v>4301031257</v>
      </c>
      <c r="D393" s="397">
        <v>4680115883147</v>
      </c>
      <c r="E393" s="393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3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4301031178</v>
      </c>
      <c r="D394" s="397">
        <v>4607091384338</v>
      </c>
      <c r="E394" s="393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2"/>
      <c r="Q394" s="392"/>
      <c r="R394" s="392"/>
      <c r="S394" s="393"/>
      <c r="T394" s="34"/>
      <c r="U394" s="34"/>
      <c r="V394" s="35" t="s">
        <v>66</v>
      </c>
      <c r="W394" s="385">
        <v>49</v>
      </c>
      <c r="X394" s="386">
        <f t="shared" si="69"/>
        <v>50.400000000000006</v>
      </c>
      <c r="Y394" s="36">
        <f t="shared" si="75"/>
        <v>0.12048</v>
      </c>
      <c r="Z394" s="56"/>
      <c r="AA394" s="57"/>
      <c r="AE394" s="64"/>
      <c r="BB394" s="289" t="s">
        <v>1</v>
      </c>
      <c r="BL394" s="64">
        <f t="shared" si="71"/>
        <v>52.033333333333331</v>
      </c>
      <c r="BM394" s="64">
        <f t="shared" si="72"/>
        <v>53.52</v>
      </c>
      <c r="BN394" s="64">
        <f t="shared" si="73"/>
        <v>9.9715099715099717E-2</v>
      </c>
      <c r="BO394" s="64">
        <f t="shared" si="74"/>
        <v>0.10256410256410257</v>
      </c>
    </row>
    <row r="395" spans="1:67" ht="27" hidden="1" customHeight="1" x14ac:dyDescent="0.25">
      <c r="A395" s="54" t="s">
        <v>557</v>
      </c>
      <c r="B395" s="54" t="s">
        <v>559</v>
      </c>
      <c r="C395" s="31">
        <v>4301031330</v>
      </c>
      <c r="D395" s="397">
        <v>4607091384338</v>
      </c>
      <c r="E395" s="393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95" t="s">
        <v>560</v>
      </c>
      <c r="P395" s="392"/>
      <c r="Q395" s="392"/>
      <c r="R395" s="392"/>
      <c r="S395" s="393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561</v>
      </c>
      <c r="B396" s="54" t="s">
        <v>562</v>
      </c>
      <c r="C396" s="31">
        <v>4301031336</v>
      </c>
      <c r="D396" s="397">
        <v>4680115883154</v>
      </c>
      <c r="E396" s="393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0" t="s">
        <v>563</v>
      </c>
      <c r="P396" s="392"/>
      <c r="Q396" s="392"/>
      <c r="R396" s="392"/>
      <c r="S396" s="393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561</v>
      </c>
      <c r="B397" s="54" t="s">
        <v>564</v>
      </c>
      <c r="C397" s="31">
        <v>4301031254</v>
      </c>
      <c r="D397" s="397">
        <v>4680115883154</v>
      </c>
      <c r="E397" s="393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3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4301031171</v>
      </c>
      <c r="D398" s="397">
        <v>4607091389524</v>
      </c>
      <c r="E398" s="393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2"/>
      <c r="Q398" s="392"/>
      <c r="R398" s="392"/>
      <c r="S398" s="393"/>
      <c r="T398" s="34"/>
      <c r="U398" s="34"/>
      <c r="V398" s="35" t="s">
        <v>66</v>
      </c>
      <c r="W398" s="385">
        <v>42</v>
      </c>
      <c r="X398" s="386">
        <f t="shared" si="69"/>
        <v>42</v>
      </c>
      <c r="Y398" s="36">
        <f t="shared" si="75"/>
        <v>0.1004</v>
      </c>
      <c r="Z398" s="56"/>
      <c r="AA398" s="57"/>
      <c r="AE398" s="64"/>
      <c r="BB398" s="293" t="s">
        <v>1</v>
      </c>
      <c r="BL398" s="64">
        <f t="shared" si="71"/>
        <v>44.599999999999994</v>
      </c>
      <c r="BM398" s="64">
        <f t="shared" si="72"/>
        <v>44.599999999999994</v>
      </c>
      <c r="BN398" s="64">
        <f t="shared" si="73"/>
        <v>8.5470085470085472E-2</v>
      </c>
      <c r="BO398" s="64">
        <f t="shared" si="74"/>
        <v>8.5470085470085472E-2</v>
      </c>
    </row>
    <row r="399" spans="1:67" ht="37.5" hidden="1" customHeight="1" x14ac:dyDescent="0.25">
      <c r="A399" s="54" t="s">
        <v>565</v>
      </c>
      <c r="B399" s="54" t="s">
        <v>567</v>
      </c>
      <c r="C399" s="31">
        <v>4301031331</v>
      </c>
      <c r="D399" s="397">
        <v>4607091389524</v>
      </c>
      <c r="E399" s="393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27" t="s">
        <v>568</v>
      </c>
      <c r="P399" s="392"/>
      <c r="Q399" s="392"/>
      <c r="R399" s="392"/>
      <c r="S399" s="393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569</v>
      </c>
      <c r="B400" s="54" t="s">
        <v>570</v>
      </c>
      <c r="C400" s="31">
        <v>4301031337</v>
      </c>
      <c r="D400" s="397">
        <v>4680115883161</v>
      </c>
      <c r="E400" s="393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525" t="s">
        <v>571</v>
      </c>
      <c r="P400" s="392"/>
      <c r="Q400" s="392"/>
      <c r="R400" s="392"/>
      <c r="S400" s="393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569</v>
      </c>
      <c r="B401" s="54" t="s">
        <v>572</v>
      </c>
      <c r="C401" s="31">
        <v>4301031258</v>
      </c>
      <c r="D401" s="397">
        <v>4680115883161</v>
      </c>
      <c r="E401" s="393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2"/>
      <c r="Q401" s="392"/>
      <c r="R401" s="392"/>
      <c r="S401" s="393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573</v>
      </c>
      <c r="B402" s="54" t="s">
        <v>574</v>
      </c>
      <c r="C402" s="31">
        <v>4301031332</v>
      </c>
      <c r="D402" s="397">
        <v>4607091384345</v>
      </c>
      <c r="E402" s="393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5" t="s">
        <v>575</v>
      </c>
      <c r="P402" s="392"/>
      <c r="Q402" s="392"/>
      <c r="R402" s="392"/>
      <c r="S402" s="393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4301031256</v>
      </c>
      <c r="D403" s="397">
        <v>4680115883178</v>
      </c>
      <c r="E403" s="393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3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4301031172</v>
      </c>
      <c r="D404" s="397">
        <v>4607091389531</v>
      </c>
      <c r="E404" s="393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2"/>
      <c r="Q404" s="392"/>
      <c r="R404" s="392"/>
      <c r="S404" s="393"/>
      <c r="T404" s="34"/>
      <c r="U404" s="34"/>
      <c r="V404" s="35" t="s">
        <v>66</v>
      </c>
      <c r="W404" s="385">
        <v>35</v>
      </c>
      <c r="X404" s="386">
        <f t="shared" si="69"/>
        <v>35.700000000000003</v>
      </c>
      <c r="Y404" s="36">
        <f t="shared" si="75"/>
        <v>8.5339999999999999E-2</v>
      </c>
      <c r="Z404" s="56"/>
      <c r="AA404" s="57"/>
      <c r="AE404" s="64"/>
      <c r="BB404" s="299" t="s">
        <v>1</v>
      </c>
      <c r="BL404" s="64">
        <f t="shared" si="71"/>
        <v>37.166666666666664</v>
      </c>
      <c r="BM404" s="64">
        <f t="shared" si="72"/>
        <v>37.910000000000004</v>
      </c>
      <c r="BN404" s="64">
        <f t="shared" si="73"/>
        <v>7.1225071225071226E-2</v>
      </c>
      <c r="BO404" s="64">
        <f t="shared" si="74"/>
        <v>7.2649572649572655E-2</v>
      </c>
    </row>
    <row r="405" spans="1:67" ht="27" hidden="1" customHeight="1" x14ac:dyDescent="0.25">
      <c r="A405" s="54" t="s">
        <v>578</v>
      </c>
      <c r="B405" s="54" t="s">
        <v>580</v>
      </c>
      <c r="C405" s="31">
        <v>4301031333</v>
      </c>
      <c r="D405" s="397">
        <v>4607091389531</v>
      </c>
      <c r="E405" s="393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790" t="s">
        <v>581</v>
      </c>
      <c r="P405" s="392"/>
      <c r="Q405" s="392"/>
      <c r="R405" s="392"/>
      <c r="S405" s="393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582</v>
      </c>
      <c r="B406" s="54" t="s">
        <v>583</v>
      </c>
      <c r="C406" s="31">
        <v>4301031338</v>
      </c>
      <c r="D406" s="397">
        <v>4680115883185</v>
      </c>
      <c r="E406" s="393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1" t="s">
        <v>584</v>
      </c>
      <c r="P406" s="392"/>
      <c r="Q406" s="392"/>
      <c r="R406" s="392"/>
      <c r="S406" s="393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hidden="1" customHeight="1" x14ac:dyDescent="0.25">
      <c r="A407" s="54" t="s">
        <v>582</v>
      </c>
      <c r="B407" s="54" t="s">
        <v>585</v>
      </c>
      <c r="C407" s="31">
        <v>4301031255</v>
      </c>
      <c r="D407" s="397">
        <v>4680115883185</v>
      </c>
      <c r="E407" s="393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2"/>
      <c r="Q407" s="392"/>
      <c r="R407" s="392"/>
      <c r="S407" s="393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4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08" t="s">
        <v>70</v>
      </c>
      <c r="P408" s="409"/>
      <c r="Q408" s="409"/>
      <c r="R408" s="409"/>
      <c r="S408" s="409"/>
      <c r="T408" s="409"/>
      <c r="U408" s="410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79.047619047619037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81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0.45682</v>
      </c>
      <c r="Z408" s="388"/>
      <c r="AA408" s="388"/>
    </row>
    <row r="409" spans="1:67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6"/>
      <c r="O409" s="408" t="s">
        <v>70</v>
      </c>
      <c r="P409" s="409"/>
      <c r="Q409" s="409"/>
      <c r="R409" s="409"/>
      <c r="S409" s="409"/>
      <c r="T409" s="409"/>
      <c r="U409" s="410"/>
      <c r="V409" s="37" t="s">
        <v>66</v>
      </c>
      <c r="W409" s="387">
        <f>IFERROR(SUM(W385:W407),"0")</f>
        <v>206</v>
      </c>
      <c r="X409" s="387">
        <f>IFERROR(SUM(X385:X407),"0")</f>
        <v>212.10000000000002</v>
      </c>
      <c r="Y409" s="37"/>
      <c r="Z409" s="388"/>
      <c r="AA409" s="388"/>
    </row>
    <row r="410" spans="1:67" ht="14.25" hidden="1" customHeight="1" x14ac:dyDescent="0.25">
      <c r="A410" s="400" t="s">
        <v>72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78"/>
      <c r="AA410" s="378"/>
    </row>
    <row r="411" spans="1:67" ht="27" hidden="1" customHeight="1" x14ac:dyDescent="0.25">
      <c r="A411" s="54" t="s">
        <v>586</v>
      </c>
      <c r="B411" s="54" t="s">
        <v>587</v>
      </c>
      <c r="C411" s="31">
        <v>4301051431</v>
      </c>
      <c r="D411" s="397">
        <v>4607091389654</v>
      </c>
      <c r="E411" s="393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5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3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588</v>
      </c>
      <c r="B412" s="54" t="s">
        <v>589</v>
      </c>
      <c r="C412" s="31">
        <v>4301051284</v>
      </c>
      <c r="D412" s="397">
        <v>4607091384352</v>
      </c>
      <c r="E412" s="393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7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3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4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08" t="s">
        <v>70</v>
      </c>
      <c r="P413" s="409"/>
      <c r="Q413" s="409"/>
      <c r="R413" s="409"/>
      <c r="S413" s="409"/>
      <c r="T413" s="409"/>
      <c r="U413" s="410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hidden="1" x14ac:dyDescent="0.2">
      <c r="A414" s="395"/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6"/>
      <c r="O414" s="408" t="s">
        <v>70</v>
      </c>
      <c r="P414" s="409"/>
      <c r="Q414" s="409"/>
      <c r="R414" s="409"/>
      <c r="S414" s="409"/>
      <c r="T414" s="409"/>
      <c r="U414" s="410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hidden="1" customHeight="1" x14ac:dyDescent="0.25">
      <c r="A415" s="400" t="s">
        <v>91</v>
      </c>
      <c r="B415" s="395"/>
      <c r="C415" s="395"/>
      <c r="D415" s="395"/>
      <c r="E415" s="395"/>
      <c r="F415" s="395"/>
      <c r="G415" s="395"/>
      <c r="H415" s="395"/>
      <c r="I415" s="395"/>
      <c r="J415" s="395"/>
      <c r="K415" s="395"/>
      <c r="L415" s="395"/>
      <c r="M415" s="395"/>
      <c r="N415" s="395"/>
      <c r="O415" s="395"/>
      <c r="P415" s="395"/>
      <c r="Q415" s="395"/>
      <c r="R415" s="395"/>
      <c r="S415" s="395"/>
      <c r="T415" s="395"/>
      <c r="U415" s="395"/>
      <c r="V415" s="395"/>
      <c r="W415" s="395"/>
      <c r="X415" s="395"/>
      <c r="Y415" s="395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97">
        <v>4680115884335</v>
      </c>
      <c r="E416" s="393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3"/>
      <c r="T416" s="34"/>
      <c r="U416" s="34"/>
      <c r="V416" s="35" t="s">
        <v>66</v>
      </c>
      <c r="W416" s="385">
        <v>9</v>
      </c>
      <c r="X416" s="386">
        <f>IFERROR(IF(W416="",0,CEILING((W416/$H416),1)*$H416),"")</f>
        <v>9.6</v>
      </c>
      <c r="Y416" s="36">
        <f>IFERROR(IF(X416=0,"",ROUNDUP(X416/H416,0)*0.00627),"")</f>
        <v>5.0160000000000003E-2</v>
      </c>
      <c r="Z416" s="56"/>
      <c r="AA416" s="57"/>
      <c r="AE416" s="64"/>
      <c r="BB416" s="305" t="s">
        <v>1</v>
      </c>
      <c r="BL416" s="64">
        <f>IFERROR(W416*I416/H416,"0")</f>
        <v>13.5</v>
      </c>
      <c r="BM416" s="64">
        <f>IFERROR(X416*I416/H416,"0")</f>
        <v>14.400000000000002</v>
      </c>
      <c r="BN416" s="64">
        <f>IFERROR(1/J416*(W416/H416),"0")</f>
        <v>3.7499999999999999E-2</v>
      </c>
      <c r="BO416" s="64">
        <f>IFERROR(1/J416*(X416/H416),"0")</f>
        <v>0.04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97">
        <v>4680115884342</v>
      </c>
      <c r="E417" s="393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7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3"/>
      <c r="T417" s="34"/>
      <c r="U417" s="34"/>
      <c r="V417" s="35" t="s">
        <v>66</v>
      </c>
      <c r="W417" s="385">
        <v>9</v>
      </c>
      <c r="X417" s="386">
        <f>IFERROR(IF(W417="",0,CEILING((W417/$H417),1)*$H417),"")</f>
        <v>9.6</v>
      </c>
      <c r="Y417" s="36">
        <f>IFERROR(IF(X417=0,"",ROUNDUP(X417/H417,0)*0.00627),"")</f>
        <v>5.0160000000000003E-2</v>
      </c>
      <c r="Z417" s="56"/>
      <c r="AA417" s="57"/>
      <c r="AE417" s="64"/>
      <c r="BB417" s="306" t="s">
        <v>1</v>
      </c>
      <c r="BL417" s="64">
        <f>IFERROR(W417*I417/H417,"0")</f>
        <v>13.5</v>
      </c>
      <c r="BM417" s="64">
        <f>IFERROR(X417*I417/H417,"0")</f>
        <v>14.400000000000002</v>
      </c>
      <c r="BN417" s="64">
        <f>IFERROR(1/J417*(W417/H417),"0")</f>
        <v>3.7499999999999999E-2</v>
      </c>
      <c r="BO417" s="64">
        <f>IFERROR(1/J417*(X417/H417),"0")</f>
        <v>0.04</v>
      </c>
    </row>
    <row r="418" spans="1:67" ht="27" hidden="1" customHeight="1" x14ac:dyDescent="0.25">
      <c r="A418" s="54" t="s">
        <v>596</v>
      </c>
      <c r="B418" s="54" t="s">
        <v>597</v>
      </c>
      <c r="C418" s="31">
        <v>4301170011</v>
      </c>
      <c r="D418" s="397">
        <v>4680115884113</v>
      </c>
      <c r="E418" s="393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7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3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4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08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87">
        <f>IFERROR(W416/H416,"0")+IFERROR(W417/H417,"0")+IFERROR(W418/H418,"0")</f>
        <v>15</v>
      </c>
      <c r="X419" s="387">
        <f>IFERROR(X416/H416,"0")+IFERROR(X417/H417,"0")+IFERROR(X418/H418,"0")</f>
        <v>16</v>
      </c>
      <c r="Y419" s="387">
        <f>IFERROR(IF(Y416="",0,Y416),"0")+IFERROR(IF(Y417="",0,Y417),"0")+IFERROR(IF(Y418="",0,Y418),"0")</f>
        <v>0.10032000000000001</v>
      </c>
      <c r="Z419" s="388"/>
      <c r="AA419" s="388"/>
    </row>
    <row r="420" spans="1:67" x14ac:dyDescent="0.2">
      <c r="A420" s="395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6"/>
      <c r="O420" s="408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87">
        <f>IFERROR(SUM(W416:W418),"0")</f>
        <v>18</v>
      </c>
      <c r="X420" s="387">
        <f>IFERROR(SUM(X416:X418),"0")</f>
        <v>19.2</v>
      </c>
      <c r="Y420" s="37"/>
      <c r="Z420" s="388"/>
      <c r="AA420" s="388"/>
    </row>
    <row r="421" spans="1:67" ht="16.5" hidden="1" customHeight="1" x14ac:dyDescent="0.25">
      <c r="A421" s="466" t="s">
        <v>598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9"/>
      <c r="AA421" s="379"/>
    </row>
    <row r="422" spans="1:67" ht="14.25" hidden="1" customHeight="1" x14ac:dyDescent="0.25">
      <c r="A422" s="400" t="s">
        <v>105</v>
      </c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5"/>
      <c r="P422" s="395"/>
      <c r="Q422" s="395"/>
      <c r="R422" s="395"/>
      <c r="S422" s="395"/>
      <c r="T422" s="395"/>
      <c r="U422" s="395"/>
      <c r="V422" s="395"/>
      <c r="W422" s="395"/>
      <c r="X422" s="395"/>
      <c r="Y422" s="395"/>
      <c r="Z422" s="378"/>
      <c r="AA422" s="378"/>
    </row>
    <row r="423" spans="1:67" ht="27" hidden="1" customHeight="1" x14ac:dyDescent="0.25">
      <c r="A423" s="54" t="s">
        <v>599</v>
      </c>
      <c r="B423" s="54" t="s">
        <v>600</v>
      </c>
      <c r="C423" s="31">
        <v>4301020214</v>
      </c>
      <c r="D423" s="397">
        <v>4607091389388</v>
      </c>
      <c r="E423" s="393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3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601</v>
      </c>
      <c r="B424" s="54" t="s">
        <v>602</v>
      </c>
      <c r="C424" s="31">
        <v>4301020315</v>
      </c>
      <c r="D424" s="397">
        <v>4607091389364</v>
      </c>
      <c r="E424" s="393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628" t="s">
        <v>603</v>
      </c>
      <c r="P424" s="392"/>
      <c r="Q424" s="392"/>
      <c r="R424" s="392"/>
      <c r="S424" s="393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4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08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5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6"/>
      <c r="O426" s="408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0" t="s">
        <v>61</v>
      </c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395"/>
      <c r="P427" s="395"/>
      <c r="Q427" s="395"/>
      <c r="R427" s="395"/>
      <c r="S427" s="395"/>
      <c r="T427" s="395"/>
      <c r="U427" s="395"/>
      <c r="V427" s="395"/>
      <c r="W427" s="395"/>
      <c r="X427" s="395"/>
      <c r="Y427" s="395"/>
      <c r="Z427" s="378"/>
      <c r="AA427" s="378"/>
    </row>
    <row r="428" spans="1:67" ht="27" hidden="1" customHeight="1" x14ac:dyDescent="0.25">
      <c r="A428" s="54" t="s">
        <v>604</v>
      </c>
      <c r="B428" s="54" t="s">
        <v>605</v>
      </c>
      <c r="C428" s="31">
        <v>4301031212</v>
      </c>
      <c r="D428" s="397">
        <v>4607091389739</v>
      </c>
      <c r="E428" s="393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2"/>
      <c r="Q428" s="392"/>
      <c r="R428" s="392"/>
      <c r="S428" s="393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customHeight="1" x14ac:dyDescent="0.25">
      <c r="A429" s="54" t="s">
        <v>604</v>
      </c>
      <c r="B429" s="54" t="s">
        <v>606</v>
      </c>
      <c r="C429" s="31">
        <v>4301031324</v>
      </c>
      <c r="D429" s="397">
        <v>4607091389739</v>
      </c>
      <c r="E429" s="393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65</v>
      </c>
      <c r="M429" s="33"/>
      <c r="N429" s="32">
        <v>50</v>
      </c>
      <c r="O429" s="572" t="s">
        <v>607</v>
      </c>
      <c r="P429" s="392"/>
      <c r="Q429" s="392"/>
      <c r="R429" s="392"/>
      <c r="S429" s="393"/>
      <c r="T429" s="34"/>
      <c r="U429" s="34"/>
      <c r="V429" s="35" t="s">
        <v>66</v>
      </c>
      <c r="W429" s="385">
        <v>50</v>
      </c>
      <c r="X429" s="386">
        <f t="shared" si="76"/>
        <v>50.400000000000006</v>
      </c>
      <c r="Y429" s="36">
        <f>IFERROR(IF(X429=0,"",ROUNDUP(X429/H429,0)*0.00753),"")</f>
        <v>9.0359999999999996E-2</v>
      </c>
      <c r="Z429" s="56"/>
      <c r="AA429" s="57"/>
      <c r="AE429" s="64"/>
      <c r="BB429" s="311" t="s">
        <v>1</v>
      </c>
      <c r="BL429" s="64">
        <f t="shared" si="77"/>
        <v>52.738095238095234</v>
      </c>
      <c r="BM429" s="64">
        <f t="shared" si="78"/>
        <v>53.160000000000004</v>
      </c>
      <c r="BN429" s="64">
        <f t="shared" si="79"/>
        <v>7.6312576312576319E-2</v>
      </c>
      <c r="BO429" s="64">
        <f t="shared" si="80"/>
        <v>7.6923076923076927E-2</v>
      </c>
    </row>
    <row r="430" spans="1:67" ht="27" hidden="1" customHeight="1" x14ac:dyDescent="0.25">
      <c r="A430" s="54" t="s">
        <v>608</v>
      </c>
      <c r="B430" s="54" t="s">
        <v>609</v>
      </c>
      <c r="C430" s="31">
        <v>4301031363</v>
      </c>
      <c r="D430" s="397">
        <v>4607091389425</v>
      </c>
      <c r="E430" s="393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750" t="s">
        <v>610</v>
      </c>
      <c r="P430" s="392"/>
      <c r="Q430" s="392"/>
      <c r="R430" s="392"/>
      <c r="S430" s="393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4301031215</v>
      </c>
      <c r="D431" s="397">
        <v>4680115882911</v>
      </c>
      <c r="E431" s="393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1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3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613</v>
      </c>
      <c r="B432" s="54" t="s">
        <v>614</v>
      </c>
      <c r="C432" s="31">
        <v>4301031167</v>
      </c>
      <c r="D432" s="397">
        <v>4680115880771</v>
      </c>
      <c r="E432" s="393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2"/>
      <c r="Q432" s="392"/>
      <c r="R432" s="392"/>
      <c r="S432" s="393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613</v>
      </c>
      <c r="B433" s="54" t="s">
        <v>615</v>
      </c>
      <c r="C433" s="31">
        <v>4301031334</v>
      </c>
      <c r="D433" s="397">
        <v>4680115880771</v>
      </c>
      <c r="E433" s="393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4" t="s">
        <v>616</v>
      </c>
      <c r="P433" s="392"/>
      <c r="Q433" s="392"/>
      <c r="R433" s="392"/>
      <c r="S433" s="393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4301031173</v>
      </c>
      <c r="D434" s="397">
        <v>4607091389500</v>
      </c>
      <c r="E434" s="393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4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2"/>
      <c r="Q434" s="392"/>
      <c r="R434" s="392"/>
      <c r="S434" s="393"/>
      <c r="T434" s="34"/>
      <c r="U434" s="34"/>
      <c r="V434" s="35" t="s">
        <v>66</v>
      </c>
      <c r="W434" s="385">
        <v>28</v>
      </c>
      <c r="X434" s="386">
        <f t="shared" si="76"/>
        <v>29.400000000000002</v>
      </c>
      <c r="Y434" s="36">
        <f t="shared" si="81"/>
        <v>7.0280000000000009E-2</v>
      </c>
      <c r="Z434" s="56"/>
      <c r="AA434" s="57"/>
      <c r="AE434" s="64"/>
      <c r="BB434" s="316" t="s">
        <v>1</v>
      </c>
      <c r="BL434" s="64">
        <f t="shared" si="77"/>
        <v>29.733333333333331</v>
      </c>
      <c r="BM434" s="64">
        <f t="shared" si="78"/>
        <v>31.22</v>
      </c>
      <c r="BN434" s="64">
        <f t="shared" si="79"/>
        <v>5.6980056980056981E-2</v>
      </c>
      <c r="BO434" s="64">
        <f t="shared" si="80"/>
        <v>5.9829059829059839E-2</v>
      </c>
    </row>
    <row r="435" spans="1:67" ht="27" hidden="1" customHeight="1" x14ac:dyDescent="0.25">
      <c r="A435" s="54" t="s">
        <v>617</v>
      </c>
      <c r="B435" s="54" t="s">
        <v>619</v>
      </c>
      <c r="C435" s="31">
        <v>4301031327</v>
      </c>
      <c r="D435" s="397">
        <v>4607091389500</v>
      </c>
      <c r="E435" s="393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87" t="s">
        <v>620</v>
      </c>
      <c r="P435" s="392"/>
      <c r="Q435" s="392"/>
      <c r="R435" s="392"/>
      <c r="S435" s="393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08" t="s">
        <v>70</v>
      </c>
      <c r="P436" s="409"/>
      <c r="Q436" s="409"/>
      <c r="R436" s="409"/>
      <c r="S436" s="409"/>
      <c r="T436" s="409"/>
      <c r="U436" s="410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25.238095238095237</v>
      </c>
      <c r="X436" s="387">
        <f>IFERROR(X428/H428,"0")+IFERROR(X429/H429,"0")+IFERROR(X430/H430,"0")+IFERROR(X431/H431,"0")+IFERROR(X432/H432,"0")+IFERROR(X433/H433,"0")+IFERROR(X434/H434,"0")+IFERROR(X435/H435,"0")</f>
        <v>26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0.16064000000000001</v>
      </c>
      <c r="Z436" s="388"/>
      <c r="AA436" s="388"/>
    </row>
    <row r="437" spans="1:67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6"/>
      <c r="O437" s="408" t="s">
        <v>70</v>
      </c>
      <c r="P437" s="409"/>
      <c r="Q437" s="409"/>
      <c r="R437" s="409"/>
      <c r="S437" s="409"/>
      <c r="T437" s="409"/>
      <c r="U437" s="410"/>
      <c r="V437" s="37" t="s">
        <v>66</v>
      </c>
      <c r="W437" s="387">
        <f>IFERROR(SUM(W428:W435),"0")</f>
        <v>78</v>
      </c>
      <c r="X437" s="387">
        <f>IFERROR(SUM(X428:X435),"0")</f>
        <v>79.800000000000011</v>
      </c>
      <c r="Y437" s="37"/>
      <c r="Z437" s="388"/>
      <c r="AA437" s="388"/>
    </row>
    <row r="438" spans="1:67" ht="14.25" hidden="1" customHeight="1" x14ac:dyDescent="0.25">
      <c r="A438" s="400" t="s">
        <v>91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78"/>
      <c r="AA438" s="378"/>
    </row>
    <row r="439" spans="1:67" ht="27" hidden="1" customHeight="1" x14ac:dyDescent="0.25">
      <c r="A439" s="54" t="s">
        <v>621</v>
      </c>
      <c r="B439" s="54" t="s">
        <v>622</v>
      </c>
      <c r="C439" s="31">
        <v>4301032046</v>
      </c>
      <c r="D439" s="397">
        <v>4680115884359</v>
      </c>
      <c r="E439" s="393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3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623</v>
      </c>
      <c r="B440" s="54" t="s">
        <v>624</v>
      </c>
      <c r="C440" s="31">
        <v>4301040358</v>
      </c>
      <c r="D440" s="397">
        <v>4680115884571</v>
      </c>
      <c r="E440" s="393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65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3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4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08" t="s">
        <v>70</v>
      </c>
      <c r="P441" s="409"/>
      <c r="Q441" s="409"/>
      <c r="R441" s="409"/>
      <c r="S441" s="409"/>
      <c r="T441" s="409"/>
      <c r="U441" s="410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hidden="1" x14ac:dyDescent="0.2">
      <c r="A442" s="395"/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6"/>
      <c r="O442" s="408" t="s">
        <v>70</v>
      </c>
      <c r="P442" s="409"/>
      <c r="Q442" s="409"/>
      <c r="R442" s="409"/>
      <c r="S442" s="409"/>
      <c r="T442" s="409"/>
      <c r="U442" s="410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hidden="1" customHeight="1" x14ac:dyDescent="0.25">
      <c r="A443" s="400" t="s">
        <v>100</v>
      </c>
      <c r="B443" s="395"/>
      <c r="C443" s="395"/>
      <c r="D443" s="395"/>
      <c r="E443" s="395"/>
      <c r="F443" s="395"/>
      <c r="G443" s="395"/>
      <c r="H443" s="395"/>
      <c r="I443" s="395"/>
      <c r="J443" s="395"/>
      <c r="K443" s="395"/>
      <c r="L443" s="395"/>
      <c r="M443" s="395"/>
      <c r="N443" s="395"/>
      <c r="O443" s="395"/>
      <c r="P443" s="395"/>
      <c r="Q443" s="395"/>
      <c r="R443" s="395"/>
      <c r="S443" s="395"/>
      <c r="T443" s="395"/>
      <c r="U443" s="395"/>
      <c r="V443" s="395"/>
      <c r="W443" s="395"/>
      <c r="X443" s="395"/>
      <c r="Y443" s="395"/>
      <c r="Z443" s="378"/>
      <c r="AA443" s="378"/>
    </row>
    <row r="444" spans="1:67" ht="27" customHeight="1" x14ac:dyDescent="0.25">
      <c r="A444" s="54" t="s">
        <v>625</v>
      </c>
      <c r="B444" s="54" t="s">
        <v>626</v>
      </c>
      <c r="C444" s="31">
        <v>4301170010</v>
      </c>
      <c r="D444" s="397">
        <v>4680115884090</v>
      </c>
      <c r="E444" s="393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46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3"/>
      <c r="T444" s="34"/>
      <c r="U444" s="34"/>
      <c r="V444" s="35" t="s">
        <v>66</v>
      </c>
      <c r="W444" s="385">
        <v>5.5</v>
      </c>
      <c r="X444" s="386">
        <f>IFERROR(IF(W444="",0,CEILING((W444/$H444),1)*$H444),"")</f>
        <v>6.6000000000000005</v>
      </c>
      <c r="Y444" s="36">
        <f>IFERROR(IF(X444=0,"",ROUNDUP(X444/H444,0)*0.00627),"")</f>
        <v>3.1350000000000003E-2</v>
      </c>
      <c r="Z444" s="56"/>
      <c r="AA444" s="57"/>
      <c r="AE444" s="64"/>
      <c r="BB444" s="320" t="s">
        <v>1</v>
      </c>
      <c r="BL444" s="64">
        <f>IFERROR(W444*I444/H444,"0")</f>
        <v>7.833333333333333</v>
      </c>
      <c r="BM444" s="64">
        <f>IFERROR(X444*I444/H444,"0")</f>
        <v>9.3999999999999986</v>
      </c>
      <c r="BN444" s="64">
        <f>IFERROR(1/J444*(W444/H444),"0")</f>
        <v>2.0833333333333332E-2</v>
      </c>
      <c r="BO444" s="64">
        <f>IFERROR(1/J444*(X444/H444),"0")</f>
        <v>2.5000000000000001E-2</v>
      </c>
    </row>
    <row r="445" spans="1:67" x14ac:dyDescent="0.2">
      <c r="A445" s="394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08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87">
        <f>IFERROR(W444/H444,"0")</f>
        <v>4.1666666666666661</v>
      </c>
      <c r="X445" s="387">
        <f>IFERROR(X444/H444,"0")</f>
        <v>5</v>
      </c>
      <c r="Y445" s="387">
        <f>IFERROR(IF(Y444="",0,Y444),"0")</f>
        <v>3.1350000000000003E-2</v>
      </c>
      <c r="Z445" s="388"/>
      <c r="AA445" s="388"/>
    </row>
    <row r="446" spans="1:67" x14ac:dyDescent="0.2">
      <c r="A446" s="395"/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6"/>
      <c r="O446" s="408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87">
        <f>IFERROR(SUM(W444:W444),"0")</f>
        <v>5.5</v>
      </c>
      <c r="X446" s="387">
        <f>IFERROR(SUM(X444:X444),"0")</f>
        <v>6.6000000000000005</v>
      </c>
      <c r="Y446" s="37"/>
      <c r="Z446" s="388"/>
      <c r="AA446" s="388"/>
    </row>
    <row r="447" spans="1:67" ht="14.25" hidden="1" customHeight="1" x14ac:dyDescent="0.25">
      <c r="A447" s="400" t="s">
        <v>627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97">
        <v>4680115884564</v>
      </c>
      <c r="E448" s="393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66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3"/>
      <c r="T448" s="34"/>
      <c r="U448" s="34"/>
      <c r="V448" s="35" t="s">
        <v>66</v>
      </c>
      <c r="W448" s="385">
        <v>15</v>
      </c>
      <c r="X448" s="386">
        <f>IFERROR(IF(W448="",0,CEILING((W448/$H448),1)*$H448),"")</f>
        <v>15</v>
      </c>
      <c r="Y448" s="36">
        <f>IFERROR(IF(X448=0,"",ROUNDUP(X448/H448,0)*0.00627),"")</f>
        <v>3.1350000000000003E-2</v>
      </c>
      <c r="Z448" s="56"/>
      <c r="AA448" s="57"/>
      <c r="AE448" s="64"/>
      <c r="BB448" s="321" t="s">
        <v>1</v>
      </c>
      <c r="BL448" s="64">
        <f>IFERROR(W448*I448/H448,"0")</f>
        <v>18</v>
      </c>
      <c r="BM448" s="64">
        <f>IFERROR(X448*I448/H448,"0")</f>
        <v>18</v>
      </c>
      <c r="BN448" s="64">
        <f>IFERROR(1/J448*(W448/H448),"0")</f>
        <v>2.5000000000000001E-2</v>
      </c>
      <c r="BO448" s="64">
        <f>IFERROR(1/J448*(X448/H448),"0")</f>
        <v>2.5000000000000001E-2</v>
      </c>
    </row>
    <row r="449" spans="1:67" x14ac:dyDescent="0.2">
      <c r="A449" s="394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08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87">
        <f>IFERROR(W448/H448,"0")</f>
        <v>5</v>
      </c>
      <c r="X449" s="387">
        <f>IFERROR(X448/H448,"0")</f>
        <v>5</v>
      </c>
      <c r="Y449" s="387">
        <f>IFERROR(IF(Y448="",0,Y448),"0")</f>
        <v>3.1350000000000003E-2</v>
      </c>
      <c r="Z449" s="388"/>
      <c r="AA449" s="388"/>
    </row>
    <row r="450" spans="1:67" x14ac:dyDescent="0.2">
      <c r="A450" s="395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6"/>
      <c r="O450" s="408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87">
        <f>IFERROR(SUM(W448:W448),"0")</f>
        <v>15</v>
      </c>
      <c r="X450" s="387">
        <f>IFERROR(SUM(X448:X448),"0")</f>
        <v>15</v>
      </c>
      <c r="Y450" s="37"/>
      <c r="Z450" s="388"/>
      <c r="AA450" s="388"/>
    </row>
    <row r="451" spans="1:67" ht="16.5" hidden="1" customHeight="1" x14ac:dyDescent="0.25">
      <c r="A451" s="466" t="s">
        <v>630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9"/>
      <c r="AA451" s="379"/>
    </row>
    <row r="452" spans="1:67" ht="14.25" hidden="1" customHeight="1" x14ac:dyDescent="0.25">
      <c r="A452" s="400" t="s">
        <v>61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97">
        <v>4680115885189</v>
      </c>
      <c r="E453" s="393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3"/>
      <c r="T453" s="34"/>
      <c r="U453" s="34"/>
      <c r="V453" s="35" t="s">
        <v>66</v>
      </c>
      <c r="W453" s="385">
        <v>10</v>
      </c>
      <c r="X453" s="386">
        <f>IFERROR(IF(W453="",0,CEILING((W453/$H453),1)*$H453),"")</f>
        <v>10.799999999999999</v>
      </c>
      <c r="Y453" s="36">
        <f>IFERROR(IF(X453=0,"",ROUNDUP(X453/H453,0)*0.00502),"")</f>
        <v>4.5179999999999998E-2</v>
      </c>
      <c r="Z453" s="56"/>
      <c r="AA453" s="57"/>
      <c r="AE453" s="64"/>
      <c r="BB453" s="322" t="s">
        <v>1</v>
      </c>
      <c r="BL453" s="64">
        <f>IFERROR(W453*I453/H453,"0")</f>
        <v>11.433333333333334</v>
      </c>
      <c r="BM453" s="64">
        <f>IFERROR(X453*I453/H453,"0")</f>
        <v>12.348000000000001</v>
      </c>
      <c r="BN453" s="64">
        <f>IFERROR(1/J453*(W453/H453),"0")</f>
        <v>3.561253561253562E-2</v>
      </c>
      <c r="BO453" s="64">
        <f>IFERROR(1/J453*(X453/H453),"0")</f>
        <v>3.8461538461538464E-2</v>
      </c>
    </row>
    <row r="454" spans="1:67" ht="27" customHeight="1" x14ac:dyDescent="0.25">
      <c r="A454" s="54" t="s">
        <v>633</v>
      </c>
      <c r="B454" s="54" t="s">
        <v>634</v>
      </c>
      <c r="C454" s="31">
        <v>4301031293</v>
      </c>
      <c r="D454" s="397">
        <v>4680115885172</v>
      </c>
      <c r="E454" s="393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3"/>
      <c r="T454" s="34"/>
      <c r="U454" s="34"/>
      <c r="V454" s="35" t="s">
        <v>66</v>
      </c>
      <c r="W454" s="385">
        <v>8</v>
      </c>
      <c r="X454" s="386">
        <f>IFERROR(IF(W454="",0,CEILING((W454/$H454),1)*$H454),"")</f>
        <v>8.4</v>
      </c>
      <c r="Y454" s="36">
        <f>IFERROR(IF(X454=0,"",ROUNDUP(X454/H454,0)*0.00502),"")</f>
        <v>3.5140000000000005E-2</v>
      </c>
      <c r="Z454" s="56"/>
      <c r="AA454" s="57"/>
      <c r="AE454" s="64"/>
      <c r="BB454" s="323" t="s">
        <v>1</v>
      </c>
      <c r="BL454" s="64">
        <f>IFERROR(W454*I454/H454,"0")</f>
        <v>8.6666666666666679</v>
      </c>
      <c r="BM454" s="64">
        <f>IFERROR(X454*I454/H454,"0")</f>
        <v>9.1000000000000014</v>
      </c>
      <c r="BN454" s="64">
        <f>IFERROR(1/J454*(W454/H454),"0")</f>
        <v>2.8490028490028494E-2</v>
      </c>
      <c r="BO454" s="64">
        <f>IFERROR(1/J454*(X454/H454),"0")</f>
        <v>2.9914529914529923E-2</v>
      </c>
    </row>
    <row r="455" spans="1:67" ht="27" customHeight="1" x14ac:dyDescent="0.25">
      <c r="A455" s="54" t="s">
        <v>635</v>
      </c>
      <c r="B455" s="54" t="s">
        <v>636</v>
      </c>
      <c r="C455" s="31">
        <v>4301031291</v>
      </c>
      <c r="D455" s="397">
        <v>4680115885110</v>
      </c>
      <c r="E455" s="393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3"/>
      <c r="T455" s="34"/>
      <c r="U455" s="34"/>
      <c r="V455" s="35" t="s">
        <v>66</v>
      </c>
      <c r="W455" s="385">
        <v>14</v>
      </c>
      <c r="X455" s="386">
        <f>IFERROR(IF(W455="",0,CEILING((W455/$H455),1)*$H455),"")</f>
        <v>14.399999999999999</v>
      </c>
      <c r="Y455" s="36">
        <f>IFERROR(IF(X455=0,"",ROUNDUP(X455/H455,0)*0.00502),"")</f>
        <v>6.0240000000000002E-2</v>
      </c>
      <c r="Z455" s="56"/>
      <c r="AA455" s="57"/>
      <c r="AE455" s="64"/>
      <c r="BB455" s="324" t="s">
        <v>1</v>
      </c>
      <c r="BL455" s="64">
        <f>IFERROR(W455*I455/H455,"0")</f>
        <v>23.56666666666667</v>
      </c>
      <c r="BM455" s="64">
        <f>IFERROR(X455*I455/H455,"0")</f>
        <v>24.24</v>
      </c>
      <c r="BN455" s="64">
        <f>IFERROR(1/J455*(W455/H455),"0")</f>
        <v>4.9857549857549865E-2</v>
      </c>
      <c r="BO455" s="64">
        <f>IFERROR(1/J455*(X455/H455),"0")</f>
        <v>5.1282051282051287E-2</v>
      </c>
    </row>
    <row r="456" spans="1:67" x14ac:dyDescent="0.2">
      <c r="A456" s="394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08" t="s">
        <v>70</v>
      </c>
      <c r="P456" s="409"/>
      <c r="Q456" s="409"/>
      <c r="R456" s="409"/>
      <c r="S456" s="409"/>
      <c r="T456" s="409"/>
      <c r="U456" s="410"/>
      <c r="V456" s="37" t="s">
        <v>71</v>
      </c>
      <c r="W456" s="387">
        <f>IFERROR(W453/H453,"0")+IFERROR(W454/H454,"0")+IFERROR(W455/H455,"0")</f>
        <v>26.666666666666668</v>
      </c>
      <c r="X456" s="387">
        <f>IFERROR(X453/H453,"0")+IFERROR(X454/H454,"0")+IFERROR(X455/H455,"0")</f>
        <v>28</v>
      </c>
      <c r="Y456" s="387">
        <f>IFERROR(IF(Y453="",0,Y453),"0")+IFERROR(IF(Y454="",0,Y454),"0")+IFERROR(IF(Y455="",0,Y455),"0")</f>
        <v>0.14056000000000002</v>
      </c>
      <c r="Z456" s="388"/>
      <c r="AA456" s="388"/>
    </row>
    <row r="457" spans="1:67" x14ac:dyDescent="0.2">
      <c r="A457" s="395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6"/>
      <c r="O457" s="408" t="s">
        <v>70</v>
      </c>
      <c r="P457" s="409"/>
      <c r="Q457" s="409"/>
      <c r="R457" s="409"/>
      <c r="S457" s="409"/>
      <c r="T457" s="409"/>
      <c r="U457" s="410"/>
      <c r="V457" s="37" t="s">
        <v>66</v>
      </c>
      <c r="W457" s="387">
        <f>IFERROR(SUM(W453:W455),"0")</f>
        <v>32</v>
      </c>
      <c r="X457" s="387">
        <f>IFERROR(SUM(X453:X455),"0")</f>
        <v>33.599999999999994</v>
      </c>
      <c r="Y457" s="37"/>
      <c r="Z457" s="388"/>
      <c r="AA457" s="388"/>
    </row>
    <row r="458" spans="1:67" ht="16.5" hidden="1" customHeight="1" x14ac:dyDescent="0.25">
      <c r="A458" s="466" t="s">
        <v>637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9"/>
      <c r="AA458" s="379"/>
    </row>
    <row r="459" spans="1:67" ht="14.25" hidden="1" customHeight="1" x14ac:dyDescent="0.25">
      <c r="A459" s="400" t="s">
        <v>61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78"/>
      <c r="AA459" s="378"/>
    </row>
    <row r="460" spans="1:67" ht="27" hidden="1" customHeight="1" x14ac:dyDescent="0.25">
      <c r="A460" s="54" t="s">
        <v>638</v>
      </c>
      <c r="B460" s="54" t="s">
        <v>639</v>
      </c>
      <c r="C460" s="31">
        <v>4301031365</v>
      </c>
      <c r="D460" s="397">
        <v>4680115885738</v>
      </c>
      <c r="E460" s="393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7" t="s">
        <v>640</v>
      </c>
      <c r="P460" s="392"/>
      <c r="Q460" s="392"/>
      <c r="R460" s="392"/>
      <c r="S460" s="393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641</v>
      </c>
      <c r="B461" s="54" t="s">
        <v>642</v>
      </c>
      <c r="C461" s="31">
        <v>4301031261</v>
      </c>
      <c r="D461" s="397">
        <v>4680115885103</v>
      </c>
      <c r="E461" s="393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3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4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08" t="s">
        <v>70</v>
      </c>
      <c r="P462" s="409"/>
      <c r="Q462" s="409"/>
      <c r="R462" s="409"/>
      <c r="S462" s="409"/>
      <c r="T462" s="409"/>
      <c r="U462" s="410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hidden="1" x14ac:dyDescent="0.2">
      <c r="A463" s="395"/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6"/>
      <c r="O463" s="408" t="s">
        <v>70</v>
      </c>
      <c r="P463" s="409"/>
      <c r="Q463" s="409"/>
      <c r="R463" s="409"/>
      <c r="S463" s="409"/>
      <c r="T463" s="409"/>
      <c r="U463" s="410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hidden="1" customHeight="1" x14ac:dyDescent="0.25">
      <c r="A464" s="400" t="s">
        <v>215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78"/>
      <c r="AA464" s="378"/>
    </row>
    <row r="465" spans="1:67" ht="27" hidden="1" customHeight="1" x14ac:dyDescent="0.25">
      <c r="A465" s="54" t="s">
        <v>643</v>
      </c>
      <c r="B465" s="54" t="s">
        <v>644</v>
      </c>
      <c r="C465" s="31">
        <v>4301060412</v>
      </c>
      <c r="D465" s="397">
        <v>4680115885509</v>
      </c>
      <c r="E465" s="393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91" t="s">
        <v>645</v>
      </c>
      <c r="P465" s="392"/>
      <c r="Q465" s="392"/>
      <c r="R465" s="392"/>
      <c r="S465" s="393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4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08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6"/>
      <c r="O467" s="408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hidden="1" customHeight="1" x14ac:dyDescent="0.2">
      <c r="A468" s="401" t="s">
        <v>646</v>
      </c>
      <c r="B468" s="402"/>
      <c r="C468" s="402"/>
      <c r="D468" s="402"/>
      <c r="E468" s="402"/>
      <c r="F468" s="402"/>
      <c r="G468" s="402"/>
      <c r="H468" s="402"/>
      <c r="I468" s="402"/>
      <c r="J468" s="402"/>
      <c r="K468" s="402"/>
      <c r="L468" s="402"/>
      <c r="M468" s="402"/>
      <c r="N468" s="402"/>
      <c r="O468" s="402"/>
      <c r="P468" s="402"/>
      <c r="Q468" s="402"/>
      <c r="R468" s="402"/>
      <c r="S468" s="402"/>
      <c r="T468" s="402"/>
      <c r="U468" s="402"/>
      <c r="V468" s="402"/>
      <c r="W468" s="402"/>
      <c r="X468" s="402"/>
      <c r="Y468" s="402"/>
      <c r="Z468" s="48"/>
      <c r="AA468" s="48"/>
    </row>
    <row r="469" spans="1:67" ht="16.5" hidden="1" customHeight="1" x14ac:dyDescent="0.25">
      <c r="A469" s="466" t="s">
        <v>646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9"/>
      <c r="AA469" s="379"/>
    </row>
    <row r="470" spans="1:67" ht="14.25" hidden="1" customHeight="1" x14ac:dyDescent="0.25">
      <c r="A470" s="400" t="s">
        <v>113</v>
      </c>
      <c r="B470" s="395"/>
      <c r="C470" s="395"/>
      <c r="D470" s="395"/>
      <c r="E470" s="395"/>
      <c r="F470" s="395"/>
      <c r="G470" s="395"/>
      <c r="H470" s="395"/>
      <c r="I470" s="395"/>
      <c r="J470" s="395"/>
      <c r="K470" s="395"/>
      <c r="L470" s="395"/>
      <c r="M470" s="395"/>
      <c r="N470" s="395"/>
      <c r="O470" s="395"/>
      <c r="P470" s="395"/>
      <c r="Q470" s="395"/>
      <c r="R470" s="395"/>
      <c r="S470" s="395"/>
      <c r="T470" s="395"/>
      <c r="U470" s="395"/>
      <c r="V470" s="395"/>
      <c r="W470" s="395"/>
      <c r="X470" s="395"/>
      <c r="Y470" s="395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97">
        <v>4607091389067</v>
      </c>
      <c r="E471" s="393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3"/>
      <c r="T471" s="34"/>
      <c r="U471" s="34"/>
      <c r="V471" s="35" t="s">
        <v>66</v>
      </c>
      <c r="W471" s="385">
        <v>50</v>
      </c>
      <c r="X471" s="386">
        <f t="shared" ref="X471:X481" si="82">IFERROR(IF(W471="",0,CEILING((W471/$H471),1)*$H471),"")</f>
        <v>52.800000000000004</v>
      </c>
      <c r="Y471" s="36">
        <f t="shared" ref="Y471:Y477" si="83">IFERROR(IF(X471=0,"",ROUNDUP(X471/H471,0)*0.01196),"")</f>
        <v>0.1196</v>
      </c>
      <c r="Z471" s="56"/>
      <c r="AA471" s="57"/>
      <c r="AE471" s="64"/>
      <c r="BB471" s="328" t="s">
        <v>1</v>
      </c>
      <c r="BL471" s="64">
        <f t="shared" ref="BL471:BL481" si="84">IFERROR(W471*I471/H471,"0")</f>
        <v>53.409090909090907</v>
      </c>
      <c r="BM471" s="64">
        <f t="shared" ref="BM471:BM481" si="85">IFERROR(X471*I471/H471,"0")</f>
        <v>56.400000000000006</v>
      </c>
      <c r="BN471" s="64">
        <f t="shared" ref="BN471:BN481" si="86">IFERROR(1/J471*(W471/H471),"0")</f>
        <v>9.1054778554778545E-2</v>
      </c>
      <c r="BO471" s="64">
        <f t="shared" ref="BO471:BO481" si="87">IFERROR(1/J471*(X471/H471),"0")</f>
        <v>9.6153846153846159E-2</v>
      </c>
    </row>
    <row r="472" spans="1:67" ht="27" hidden="1" customHeight="1" x14ac:dyDescent="0.25">
      <c r="A472" s="54" t="s">
        <v>649</v>
      </c>
      <c r="B472" s="54" t="s">
        <v>650</v>
      </c>
      <c r="C472" s="31">
        <v>4301011376</v>
      </c>
      <c r="D472" s="397">
        <v>4680115885226</v>
      </c>
      <c r="E472" s="393"/>
      <c r="F472" s="384">
        <v>0.85</v>
      </c>
      <c r="G472" s="32">
        <v>6</v>
      </c>
      <c r="H472" s="384">
        <v>5.0999999999999996</v>
      </c>
      <c r="I472" s="384">
        <v>5.46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7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2"/>
      <c r="Q472" s="392"/>
      <c r="R472" s="392"/>
      <c r="S472" s="393"/>
      <c r="T472" s="34"/>
      <c r="U472" s="34"/>
      <c r="V472" s="35" t="s">
        <v>66</v>
      </c>
      <c r="W472" s="385">
        <v>0</v>
      </c>
      <c r="X472" s="386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4301011779</v>
      </c>
      <c r="D473" s="397">
        <v>4607091383522</v>
      </c>
      <c r="E473" s="393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2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2"/>
      <c r="Q473" s="392"/>
      <c r="R473" s="392"/>
      <c r="S473" s="393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hidden="1" customHeight="1" x14ac:dyDescent="0.25">
      <c r="A474" s="54" t="s">
        <v>653</v>
      </c>
      <c r="B474" s="54" t="s">
        <v>654</v>
      </c>
      <c r="C474" s="31">
        <v>4301011961</v>
      </c>
      <c r="D474" s="397">
        <v>4680115885271</v>
      </c>
      <c r="E474" s="393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1" t="s">
        <v>655</v>
      </c>
      <c r="P474" s="392"/>
      <c r="Q474" s="392"/>
      <c r="R474" s="392"/>
      <c r="S474" s="393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hidden="1" customHeight="1" x14ac:dyDescent="0.25">
      <c r="A475" s="54" t="s">
        <v>656</v>
      </c>
      <c r="B475" s="54" t="s">
        <v>657</v>
      </c>
      <c r="C475" s="31">
        <v>4301011774</v>
      </c>
      <c r="D475" s="397">
        <v>4680115884502</v>
      </c>
      <c r="E475" s="393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3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97">
        <v>4607091389104</v>
      </c>
      <c r="E476" s="393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3"/>
      <c r="T476" s="34"/>
      <c r="U476" s="34"/>
      <c r="V476" s="35" t="s">
        <v>66</v>
      </c>
      <c r="W476" s="385">
        <v>150</v>
      </c>
      <c r="X476" s="386">
        <f t="shared" si="82"/>
        <v>153.12</v>
      </c>
      <c r="Y476" s="36">
        <f t="shared" si="83"/>
        <v>0.34683999999999998</v>
      </c>
      <c r="Z476" s="56"/>
      <c r="AA476" s="57"/>
      <c r="AE476" s="64"/>
      <c r="BB476" s="333" t="s">
        <v>1</v>
      </c>
      <c r="BL476" s="64">
        <f t="shared" si="84"/>
        <v>160.22727272727272</v>
      </c>
      <c r="BM476" s="64">
        <f t="shared" si="85"/>
        <v>163.56</v>
      </c>
      <c r="BN476" s="64">
        <f t="shared" si="86"/>
        <v>0.27316433566433568</v>
      </c>
      <c r="BO476" s="64">
        <f t="shared" si="87"/>
        <v>0.27884615384615385</v>
      </c>
    </row>
    <row r="477" spans="1:67" ht="16.5" hidden="1" customHeight="1" x14ac:dyDescent="0.25">
      <c r="A477" s="54" t="s">
        <v>660</v>
      </c>
      <c r="B477" s="54" t="s">
        <v>661</v>
      </c>
      <c r="C477" s="31">
        <v>4301011799</v>
      </c>
      <c r="D477" s="397">
        <v>4680115884519</v>
      </c>
      <c r="E477" s="393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6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3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97">
        <v>4680115880603</v>
      </c>
      <c r="E478" s="393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3"/>
      <c r="T478" s="34"/>
      <c r="U478" s="34"/>
      <c r="V478" s="35" t="s">
        <v>66</v>
      </c>
      <c r="W478" s="385">
        <v>114</v>
      </c>
      <c r="X478" s="386">
        <f t="shared" si="82"/>
        <v>115.2</v>
      </c>
      <c r="Y478" s="36">
        <f>IFERROR(IF(X478=0,"",ROUNDUP(X478/H478,0)*0.00937),"")</f>
        <v>0.29984</v>
      </c>
      <c r="Z478" s="56"/>
      <c r="AA478" s="57"/>
      <c r="AE478" s="64"/>
      <c r="BB478" s="335" t="s">
        <v>1</v>
      </c>
      <c r="BL478" s="64">
        <f t="shared" si="84"/>
        <v>121.6</v>
      </c>
      <c r="BM478" s="64">
        <f t="shared" si="85"/>
        <v>122.88</v>
      </c>
      <c r="BN478" s="64">
        <f t="shared" si="86"/>
        <v>0.26388888888888884</v>
      </c>
      <c r="BO478" s="64">
        <f t="shared" si="87"/>
        <v>0.26666666666666666</v>
      </c>
    </row>
    <row r="479" spans="1:67" ht="27" hidden="1" customHeight="1" x14ac:dyDescent="0.25">
      <c r="A479" s="54" t="s">
        <v>664</v>
      </c>
      <c r="B479" s="54" t="s">
        <v>665</v>
      </c>
      <c r="C479" s="31">
        <v>4301011959</v>
      </c>
      <c r="D479" s="397">
        <v>4680115882782</v>
      </c>
      <c r="E479" s="393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70" t="s">
        <v>666</v>
      </c>
      <c r="P479" s="392"/>
      <c r="Q479" s="392"/>
      <c r="R479" s="392"/>
      <c r="S479" s="393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4301011190</v>
      </c>
      <c r="D480" s="397">
        <v>4607091389098</v>
      </c>
      <c r="E480" s="393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7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3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97">
        <v>4607091389982</v>
      </c>
      <c r="E481" s="393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3"/>
      <c r="T481" s="34"/>
      <c r="U481" s="34"/>
      <c r="V481" s="35" t="s">
        <v>66</v>
      </c>
      <c r="W481" s="385">
        <v>90</v>
      </c>
      <c r="X481" s="386">
        <f t="shared" si="82"/>
        <v>90</v>
      </c>
      <c r="Y481" s="36">
        <f>IFERROR(IF(X481=0,"",ROUNDUP(X481/H481,0)*0.00937),"")</f>
        <v>0.23424999999999999</v>
      </c>
      <c r="Z481" s="56"/>
      <c r="AA481" s="57"/>
      <c r="AE481" s="64"/>
      <c r="BB481" s="338" t="s">
        <v>1</v>
      </c>
      <c r="BL481" s="64">
        <f t="shared" si="84"/>
        <v>95.999999999999986</v>
      </c>
      <c r="BM481" s="64">
        <f t="shared" si="85"/>
        <v>95.999999999999986</v>
      </c>
      <c r="BN481" s="64">
        <f t="shared" si="86"/>
        <v>0.20833333333333334</v>
      </c>
      <c r="BO481" s="64">
        <f t="shared" si="87"/>
        <v>0.20833333333333334</v>
      </c>
    </row>
    <row r="482" spans="1:67" x14ac:dyDescent="0.2">
      <c r="A482" s="394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08" t="s">
        <v>70</v>
      </c>
      <c r="P482" s="409"/>
      <c r="Q482" s="409"/>
      <c r="R482" s="409"/>
      <c r="S482" s="409"/>
      <c r="T482" s="409"/>
      <c r="U482" s="410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94.545454545454533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96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1.0005299999999999</v>
      </c>
      <c r="Z482" s="388"/>
      <c r="AA482" s="388"/>
    </row>
    <row r="483" spans="1:67" x14ac:dyDescent="0.2">
      <c r="A483" s="395"/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6"/>
      <c r="O483" s="408" t="s">
        <v>70</v>
      </c>
      <c r="P483" s="409"/>
      <c r="Q483" s="409"/>
      <c r="R483" s="409"/>
      <c r="S483" s="409"/>
      <c r="T483" s="409"/>
      <c r="U483" s="410"/>
      <c r="V483" s="37" t="s">
        <v>66</v>
      </c>
      <c r="W483" s="387">
        <f>IFERROR(SUM(W471:W481),"0")</f>
        <v>404</v>
      </c>
      <c r="X483" s="387">
        <f>IFERROR(SUM(X471:X481),"0")</f>
        <v>411.12</v>
      </c>
      <c r="Y483" s="37"/>
      <c r="Z483" s="388"/>
      <c r="AA483" s="388"/>
    </row>
    <row r="484" spans="1:67" ht="14.25" hidden="1" customHeight="1" x14ac:dyDescent="0.25">
      <c r="A484" s="400" t="s">
        <v>105</v>
      </c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395"/>
      <c r="P484" s="395"/>
      <c r="Q484" s="395"/>
      <c r="R484" s="395"/>
      <c r="S484" s="395"/>
      <c r="T484" s="395"/>
      <c r="U484" s="395"/>
      <c r="V484" s="395"/>
      <c r="W484" s="395"/>
      <c r="X484" s="395"/>
      <c r="Y484" s="395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97">
        <v>4607091388930</v>
      </c>
      <c r="E485" s="393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5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3"/>
      <c r="T485" s="34"/>
      <c r="U485" s="34"/>
      <c r="V485" s="35" t="s">
        <v>66</v>
      </c>
      <c r="W485" s="385">
        <v>150</v>
      </c>
      <c r="X485" s="386">
        <f>IFERROR(IF(W485="",0,CEILING((W485/$H485),1)*$H485),"")</f>
        <v>153.12</v>
      </c>
      <c r="Y485" s="36">
        <f>IFERROR(IF(X485=0,"",ROUNDUP(X485/H485,0)*0.01196),"")</f>
        <v>0.34683999999999998</v>
      </c>
      <c r="Z485" s="56"/>
      <c r="AA485" s="57"/>
      <c r="AE485" s="64"/>
      <c r="BB485" s="339" t="s">
        <v>1</v>
      </c>
      <c r="BL485" s="64">
        <f>IFERROR(W485*I485/H485,"0")</f>
        <v>160.22727272727272</v>
      </c>
      <c r="BM485" s="64">
        <f>IFERROR(X485*I485/H485,"0")</f>
        <v>163.56</v>
      </c>
      <c r="BN485" s="64">
        <f>IFERROR(1/J485*(W485/H485),"0")</f>
        <v>0.27316433566433568</v>
      </c>
      <c r="BO485" s="64">
        <f>IFERROR(1/J485*(X485/H485),"0")</f>
        <v>0.27884615384615385</v>
      </c>
    </row>
    <row r="486" spans="1:67" ht="16.5" hidden="1" customHeight="1" x14ac:dyDescent="0.25">
      <c r="A486" s="54" t="s">
        <v>673</v>
      </c>
      <c r="B486" s="54" t="s">
        <v>674</v>
      </c>
      <c r="C486" s="31">
        <v>4301020206</v>
      </c>
      <c r="D486" s="397">
        <v>4680115880054</v>
      </c>
      <c r="E486" s="393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7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3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4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08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87">
        <f>IFERROR(W485/H485,"0")+IFERROR(W486/H486,"0")</f>
        <v>28.409090909090907</v>
      </c>
      <c r="X487" s="387">
        <f>IFERROR(X485/H485,"0")+IFERROR(X486/H486,"0")</f>
        <v>29</v>
      </c>
      <c r="Y487" s="387">
        <f>IFERROR(IF(Y485="",0,Y485),"0")+IFERROR(IF(Y486="",0,Y486),"0")</f>
        <v>0.34683999999999998</v>
      </c>
      <c r="Z487" s="388"/>
      <c r="AA487" s="388"/>
    </row>
    <row r="488" spans="1:67" x14ac:dyDescent="0.2">
      <c r="A488" s="395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6"/>
      <c r="O488" s="408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87">
        <f>IFERROR(SUM(W485:W486),"0")</f>
        <v>150</v>
      </c>
      <c r="X488" s="387">
        <f>IFERROR(SUM(X485:X486),"0")</f>
        <v>153.12</v>
      </c>
      <c r="Y488" s="37"/>
      <c r="Z488" s="388"/>
      <c r="AA488" s="388"/>
    </row>
    <row r="489" spans="1:67" ht="14.25" hidden="1" customHeight="1" x14ac:dyDescent="0.25">
      <c r="A489" s="400" t="s">
        <v>61</v>
      </c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5"/>
      <c r="P489" s="395"/>
      <c r="Q489" s="395"/>
      <c r="R489" s="395"/>
      <c r="S489" s="395"/>
      <c r="T489" s="395"/>
      <c r="U489" s="395"/>
      <c r="V489" s="395"/>
      <c r="W489" s="395"/>
      <c r="X489" s="395"/>
      <c r="Y489" s="395"/>
      <c r="Z489" s="378"/>
      <c r="AA489" s="378"/>
    </row>
    <row r="490" spans="1:67" ht="27" hidden="1" customHeight="1" x14ac:dyDescent="0.25">
      <c r="A490" s="54" t="s">
        <v>675</v>
      </c>
      <c r="B490" s="54" t="s">
        <v>676</v>
      </c>
      <c r="C490" s="31">
        <v>4301031252</v>
      </c>
      <c r="D490" s="397">
        <v>4680115883116</v>
      </c>
      <c r="E490" s="393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7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3"/>
      <c r="T490" s="34"/>
      <c r="U490" s="34"/>
      <c r="V490" s="35" t="s">
        <v>66</v>
      </c>
      <c r="W490" s="385">
        <v>0</v>
      </c>
      <c r="X490" s="386">
        <f t="shared" ref="X490:X495" si="88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495" si="89">IFERROR(W490*I490/H490,"0")</f>
        <v>0</v>
      </c>
      <c r="BM490" s="64">
        <f t="shared" ref="BM490:BM495" si="90">IFERROR(X490*I490/H490,"0")</f>
        <v>0</v>
      </c>
      <c r="BN490" s="64">
        <f t="shared" ref="BN490:BN495" si="91">IFERROR(1/J490*(W490/H490),"0")</f>
        <v>0</v>
      </c>
      <c r="BO490" s="64">
        <f t="shared" ref="BO490:BO495" si="92">IFERROR(1/J490*(X490/H490),"0")</f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97">
        <v>4680115883093</v>
      </c>
      <c r="E491" s="393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3"/>
      <c r="T491" s="34"/>
      <c r="U491" s="34"/>
      <c r="V491" s="35" t="s">
        <v>66</v>
      </c>
      <c r="W491" s="385">
        <v>50</v>
      </c>
      <c r="X491" s="386">
        <f t="shared" si="88"/>
        <v>52.800000000000004</v>
      </c>
      <c r="Y491" s="36">
        <f>IFERROR(IF(X491=0,"",ROUNDUP(X491/H491,0)*0.01196),"")</f>
        <v>0.1196</v>
      </c>
      <c r="Z491" s="56"/>
      <c r="AA491" s="57"/>
      <c r="AE491" s="64"/>
      <c r="BB491" s="342" t="s">
        <v>1</v>
      </c>
      <c r="BL491" s="64">
        <f t="shared" si="89"/>
        <v>53.409090909090907</v>
      </c>
      <c r="BM491" s="64">
        <f t="shared" si="90"/>
        <v>56.400000000000006</v>
      </c>
      <c r="BN491" s="64">
        <f t="shared" si="91"/>
        <v>9.1054778554778545E-2</v>
      </c>
      <c r="BO491" s="64">
        <f t="shared" si="92"/>
        <v>9.6153846153846159E-2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97">
        <v>4680115883109</v>
      </c>
      <c r="E492" s="393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3"/>
      <c r="T492" s="34"/>
      <c r="U492" s="34"/>
      <c r="V492" s="35" t="s">
        <v>66</v>
      </c>
      <c r="W492" s="385">
        <v>80</v>
      </c>
      <c r="X492" s="386">
        <f t="shared" si="88"/>
        <v>84.48</v>
      </c>
      <c r="Y492" s="36">
        <f>IFERROR(IF(X492=0,"",ROUNDUP(X492/H492,0)*0.01196),"")</f>
        <v>0.19136</v>
      </c>
      <c r="Z492" s="56"/>
      <c r="AA492" s="57"/>
      <c r="AE492" s="64"/>
      <c r="BB492" s="343" t="s">
        <v>1</v>
      </c>
      <c r="BL492" s="64">
        <f t="shared" si="89"/>
        <v>85.454545454545453</v>
      </c>
      <c r="BM492" s="64">
        <f t="shared" si="90"/>
        <v>90.24</v>
      </c>
      <c r="BN492" s="64">
        <f t="shared" si="91"/>
        <v>0.14568764568764569</v>
      </c>
      <c r="BO492" s="64">
        <f t="shared" si="92"/>
        <v>0.15384615384615385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4301031249</v>
      </c>
      <c r="D493" s="397">
        <v>4680115882072</v>
      </c>
      <c r="E493" s="393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3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4301031251</v>
      </c>
      <c r="D494" s="397">
        <v>4680115882102</v>
      </c>
      <c r="E494" s="393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3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97">
        <v>4680115882096</v>
      </c>
      <c r="E495" s="393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3"/>
      <c r="T495" s="34"/>
      <c r="U495" s="34"/>
      <c r="V495" s="35" t="s">
        <v>66</v>
      </c>
      <c r="W495" s="385">
        <v>66</v>
      </c>
      <c r="X495" s="386">
        <f t="shared" si="88"/>
        <v>68.400000000000006</v>
      </c>
      <c r="Y495" s="36">
        <f>IFERROR(IF(X495=0,"",ROUNDUP(X495/H495,0)*0.00937),"")</f>
        <v>0.17802999999999999</v>
      </c>
      <c r="Z495" s="56"/>
      <c r="AA495" s="57"/>
      <c r="AE495" s="64"/>
      <c r="BB495" s="346" t="s">
        <v>1</v>
      </c>
      <c r="BL495" s="64">
        <f t="shared" si="89"/>
        <v>69.849999999999994</v>
      </c>
      <c r="BM495" s="64">
        <f t="shared" si="90"/>
        <v>72.390000000000015</v>
      </c>
      <c r="BN495" s="64">
        <f t="shared" si="91"/>
        <v>0.15277777777777776</v>
      </c>
      <c r="BO495" s="64">
        <f t="shared" si="92"/>
        <v>0.15833333333333333</v>
      </c>
    </row>
    <row r="496" spans="1:67" x14ac:dyDescent="0.2">
      <c r="A496" s="394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08" t="s">
        <v>70</v>
      </c>
      <c r="P496" s="409"/>
      <c r="Q496" s="409"/>
      <c r="R496" s="409"/>
      <c r="S496" s="409"/>
      <c r="T496" s="409"/>
      <c r="U496" s="410"/>
      <c r="V496" s="37" t="s">
        <v>71</v>
      </c>
      <c r="W496" s="387">
        <f>IFERROR(W490/H490,"0")+IFERROR(W491/H491,"0")+IFERROR(W492/H492,"0")+IFERROR(W493/H493,"0")+IFERROR(W494/H494,"0")+IFERROR(W495/H495,"0")</f>
        <v>42.954545454545453</v>
      </c>
      <c r="X496" s="387">
        <f>IFERROR(X490/H490,"0")+IFERROR(X491/H491,"0")+IFERROR(X492/H492,"0")+IFERROR(X493/H493,"0")+IFERROR(X494/H494,"0")+IFERROR(X495/H495,"0")</f>
        <v>45</v>
      </c>
      <c r="Y496" s="387">
        <f>IFERROR(IF(Y490="",0,Y490),"0")+IFERROR(IF(Y491="",0,Y491),"0")+IFERROR(IF(Y492="",0,Y492),"0")+IFERROR(IF(Y493="",0,Y493),"0")+IFERROR(IF(Y494="",0,Y494),"0")+IFERROR(IF(Y495="",0,Y495),"0")</f>
        <v>0.48899000000000004</v>
      </c>
      <c r="Z496" s="388"/>
      <c r="AA496" s="388"/>
    </row>
    <row r="497" spans="1:67" x14ac:dyDescent="0.2">
      <c r="A497" s="395"/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6"/>
      <c r="O497" s="408" t="s">
        <v>70</v>
      </c>
      <c r="P497" s="409"/>
      <c r="Q497" s="409"/>
      <c r="R497" s="409"/>
      <c r="S497" s="409"/>
      <c r="T497" s="409"/>
      <c r="U497" s="410"/>
      <c r="V497" s="37" t="s">
        <v>66</v>
      </c>
      <c r="W497" s="387">
        <f>IFERROR(SUM(W490:W495),"0")</f>
        <v>196</v>
      </c>
      <c r="X497" s="387">
        <f>IFERROR(SUM(X490:X495),"0")</f>
        <v>205.68</v>
      </c>
      <c r="Y497" s="37"/>
      <c r="Z497" s="388"/>
      <c r="AA497" s="388"/>
    </row>
    <row r="498" spans="1:67" ht="14.25" hidden="1" customHeight="1" x14ac:dyDescent="0.25">
      <c r="A498" s="400" t="s">
        <v>72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78"/>
      <c r="AA498" s="378"/>
    </row>
    <row r="499" spans="1:67" ht="16.5" hidden="1" customHeight="1" x14ac:dyDescent="0.25">
      <c r="A499" s="54" t="s">
        <v>687</v>
      </c>
      <c r="B499" s="54" t="s">
        <v>688</v>
      </c>
      <c r="C499" s="31">
        <v>4301051230</v>
      </c>
      <c r="D499" s="397">
        <v>4607091383409</v>
      </c>
      <c r="E499" s="393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3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689</v>
      </c>
      <c r="B500" s="54" t="s">
        <v>690</v>
      </c>
      <c r="C500" s="31">
        <v>4301051231</v>
      </c>
      <c r="D500" s="397">
        <v>4607091383416</v>
      </c>
      <c r="E500" s="393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3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691</v>
      </c>
      <c r="B501" s="54" t="s">
        <v>692</v>
      </c>
      <c r="C501" s="31">
        <v>4301051058</v>
      </c>
      <c r="D501" s="397">
        <v>4680115883536</v>
      </c>
      <c r="E501" s="393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3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394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08" t="s">
        <v>70</v>
      </c>
      <c r="P502" s="409"/>
      <c r="Q502" s="409"/>
      <c r="R502" s="409"/>
      <c r="S502" s="409"/>
      <c r="T502" s="409"/>
      <c r="U502" s="410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hidden="1" x14ac:dyDescent="0.2">
      <c r="A503" s="395"/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6"/>
      <c r="O503" s="408" t="s">
        <v>70</v>
      </c>
      <c r="P503" s="409"/>
      <c r="Q503" s="409"/>
      <c r="R503" s="409"/>
      <c r="S503" s="409"/>
      <c r="T503" s="409"/>
      <c r="U503" s="410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hidden="1" customHeight="1" x14ac:dyDescent="0.25">
      <c r="A504" s="400" t="s">
        <v>215</v>
      </c>
      <c r="B504" s="395"/>
      <c r="C504" s="395"/>
      <c r="D504" s="395"/>
      <c r="E504" s="395"/>
      <c r="F504" s="395"/>
      <c r="G504" s="395"/>
      <c r="H504" s="395"/>
      <c r="I504" s="395"/>
      <c r="J504" s="395"/>
      <c r="K504" s="395"/>
      <c r="L504" s="395"/>
      <c r="M504" s="395"/>
      <c r="N504" s="395"/>
      <c r="O504" s="395"/>
      <c r="P504" s="395"/>
      <c r="Q504" s="395"/>
      <c r="R504" s="395"/>
      <c r="S504" s="395"/>
      <c r="T504" s="395"/>
      <c r="U504" s="395"/>
      <c r="V504" s="395"/>
      <c r="W504" s="395"/>
      <c r="X504" s="395"/>
      <c r="Y504" s="395"/>
      <c r="Z504" s="378"/>
      <c r="AA504" s="378"/>
    </row>
    <row r="505" spans="1:67" ht="16.5" hidden="1" customHeight="1" x14ac:dyDescent="0.25">
      <c r="A505" s="54" t="s">
        <v>693</v>
      </c>
      <c r="B505" s="54" t="s">
        <v>694</v>
      </c>
      <c r="C505" s="31">
        <v>4301060363</v>
      </c>
      <c r="D505" s="397">
        <v>4680115885035</v>
      </c>
      <c r="E505" s="393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4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3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394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08" t="s">
        <v>70</v>
      </c>
      <c r="P506" s="409"/>
      <c r="Q506" s="409"/>
      <c r="R506" s="409"/>
      <c r="S506" s="409"/>
      <c r="T506" s="409"/>
      <c r="U506" s="410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hidden="1" x14ac:dyDescent="0.2">
      <c r="A507" s="395"/>
      <c r="B507" s="395"/>
      <c r="C507" s="395"/>
      <c r="D507" s="395"/>
      <c r="E507" s="395"/>
      <c r="F507" s="395"/>
      <c r="G507" s="395"/>
      <c r="H507" s="395"/>
      <c r="I507" s="395"/>
      <c r="J507" s="395"/>
      <c r="K507" s="395"/>
      <c r="L507" s="395"/>
      <c r="M507" s="395"/>
      <c r="N507" s="396"/>
      <c r="O507" s="408" t="s">
        <v>70</v>
      </c>
      <c r="P507" s="409"/>
      <c r="Q507" s="409"/>
      <c r="R507" s="409"/>
      <c r="S507" s="409"/>
      <c r="T507" s="409"/>
      <c r="U507" s="410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hidden="1" customHeight="1" x14ac:dyDescent="0.2">
      <c r="A508" s="401" t="s">
        <v>695</v>
      </c>
      <c r="B508" s="402"/>
      <c r="C508" s="402"/>
      <c r="D508" s="402"/>
      <c r="E508" s="402"/>
      <c r="F508" s="402"/>
      <c r="G508" s="402"/>
      <c r="H508" s="402"/>
      <c r="I508" s="402"/>
      <c r="J508" s="402"/>
      <c r="K508" s="402"/>
      <c r="L508" s="402"/>
      <c r="M508" s="402"/>
      <c r="N508" s="402"/>
      <c r="O508" s="402"/>
      <c r="P508" s="402"/>
      <c r="Q508" s="402"/>
      <c r="R508" s="402"/>
      <c r="S508" s="402"/>
      <c r="T508" s="402"/>
      <c r="U508" s="402"/>
      <c r="V508" s="402"/>
      <c r="W508" s="402"/>
      <c r="X508" s="402"/>
      <c r="Y508" s="402"/>
      <c r="Z508" s="48"/>
      <c r="AA508" s="48"/>
    </row>
    <row r="509" spans="1:67" ht="16.5" hidden="1" customHeight="1" x14ac:dyDescent="0.25">
      <c r="A509" s="466" t="s">
        <v>695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9"/>
      <c r="AA509" s="379"/>
    </row>
    <row r="510" spans="1:67" ht="14.25" hidden="1" customHeight="1" x14ac:dyDescent="0.25">
      <c r="A510" s="400" t="s">
        <v>113</v>
      </c>
      <c r="B510" s="395"/>
      <c r="C510" s="395"/>
      <c r="D510" s="395"/>
      <c r="E510" s="395"/>
      <c r="F510" s="395"/>
      <c r="G510" s="395"/>
      <c r="H510" s="395"/>
      <c r="I510" s="395"/>
      <c r="J510" s="395"/>
      <c r="K510" s="395"/>
      <c r="L510" s="395"/>
      <c r="M510" s="395"/>
      <c r="N510" s="395"/>
      <c r="O510" s="395"/>
      <c r="P510" s="395"/>
      <c r="Q510" s="395"/>
      <c r="R510" s="395"/>
      <c r="S510" s="395"/>
      <c r="T510" s="395"/>
      <c r="U510" s="395"/>
      <c r="V510" s="395"/>
      <c r="W510" s="395"/>
      <c r="X510" s="395"/>
      <c r="Y510" s="395"/>
      <c r="Z510" s="378"/>
      <c r="AA510" s="378"/>
    </row>
    <row r="511" spans="1:67" ht="27" hidden="1" customHeight="1" x14ac:dyDescent="0.25">
      <c r="A511" s="54" t="s">
        <v>696</v>
      </c>
      <c r="B511" s="54" t="s">
        <v>697</v>
      </c>
      <c r="C511" s="31">
        <v>4301011763</v>
      </c>
      <c r="D511" s="397">
        <v>4640242181011</v>
      </c>
      <c r="E511" s="393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766" t="s">
        <v>698</v>
      </c>
      <c r="P511" s="392"/>
      <c r="Q511" s="392"/>
      <c r="R511" s="392"/>
      <c r="S511" s="393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hidden="1" customHeight="1" x14ac:dyDescent="0.25">
      <c r="A512" s="54" t="s">
        <v>699</v>
      </c>
      <c r="B512" s="54" t="s">
        <v>700</v>
      </c>
      <c r="C512" s="31">
        <v>4301011951</v>
      </c>
      <c r="D512" s="397">
        <v>4640242180045</v>
      </c>
      <c r="E512" s="393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664" t="s">
        <v>701</v>
      </c>
      <c r="P512" s="392"/>
      <c r="Q512" s="392"/>
      <c r="R512" s="392"/>
      <c r="S512" s="393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702</v>
      </c>
      <c r="B513" s="54" t="s">
        <v>703</v>
      </c>
      <c r="C513" s="31">
        <v>4301011585</v>
      </c>
      <c r="D513" s="397">
        <v>4640242180441</v>
      </c>
      <c r="E513" s="393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4" t="s">
        <v>704</v>
      </c>
      <c r="P513" s="392"/>
      <c r="Q513" s="392"/>
      <c r="R513" s="392"/>
      <c r="S513" s="393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705</v>
      </c>
      <c r="B514" s="54" t="s">
        <v>706</v>
      </c>
      <c r="C514" s="31">
        <v>4301011950</v>
      </c>
      <c r="D514" s="397">
        <v>4640242180601</v>
      </c>
      <c r="E514" s="393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620" t="s">
        <v>707</v>
      </c>
      <c r="P514" s="392"/>
      <c r="Q514" s="392"/>
      <c r="R514" s="392"/>
      <c r="S514" s="393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97">
        <v>4640242180564</v>
      </c>
      <c r="E515" s="393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702" t="s">
        <v>710</v>
      </c>
      <c r="P515" s="392"/>
      <c r="Q515" s="392"/>
      <c r="R515" s="392"/>
      <c r="S515" s="393"/>
      <c r="T515" s="34"/>
      <c r="U515" s="34"/>
      <c r="V515" s="35" t="s">
        <v>66</v>
      </c>
      <c r="W515" s="385">
        <v>50</v>
      </c>
      <c r="X515" s="386">
        <f t="shared" si="93"/>
        <v>60</v>
      </c>
      <c r="Y515" s="36">
        <f t="shared" si="94"/>
        <v>0.10874999999999999</v>
      </c>
      <c r="Z515" s="56"/>
      <c r="AA515" s="57"/>
      <c r="AE515" s="64"/>
      <c r="BB515" s="355" t="s">
        <v>1</v>
      </c>
      <c r="BL515" s="64">
        <f t="shared" si="95"/>
        <v>52</v>
      </c>
      <c r="BM515" s="64">
        <f t="shared" si="96"/>
        <v>62.400000000000006</v>
      </c>
      <c r="BN515" s="64">
        <f t="shared" si="97"/>
        <v>7.4404761904761904E-2</v>
      </c>
      <c r="BO515" s="64">
        <f t="shared" si="98"/>
        <v>8.9285714285714274E-2</v>
      </c>
    </row>
    <row r="516" spans="1:67" ht="27" hidden="1" customHeight="1" x14ac:dyDescent="0.25">
      <c r="A516" s="54" t="s">
        <v>711</v>
      </c>
      <c r="B516" s="54" t="s">
        <v>712</v>
      </c>
      <c r="C516" s="31">
        <v>4301011762</v>
      </c>
      <c r="D516" s="397">
        <v>4640242180922</v>
      </c>
      <c r="E516" s="393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636" t="s">
        <v>713</v>
      </c>
      <c r="P516" s="392"/>
      <c r="Q516" s="392"/>
      <c r="R516" s="392"/>
      <c r="S516" s="393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714</v>
      </c>
      <c r="B517" s="54" t="s">
        <v>715</v>
      </c>
      <c r="C517" s="31">
        <v>4301011764</v>
      </c>
      <c r="D517" s="397">
        <v>4640242181189</v>
      </c>
      <c r="E517" s="393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542" t="s">
        <v>716</v>
      </c>
      <c r="P517" s="392"/>
      <c r="Q517" s="392"/>
      <c r="R517" s="392"/>
      <c r="S517" s="393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717</v>
      </c>
      <c r="B518" s="54" t="s">
        <v>718</v>
      </c>
      <c r="C518" s="31">
        <v>4301011551</v>
      </c>
      <c r="D518" s="397">
        <v>4640242180038</v>
      </c>
      <c r="E518" s="393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484" t="s">
        <v>719</v>
      </c>
      <c r="P518" s="392"/>
      <c r="Q518" s="392"/>
      <c r="R518" s="392"/>
      <c r="S518" s="393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hidden="1" customHeight="1" x14ac:dyDescent="0.25">
      <c r="A519" s="54" t="s">
        <v>720</v>
      </c>
      <c r="B519" s="54" t="s">
        <v>721</v>
      </c>
      <c r="C519" s="31">
        <v>4301011765</v>
      </c>
      <c r="D519" s="397">
        <v>4640242181172</v>
      </c>
      <c r="E519" s="393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579" t="s">
        <v>722</v>
      </c>
      <c r="P519" s="392"/>
      <c r="Q519" s="392"/>
      <c r="R519" s="392"/>
      <c r="S519" s="393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x14ac:dyDescent="0.2">
      <c r="A520" s="394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08" t="s">
        <v>70</v>
      </c>
      <c r="P520" s="409"/>
      <c r="Q520" s="409"/>
      <c r="R520" s="409"/>
      <c r="S520" s="409"/>
      <c r="T520" s="409"/>
      <c r="U520" s="410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4.166666666666667</v>
      </c>
      <c r="X520" s="387">
        <f>IFERROR(X511/H511,"0")+IFERROR(X512/H512,"0")+IFERROR(X513/H513,"0")+IFERROR(X514/H514,"0")+IFERROR(X515/H515,"0")+IFERROR(X516/H516,"0")+IFERROR(X517/H517,"0")+IFERROR(X518/H518,"0")+IFERROR(X519/H519,"0")</f>
        <v>5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0.10874999999999999</v>
      </c>
      <c r="Z520" s="388"/>
      <c r="AA520" s="388"/>
    </row>
    <row r="521" spans="1:67" x14ac:dyDescent="0.2">
      <c r="A521" s="395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6"/>
      <c r="O521" s="408" t="s">
        <v>70</v>
      </c>
      <c r="P521" s="409"/>
      <c r="Q521" s="409"/>
      <c r="R521" s="409"/>
      <c r="S521" s="409"/>
      <c r="T521" s="409"/>
      <c r="U521" s="410"/>
      <c r="V521" s="37" t="s">
        <v>66</v>
      </c>
      <c r="W521" s="387">
        <f>IFERROR(SUM(W511:W519),"0")</f>
        <v>50</v>
      </c>
      <c r="X521" s="387">
        <f>IFERROR(SUM(X511:X519),"0")</f>
        <v>60</v>
      </c>
      <c r="Y521" s="37"/>
      <c r="Z521" s="388"/>
      <c r="AA521" s="388"/>
    </row>
    <row r="522" spans="1:67" ht="14.25" hidden="1" customHeight="1" x14ac:dyDescent="0.25">
      <c r="A522" s="400" t="s">
        <v>105</v>
      </c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5"/>
      <c r="P522" s="395"/>
      <c r="Q522" s="395"/>
      <c r="R522" s="395"/>
      <c r="S522" s="395"/>
      <c r="T522" s="395"/>
      <c r="U522" s="395"/>
      <c r="V522" s="395"/>
      <c r="W522" s="395"/>
      <c r="X522" s="395"/>
      <c r="Y522" s="395"/>
      <c r="Z522" s="378"/>
      <c r="AA522" s="378"/>
    </row>
    <row r="523" spans="1:67" ht="27" hidden="1" customHeight="1" x14ac:dyDescent="0.25">
      <c r="A523" s="54" t="s">
        <v>723</v>
      </c>
      <c r="B523" s="54" t="s">
        <v>724</v>
      </c>
      <c r="C523" s="31">
        <v>4301020260</v>
      </c>
      <c r="D523" s="397">
        <v>4640242180526</v>
      </c>
      <c r="E523" s="393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520" t="s">
        <v>725</v>
      </c>
      <c r="P523" s="392"/>
      <c r="Q523" s="392"/>
      <c r="R523" s="392"/>
      <c r="S523" s="393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726</v>
      </c>
      <c r="B524" s="54" t="s">
        <v>727</v>
      </c>
      <c r="C524" s="31">
        <v>4301020269</v>
      </c>
      <c r="D524" s="397">
        <v>4640242180519</v>
      </c>
      <c r="E524" s="393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6" t="s">
        <v>728</v>
      </c>
      <c r="P524" s="392"/>
      <c r="Q524" s="392"/>
      <c r="R524" s="392"/>
      <c r="S524" s="393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729</v>
      </c>
      <c r="B525" s="54" t="s">
        <v>730</v>
      </c>
      <c r="C525" s="31">
        <v>4301020309</v>
      </c>
      <c r="D525" s="397">
        <v>4640242180090</v>
      </c>
      <c r="E525" s="393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89" t="s">
        <v>731</v>
      </c>
      <c r="P525" s="392"/>
      <c r="Q525" s="392"/>
      <c r="R525" s="392"/>
      <c r="S525" s="393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732</v>
      </c>
      <c r="B526" s="54" t="s">
        <v>733</v>
      </c>
      <c r="C526" s="31">
        <v>4301020314</v>
      </c>
      <c r="D526" s="397">
        <v>4640242180090</v>
      </c>
      <c r="E526" s="393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543" t="s">
        <v>734</v>
      </c>
      <c r="P526" s="392"/>
      <c r="Q526" s="392"/>
      <c r="R526" s="392"/>
      <c r="S526" s="393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735</v>
      </c>
      <c r="B527" s="54" t="s">
        <v>736</v>
      </c>
      <c r="C527" s="31">
        <v>4301020295</v>
      </c>
      <c r="D527" s="397">
        <v>4640242181363</v>
      </c>
      <c r="E527" s="393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672" t="s">
        <v>737</v>
      </c>
      <c r="P527" s="392"/>
      <c r="Q527" s="392"/>
      <c r="R527" s="392"/>
      <c r="S527" s="393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94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08" t="s">
        <v>70</v>
      </c>
      <c r="P528" s="409"/>
      <c r="Q528" s="409"/>
      <c r="R528" s="409"/>
      <c r="S528" s="409"/>
      <c r="T528" s="409"/>
      <c r="U528" s="410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hidden="1" x14ac:dyDescent="0.2">
      <c r="A529" s="395"/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6"/>
      <c r="O529" s="408" t="s">
        <v>70</v>
      </c>
      <c r="P529" s="409"/>
      <c r="Q529" s="409"/>
      <c r="R529" s="409"/>
      <c r="S529" s="409"/>
      <c r="T529" s="409"/>
      <c r="U529" s="410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hidden="1" customHeight="1" x14ac:dyDescent="0.25">
      <c r="A530" s="400" t="s">
        <v>61</v>
      </c>
      <c r="B530" s="395"/>
      <c r="C530" s="395"/>
      <c r="D530" s="395"/>
      <c r="E530" s="395"/>
      <c r="F530" s="395"/>
      <c r="G530" s="395"/>
      <c r="H530" s="395"/>
      <c r="I530" s="395"/>
      <c r="J530" s="395"/>
      <c r="K530" s="395"/>
      <c r="L530" s="395"/>
      <c r="M530" s="395"/>
      <c r="N530" s="395"/>
      <c r="O530" s="395"/>
      <c r="P530" s="395"/>
      <c r="Q530" s="395"/>
      <c r="R530" s="395"/>
      <c r="S530" s="395"/>
      <c r="T530" s="395"/>
      <c r="U530" s="395"/>
      <c r="V530" s="395"/>
      <c r="W530" s="395"/>
      <c r="X530" s="395"/>
      <c r="Y530" s="395"/>
      <c r="Z530" s="378"/>
      <c r="AA530" s="378"/>
    </row>
    <row r="531" spans="1:67" ht="27" hidden="1" customHeight="1" x14ac:dyDescent="0.25">
      <c r="A531" s="54" t="s">
        <v>738</v>
      </c>
      <c r="B531" s="54" t="s">
        <v>739</v>
      </c>
      <c r="C531" s="31">
        <v>4301031280</v>
      </c>
      <c r="D531" s="397">
        <v>4640242180816</v>
      </c>
      <c r="E531" s="393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0" t="s">
        <v>740</v>
      </c>
      <c r="P531" s="392"/>
      <c r="Q531" s="392"/>
      <c r="R531" s="392"/>
      <c r="S531" s="393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741</v>
      </c>
      <c r="B532" s="54" t="s">
        <v>742</v>
      </c>
      <c r="C532" s="31">
        <v>4301031244</v>
      </c>
      <c r="D532" s="397">
        <v>4640242180595</v>
      </c>
      <c r="E532" s="393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717" t="s">
        <v>743</v>
      </c>
      <c r="P532" s="392"/>
      <c r="Q532" s="392"/>
      <c r="R532" s="392"/>
      <c r="S532" s="393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4301031321</v>
      </c>
      <c r="D533" s="397">
        <v>4640242180076</v>
      </c>
      <c r="E533" s="393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5" t="s">
        <v>746</v>
      </c>
      <c r="P533" s="392"/>
      <c r="Q533" s="392"/>
      <c r="R533" s="392"/>
      <c r="S533" s="393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747</v>
      </c>
      <c r="B534" s="54" t="s">
        <v>748</v>
      </c>
      <c r="C534" s="31">
        <v>4301031200</v>
      </c>
      <c r="D534" s="397">
        <v>4640242180489</v>
      </c>
      <c r="E534" s="393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89" t="s">
        <v>749</v>
      </c>
      <c r="P534" s="392"/>
      <c r="Q534" s="392"/>
      <c r="R534" s="392"/>
      <c r="S534" s="393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94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08" t="s">
        <v>70</v>
      </c>
      <c r="P535" s="409"/>
      <c r="Q535" s="409"/>
      <c r="R535" s="409"/>
      <c r="S535" s="409"/>
      <c r="T535" s="409"/>
      <c r="U535" s="410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hidden="1" x14ac:dyDescent="0.2">
      <c r="A536" s="395"/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6"/>
      <c r="O536" s="408" t="s">
        <v>70</v>
      </c>
      <c r="P536" s="409"/>
      <c r="Q536" s="409"/>
      <c r="R536" s="409"/>
      <c r="S536" s="409"/>
      <c r="T536" s="409"/>
      <c r="U536" s="410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hidden="1" customHeight="1" x14ac:dyDescent="0.25">
      <c r="A537" s="400" t="s">
        <v>72</v>
      </c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5"/>
      <c r="P537" s="395"/>
      <c r="Q537" s="395"/>
      <c r="R537" s="395"/>
      <c r="S537" s="395"/>
      <c r="T537" s="395"/>
      <c r="U537" s="395"/>
      <c r="V537" s="395"/>
      <c r="W537" s="395"/>
      <c r="X537" s="395"/>
      <c r="Y537" s="395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97">
        <v>4640242180533</v>
      </c>
      <c r="E538" s="393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582" t="s">
        <v>752</v>
      </c>
      <c r="P538" s="392"/>
      <c r="Q538" s="392"/>
      <c r="R538" s="392"/>
      <c r="S538" s="393"/>
      <c r="T538" s="34"/>
      <c r="U538" s="34"/>
      <c r="V538" s="35" t="s">
        <v>66</v>
      </c>
      <c r="W538" s="385">
        <v>650</v>
      </c>
      <c r="X538" s="386">
        <f>IFERROR(IF(W538="",0,CEILING((W538/$H538),1)*$H538),"")</f>
        <v>655.19999999999993</v>
      </c>
      <c r="Y538" s="36">
        <f>IFERROR(IF(X538=0,"",ROUNDUP(X538/H538,0)*0.02175),"")</f>
        <v>1.827</v>
      </c>
      <c r="Z538" s="56"/>
      <c r="AA538" s="57"/>
      <c r="AE538" s="64"/>
      <c r="BB538" s="369" t="s">
        <v>1</v>
      </c>
      <c r="BL538" s="64">
        <f>IFERROR(W538*I538/H538,"0")</f>
        <v>697.00000000000011</v>
      </c>
      <c r="BM538" s="64">
        <f>IFERROR(X538*I538/H538,"0")</f>
        <v>702.57600000000002</v>
      </c>
      <c r="BN538" s="64">
        <f>IFERROR(1/J538*(W538/H538),"0")</f>
        <v>1.4880952380952379</v>
      </c>
      <c r="BO538" s="64">
        <f>IFERROR(1/J538*(X538/H538),"0")</f>
        <v>1.5</v>
      </c>
    </row>
    <row r="539" spans="1:67" ht="27" hidden="1" customHeight="1" x14ac:dyDescent="0.25">
      <c r="A539" s="54" t="s">
        <v>753</v>
      </c>
      <c r="B539" s="54" t="s">
        <v>754</v>
      </c>
      <c r="C539" s="31">
        <v>4301051780</v>
      </c>
      <c r="D539" s="397">
        <v>4640242180106</v>
      </c>
      <c r="E539" s="393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539" t="s">
        <v>755</v>
      </c>
      <c r="P539" s="392"/>
      <c r="Q539" s="392"/>
      <c r="R539" s="392"/>
      <c r="S539" s="393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756</v>
      </c>
      <c r="B540" s="54" t="s">
        <v>757</v>
      </c>
      <c r="C540" s="31">
        <v>4301051510</v>
      </c>
      <c r="D540" s="397">
        <v>4640242180540</v>
      </c>
      <c r="E540" s="393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00" t="s">
        <v>758</v>
      </c>
      <c r="P540" s="392"/>
      <c r="Q540" s="392"/>
      <c r="R540" s="392"/>
      <c r="S540" s="393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4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08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87">
        <f>IFERROR(W538/H538,"0")+IFERROR(W539/H539,"0")+IFERROR(W540/H540,"0")</f>
        <v>83.333333333333329</v>
      </c>
      <c r="X541" s="387">
        <f>IFERROR(X538/H538,"0")+IFERROR(X539/H539,"0")+IFERROR(X540/H540,"0")</f>
        <v>84</v>
      </c>
      <c r="Y541" s="387">
        <f>IFERROR(IF(Y538="",0,Y538),"0")+IFERROR(IF(Y539="",0,Y539),"0")+IFERROR(IF(Y540="",0,Y540),"0")</f>
        <v>1.827</v>
      </c>
      <c r="Z541" s="388"/>
      <c r="AA541" s="388"/>
    </row>
    <row r="542" spans="1:67" x14ac:dyDescent="0.2">
      <c r="A542" s="395"/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6"/>
      <c r="O542" s="408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87">
        <f>IFERROR(SUM(W538:W540),"0")</f>
        <v>650</v>
      </c>
      <c r="X542" s="387">
        <f>IFERROR(SUM(X538:X540),"0")</f>
        <v>655.19999999999993</v>
      </c>
      <c r="Y542" s="37"/>
      <c r="Z542" s="388"/>
      <c r="AA542" s="388"/>
    </row>
    <row r="543" spans="1:67" ht="14.25" hidden="1" customHeight="1" x14ac:dyDescent="0.25">
      <c r="A543" s="400" t="s">
        <v>215</v>
      </c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395"/>
      <c r="P543" s="395"/>
      <c r="Q543" s="395"/>
      <c r="R543" s="395"/>
      <c r="S543" s="395"/>
      <c r="T543" s="395"/>
      <c r="U543" s="395"/>
      <c r="V543" s="395"/>
      <c r="W543" s="395"/>
      <c r="X543" s="395"/>
      <c r="Y543" s="395"/>
      <c r="Z543" s="378"/>
      <c r="AA543" s="378"/>
    </row>
    <row r="544" spans="1:67" ht="27" hidden="1" customHeight="1" x14ac:dyDescent="0.25">
      <c r="A544" s="54" t="s">
        <v>759</v>
      </c>
      <c r="B544" s="54" t="s">
        <v>760</v>
      </c>
      <c r="C544" s="31">
        <v>4301060408</v>
      </c>
      <c r="D544" s="397">
        <v>4640242180120</v>
      </c>
      <c r="E544" s="393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88" t="s">
        <v>761</v>
      </c>
      <c r="P544" s="392"/>
      <c r="Q544" s="392"/>
      <c r="R544" s="392"/>
      <c r="S544" s="393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759</v>
      </c>
      <c r="B545" s="54" t="s">
        <v>762</v>
      </c>
      <c r="C545" s="31">
        <v>4301060354</v>
      </c>
      <c r="D545" s="397">
        <v>4640242180120</v>
      </c>
      <c r="E545" s="393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3" t="s">
        <v>763</v>
      </c>
      <c r="P545" s="392"/>
      <c r="Q545" s="392"/>
      <c r="R545" s="392"/>
      <c r="S545" s="393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764</v>
      </c>
      <c r="B546" s="54" t="s">
        <v>765</v>
      </c>
      <c r="C546" s="31">
        <v>4301060407</v>
      </c>
      <c r="D546" s="397">
        <v>4640242180137</v>
      </c>
      <c r="E546" s="393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46" t="s">
        <v>766</v>
      </c>
      <c r="P546" s="392"/>
      <c r="Q546" s="392"/>
      <c r="R546" s="392"/>
      <c r="S546" s="393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764</v>
      </c>
      <c r="B547" s="54" t="s">
        <v>767</v>
      </c>
      <c r="C547" s="31">
        <v>4301060355</v>
      </c>
      <c r="D547" s="397">
        <v>4640242180137</v>
      </c>
      <c r="E547" s="393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88" t="s">
        <v>768</v>
      </c>
      <c r="P547" s="392"/>
      <c r="Q547" s="392"/>
      <c r="R547" s="392"/>
      <c r="S547" s="393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394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08" t="s">
        <v>70</v>
      </c>
      <c r="P548" s="409"/>
      <c r="Q548" s="409"/>
      <c r="R548" s="409"/>
      <c r="S548" s="409"/>
      <c r="T548" s="409"/>
      <c r="U548" s="410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hidden="1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6"/>
      <c r="O549" s="408" t="s">
        <v>70</v>
      </c>
      <c r="P549" s="409"/>
      <c r="Q549" s="409"/>
      <c r="R549" s="409"/>
      <c r="S549" s="409"/>
      <c r="T549" s="409"/>
      <c r="U549" s="410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714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8"/>
      <c r="O550" s="547" t="s">
        <v>769</v>
      </c>
      <c r="P550" s="427"/>
      <c r="Q550" s="427"/>
      <c r="R550" s="427"/>
      <c r="S550" s="427"/>
      <c r="T550" s="427"/>
      <c r="U550" s="428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17088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17267.120000000003</v>
      </c>
      <c r="Y550" s="37"/>
      <c r="Z550" s="388"/>
      <c r="AA550" s="388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8"/>
      <c r="O551" s="547" t="s">
        <v>770</v>
      </c>
      <c r="P551" s="427"/>
      <c r="Q551" s="427"/>
      <c r="R551" s="427"/>
      <c r="S551" s="427"/>
      <c r="T551" s="427"/>
      <c r="U551" s="428"/>
      <c r="V551" s="37" t="s">
        <v>66</v>
      </c>
      <c r="W551" s="387">
        <f>IFERROR(SUM(BL22:BL547),"0")</f>
        <v>18190.024518737962</v>
      </c>
      <c r="X551" s="387">
        <f>IFERROR(SUM(BM22:BM547),"0")</f>
        <v>18380.768000000015</v>
      </c>
      <c r="Y551" s="37"/>
      <c r="Z551" s="388"/>
      <c r="AA551" s="388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8"/>
      <c r="O552" s="547" t="s">
        <v>771</v>
      </c>
      <c r="P552" s="427"/>
      <c r="Q552" s="427"/>
      <c r="R552" s="427"/>
      <c r="S552" s="427"/>
      <c r="T552" s="427"/>
      <c r="U552" s="428"/>
      <c r="V552" s="37" t="s">
        <v>772</v>
      </c>
      <c r="W552" s="38">
        <f>ROUNDUP(SUM(BN22:BN547),0)</f>
        <v>34</v>
      </c>
      <c r="X552" s="38">
        <f>ROUNDUP(SUM(BO22:BO547),0)</f>
        <v>34</v>
      </c>
      <c r="Y552" s="37"/>
      <c r="Z552" s="388"/>
      <c r="AA552" s="388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8"/>
      <c r="O553" s="547" t="s">
        <v>773</v>
      </c>
      <c r="P553" s="427"/>
      <c r="Q553" s="427"/>
      <c r="R553" s="427"/>
      <c r="S553" s="427"/>
      <c r="T553" s="427"/>
      <c r="U553" s="428"/>
      <c r="V553" s="37" t="s">
        <v>66</v>
      </c>
      <c r="W553" s="387">
        <f>GrossWeightTotal+PalletQtyTotal*25</f>
        <v>19040.024518737962</v>
      </c>
      <c r="X553" s="387">
        <f>GrossWeightTotalR+PalletQtyTotalR*25</f>
        <v>19230.768000000015</v>
      </c>
      <c r="Y553" s="37"/>
      <c r="Z553" s="388"/>
      <c r="AA553" s="388"/>
    </row>
    <row r="554" spans="1:67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8"/>
      <c r="O554" s="547" t="s">
        <v>774</v>
      </c>
      <c r="P554" s="427"/>
      <c r="Q554" s="427"/>
      <c r="R554" s="427"/>
      <c r="S554" s="427"/>
      <c r="T554" s="427"/>
      <c r="U554" s="428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3664.0041149782519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3696</v>
      </c>
      <c r="Y554" s="37"/>
      <c r="Z554" s="388"/>
      <c r="AA554" s="388"/>
    </row>
    <row r="555" spans="1:67" ht="14.25" hidden="1" customHeight="1" x14ac:dyDescent="0.2">
      <c r="A555" s="395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448"/>
      <c r="O555" s="547" t="s">
        <v>775</v>
      </c>
      <c r="P555" s="427"/>
      <c r="Q555" s="427"/>
      <c r="R555" s="427"/>
      <c r="S555" s="427"/>
      <c r="T555" s="427"/>
      <c r="U555" s="428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38.765300000000011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480"/>
      <c r="E557" s="480"/>
      <c r="F557" s="481"/>
      <c r="G557" s="389" t="s">
        <v>235</v>
      </c>
      <c r="H557" s="480"/>
      <c r="I557" s="480"/>
      <c r="J557" s="480"/>
      <c r="K557" s="480"/>
      <c r="L557" s="480"/>
      <c r="M557" s="480"/>
      <c r="N557" s="480"/>
      <c r="O557" s="481"/>
      <c r="P557" s="389" t="s">
        <v>470</v>
      </c>
      <c r="Q557" s="481"/>
      <c r="R557" s="389" t="s">
        <v>533</v>
      </c>
      <c r="S557" s="480"/>
      <c r="T557" s="480"/>
      <c r="U557" s="481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561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562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180.9</v>
      </c>
      <c r="D560" s="46">
        <f>IFERROR(X59*1,"0")+IFERROR(X60*1,"0")+IFERROR(X61*1,"0")+IFERROR(X62*1,"0")</f>
        <v>752.40000000000009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3143.1000000000004</v>
      </c>
      <c r="F560" s="46">
        <f>IFERROR(X134*1,"0")+IFERROR(X135*1,"0")+IFERROR(X136*1,"0")+IFERROR(X137*1,"0")+IFERROR(X138*1,"0")</f>
        <v>1332.9000000000003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359.1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2231.4</v>
      </c>
      <c r="J560" s="46">
        <f>IFERROR(X214*1,"0")+IFERROR(X215*1,"0")+IFERROR(X216*1,"0")+IFERROR(X217*1,"0")+IFERROR(X218*1,"0")+IFERROR(X219*1,"0")+IFERROR(X220*1,"0")+IFERROR(X224*1,"0")+IFERROR(X225*1,"0")</f>
        <v>296.8</v>
      </c>
      <c r="K560" s="46">
        <f>IFERROR(X230*1,"0")+IFERROR(X231*1,"0")+IFERROR(X232*1,"0")+IFERROR(X233*1,"0")+IFERROR(X234*1,"0")+IFERROR(X235*1,"0")+IFERROR(X236*1,"0")+IFERROR(X237*1,"0")</f>
        <v>102.8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447.59999999999997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1029.3000000000002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5447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60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263.7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101.4</v>
      </c>
      <c r="T560" s="46">
        <f>IFERROR(X453*1,"0")+IFERROR(X454*1,"0")+IFERROR(X455*1,"0")</f>
        <v>33.599999999999994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769.92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715.19999999999993</v>
      </c>
      <c r="AA560" s="52"/>
      <c r="AD560" s="377"/>
    </row>
  </sheetData>
  <sheetProtection algorithmName="SHA-512" hashValue="wiCV9V4ffZWDQdG3ZFwPtp0da0+lNFm13JFTe4HOlgvGw53YgUb6hxP5CYac4Y1t2FsNEHNN/PEM1Kmo94xqWw==" saltValue="jgH5hjCRiDeBOTuJ/kuEsA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36,00"/>
        <filter val="1 300,00"/>
        <filter val="1 326,00"/>
        <filter val="1 500,00"/>
        <filter val="1 520,00"/>
        <filter val="1 600,00"/>
        <filter val="1 984,00"/>
        <filter val="10,00"/>
        <filter val="100,00"/>
        <filter val="105,00"/>
        <filter val="11,67"/>
        <filter val="114,00"/>
        <filter val="116,00"/>
        <filter val="12,50"/>
        <filter val="12,62"/>
        <filter val="120,00"/>
        <filter val="126,00"/>
        <filter val="127,78"/>
        <filter val="129,76"/>
        <filter val="14,00"/>
        <filter val="140,00"/>
        <filter val="15,00"/>
        <filter val="150,00"/>
        <filter val="16,00"/>
        <filter val="160,00"/>
        <filter val="17 088,00"/>
        <filter val="175,00"/>
        <filter val="176,00"/>
        <filter val="18 190,02"/>
        <filter val="18,00"/>
        <filter val="19 040,02"/>
        <filter val="19,59"/>
        <filter val="196,00"/>
        <filter val="20,00"/>
        <filter val="206,00"/>
        <filter val="240,00"/>
        <filter val="25,00"/>
        <filter val="25,24"/>
        <filter val="253,33"/>
        <filter val="26,67"/>
        <filter val="260,00"/>
        <filter val="270,00"/>
        <filter val="28,00"/>
        <filter val="28,41"/>
        <filter val="280,00"/>
        <filter val="3 664,00"/>
        <filter val="3 800,00"/>
        <filter val="30,00"/>
        <filter val="300,00"/>
        <filter val="304,00"/>
        <filter val="31,50"/>
        <filter val="31,67"/>
        <filter val="32,00"/>
        <filter val="320,00"/>
        <filter val="34"/>
        <filter val="341,43"/>
        <filter val="348,81"/>
        <filter val="35,00"/>
        <filter val="352,50"/>
        <filter val="398,74"/>
        <filter val="4,17"/>
        <filter val="40,00"/>
        <filter val="400,00"/>
        <filter val="404,00"/>
        <filter val="42,00"/>
        <filter val="42,95"/>
        <filter val="420,00"/>
        <filter val="430,00"/>
        <filter val="45,50"/>
        <filter val="450,00"/>
        <filter val="466,67"/>
        <filter val="48,00"/>
        <filter val="49,00"/>
        <filter val="49,50"/>
        <filter val="5,00"/>
        <filter val="5,50"/>
        <filter val="50,00"/>
        <filter val="51,30"/>
        <filter val="54,85"/>
        <filter val="540,00"/>
        <filter val="560,00"/>
        <filter val="59,50"/>
        <filter val="6,00"/>
        <filter val="6,41"/>
        <filter val="60,00"/>
        <filter val="600,00"/>
        <filter val="636,49"/>
        <filter val="650,00"/>
        <filter val="66,00"/>
        <filter val="7,69"/>
        <filter val="720,00"/>
        <filter val="75,00"/>
        <filter val="750,00"/>
        <filter val="76,00"/>
        <filter val="765,00"/>
        <filter val="78,00"/>
        <filter val="79,05"/>
        <filter val="8,00"/>
        <filter val="80,00"/>
        <filter val="83,33"/>
        <filter val="855,00"/>
        <filter val="87,50"/>
        <filter val="9,00"/>
        <filter val="90,00"/>
        <filter val="94,55"/>
        <filter val="98,00"/>
        <filter val="980,00"/>
      </filters>
    </filterColumn>
  </autoFilter>
  <mergeCells count="1005"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T558:T559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O60:S60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547:E54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A413:N414"/>
    <mergeCell ref="O249:S249"/>
    <mergeCell ref="A297:Y297"/>
    <mergeCell ref="O69:S69"/>
    <mergeCell ref="O327:S327"/>
    <mergeCell ref="D336:E336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O206:S206"/>
    <mergeCell ref="O448:S448"/>
    <mergeCell ref="A310:N311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74:E74"/>
    <mergeCell ref="D68:E68"/>
    <mergeCell ref="D201:E201"/>
    <mergeCell ref="D335:E335"/>
    <mergeCell ref="D188:E188"/>
    <mergeCell ref="D424:E424"/>
    <mergeCell ref="O550:U550"/>
    <mergeCell ref="O344:U344"/>
    <mergeCell ref="P557:Q557"/>
    <mergeCell ref="O380:S380"/>
    <mergeCell ref="A427:Y427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F558:F559"/>
    <mergeCell ref="D412:E412"/>
    <mergeCell ref="P558:P559"/>
    <mergeCell ref="A498:Y498"/>
    <mergeCell ref="A509:Y509"/>
    <mergeCell ref="G558:G559"/>
    <mergeCell ref="I558:I559"/>
    <mergeCell ref="D407:E407"/>
    <mergeCell ref="A337:N338"/>
    <mergeCell ref="A132:Y132"/>
    <mergeCell ref="D192:E192"/>
    <mergeCell ref="D248:E248"/>
    <mergeCell ref="A122:N123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A252:Y252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D190:E190"/>
    <mergeCell ref="A210:N211"/>
    <mergeCell ref="D246:E246"/>
    <mergeCell ref="A272:N273"/>
    <mergeCell ref="O406:S406"/>
    <mergeCell ref="D233:E233"/>
    <mergeCell ref="D282:E282"/>
    <mergeCell ref="O329:S329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O539:S539"/>
    <mergeCell ref="A508:Y508"/>
    <mergeCell ref="O145:S145"/>
    <mergeCell ref="O120:S120"/>
    <mergeCell ref="A166:N167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O64:U64"/>
    <mergeCell ref="D119:E119"/>
    <mergeCell ref="O122:U122"/>
    <mergeCell ref="D111:E111"/>
    <mergeCell ref="A356:N357"/>
    <mergeCell ref="O420:U420"/>
    <mergeCell ref="O500:S500"/>
    <mergeCell ref="O108:S108"/>
    <mergeCell ref="A445:N446"/>
    <mergeCell ref="O370:U370"/>
    <mergeCell ref="D444:E444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O476:S476"/>
    <mergeCell ref="O255:S255"/>
    <mergeCell ref="G557:O557"/>
    <mergeCell ref="O242:S242"/>
    <mergeCell ref="O478:S478"/>
    <mergeCell ref="A458:Y458"/>
    <mergeCell ref="A452:Y452"/>
    <mergeCell ref="D235:E235"/>
    <mergeCell ref="O428:S428"/>
    <mergeCell ref="O453:S453"/>
    <mergeCell ref="D255:E255"/>
    <mergeCell ref="O467:U467"/>
    <mergeCell ref="O219:S21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309:E309"/>
    <mergeCell ref="D113:E113"/>
    <mergeCell ref="D352:E352"/>
    <mergeCell ref="D91:E91"/>
    <mergeCell ref="O113:S113"/>
    <mergeCell ref="O423:S423"/>
    <mergeCell ref="A258:Y258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D70:E70"/>
    <mergeCell ref="D263:E263"/>
    <mergeCell ref="S6:T9"/>
    <mergeCell ref="D195:E195"/>
    <mergeCell ref="D189:E189"/>
    <mergeCell ref="O365:S365"/>
    <mergeCell ref="O79:S79"/>
    <mergeCell ref="A65:Y65"/>
    <mergeCell ref="D110:E110"/>
    <mergeCell ref="O144:S144"/>
    <mergeCell ref="O81:S81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436:N437"/>
    <mergeCell ref="D129:E129"/>
    <mergeCell ref="D453:E453"/>
    <mergeCell ref="A58:Y58"/>
    <mergeCell ref="O32:S32"/>
    <mergeCell ref="I17:I18"/>
    <mergeCell ref="D135:E135"/>
    <mergeCell ref="O128:S128"/>
    <mergeCell ref="D72:E72"/>
    <mergeCell ref="O192:S192"/>
    <mergeCell ref="A316:Y316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7" spans="2:8" x14ac:dyDescent="0.2">
      <c r="B7" s="47" t="s">
        <v>784</v>
      </c>
      <c r="C7" s="47" t="s">
        <v>785</v>
      </c>
      <c r="D7" s="47" t="s">
        <v>786</v>
      </c>
      <c r="E7" s="47"/>
    </row>
    <row r="9" spans="2:8" x14ac:dyDescent="0.2">
      <c r="B9" s="47" t="s">
        <v>787</v>
      </c>
      <c r="C9" s="47" t="s">
        <v>782</v>
      </c>
      <c r="D9" s="47"/>
      <c r="E9" s="47"/>
    </row>
    <row r="11" spans="2:8" x14ac:dyDescent="0.2">
      <c r="B11" s="47" t="s">
        <v>787</v>
      </c>
      <c r="C11" s="47" t="s">
        <v>785</v>
      </c>
      <c r="D11" s="47"/>
      <c r="E11" s="47"/>
    </row>
    <row r="13" spans="2:8" x14ac:dyDescent="0.2">
      <c r="B13" s="47" t="s">
        <v>788</v>
      </c>
      <c r="C13" s="47"/>
      <c r="D13" s="47"/>
      <c r="E13" s="47"/>
    </row>
    <row r="14" spans="2:8" x14ac:dyDescent="0.2">
      <c r="B14" s="47" t="s">
        <v>789</v>
      </c>
      <c r="C14" s="47"/>
      <c r="D14" s="47"/>
      <c r="E14" s="47"/>
    </row>
    <row r="15" spans="2:8" x14ac:dyDescent="0.2">
      <c r="B15" s="47" t="s">
        <v>790</v>
      </c>
      <c r="C15" s="47"/>
      <c r="D15" s="47"/>
      <c r="E15" s="47"/>
    </row>
    <row r="16" spans="2:8" x14ac:dyDescent="0.2">
      <c r="B16" s="47" t="s">
        <v>791</v>
      </c>
      <c r="C16" s="47"/>
      <c r="D16" s="47"/>
      <c r="E16" s="47"/>
    </row>
    <row r="17" spans="2:5" x14ac:dyDescent="0.2">
      <c r="B17" s="47" t="s">
        <v>792</v>
      </c>
      <c r="C17" s="47"/>
      <c r="D17" s="47"/>
      <c r="E17" s="47"/>
    </row>
    <row r="18" spans="2:5" x14ac:dyDescent="0.2">
      <c r="B18" s="47" t="s">
        <v>793</v>
      </c>
      <c r="C18" s="47"/>
      <c r="D18" s="47"/>
      <c r="E18" s="47"/>
    </row>
    <row r="19" spans="2:5" x14ac:dyDescent="0.2">
      <c r="B19" s="47" t="s">
        <v>794</v>
      </c>
      <c r="C19" s="47"/>
      <c r="D19" s="47"/>
      <c r="E19" s="47"/>
    </row>
    <row r="20" spans="2:5" x14ac:dyDescent="0.2">
      <c r="B20" s="47" t="s">
        <v>795</v>
      </c>
      <c r="C20" s="47"/>
      <c r="D20" s="47"/>
      <c r="E20" s="47"/>
    </row>
    <row r="21" spans="2:5" x14ac:dyDescent="0.2">
      <c r="B21" s="47" t="s">
        <v>796</v>
      </c>
      <c r="C21" s="47"/>
      <c r="D21" s="47"/>
      <c r="E21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</sheetData>
  <sheetProtection algorithmName="SHA-512" hashValue="2ArGvD9iOgTEC+lDXCd0+j/CgT9Zea83RdvDr0eFFIhh37p2L2ibDd3Z+b/gJ1oLNUwn9daoMS43/zD7iVOxNA==" saltValue="VueP72WrjMymey5ukuhA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1287</vt:i4>
      </vt:variant>
    </vt:vector>
  </HeadingPairs>
  <TitlesOfParts>
    <vt:vector size="12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