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214EB1-08C6-47A5-ACAA-DCF4D26E70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W375" i="1"/>
  <c r="W374" i="1"/>
  <c r="BN373" i="1"/>
  <c r="BL373" i="1"/>
  <c r="X373" i="1"/>
  <c r="BO373" i="1" s="1"/>
  <c r="O373" i="1"/>
  <c r="BN372" i="1"/>
  <c r="BL372" i="1"/>
  <c r="X372" i="1"/>
  <c r="X374" i="1" s="1"/>
  <c r="O372" i="1"/>
  <c r="W370" i="1"/>
  <c r="W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BO365" i="1" s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BO353" i="1" s="1"/>
  <c r="O353" i="1"/>
  <c r="BN352" i="1"/>
  <c r="BL352" i="1"/>
  <c r="X352" i="1"/>
  <c r="O352" i="1"/>
  <c r="BN351" i="1"/>
  <c r="BL351" i="1"/>
  <c r="X351" i="1"/>
  <c r="O351" i="1"/>
  <c r="W348" i="1"/>
  <c r="W347" i="1"/>
  <c r="BN346" i="1"/>
  <c r="BL346" i="1"/>
  <c r="X346" i="1"/>
  <c r="BO346" i="1" s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BO334" i="1" s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BO326" i="1" s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N322" i="1"/>
  <c r="BL322" i="1"/>
  <c r="X322" i="1"/>
  <c r="BO322" i="1" s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N318" i="1"/>
  <c r="BL318" i="1"/>
  <c r="X318" i="1"/>
  <c r="BO318" i="1" s="1"/>
  <c r="O318" i="1"/>
  <c r="W314" i="1"/>
  <c r="W313" i="1"/>
  <c r="BN312" i="1"/>
  <c r="BL312" i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N306" i="1"/>
  <c r="BL306" i="1"/>
  <c r="X306" i="1"/>
  <c r="BO306" i="1" s="1"/>
  <c r="O306" i="1"/>
  <c r="W304" i="1"/>
  <c r="W303" i="1"/>
  <c r="BN302" i="1"/>
  <c r="BL302" i="1"/>
  <c r="X302" i="1"/>
  <c r="X303" i="1" s="1"/>
  <c r="O302" i="1"/>
  <c r="W299" i="1"/>
  <c r="W298" i="1"/>
  <c r="BN297" i="1"/>
  <c r="BL297" i="1"/>
  <c r="X297" i="1"/>
  <c r="X299" i="1" s="1"/>
  <c r="O297" i="1"/>
  <c r="W295" i="1"/>
  <c r="W294" i="1"/>
  <c r="BN293" i="1"/>
  <c r="BL293" i="1"/>
  <c r="X293" i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BO280" i="1" s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N234" i="1"/>
  <c r="BL234" i="1"/>
  <c r="X234" i="1"/>
  <c r="BN233" i="1"/>
  <c r="BL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X209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W182" i="1"/>
  <c r="W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BO168" i="1" s="1"/>
  <c r="O168" i="1"/>
  <c r="W166" i="1"/>
  <c r="W165" i="1"/>
  <c r="BN164" i="1"/>
  <c r="BL164" i="1"/>
  <c r="X164" i="1"/>
  <c r="BO164" i="1" s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78" i="1" l="1"/>
  <c r="BM78" i="1"/>
  <c r="Y78" i="1"/>
  <c r="BO98" i="1"/>
  <c r="BM98" i="1"/>
  <c r="Y98" i="1"/>
  <c r="BO118" i="1"/>
  <c r="BM118" i="1"/>
  <c r="Y118" i="1"/>
  <c r="BO120" i="1"/>
  <c r="BM120" i="1"/>
  <c r="Y120" i="1"/>
  <c r="BO157" i="1"/>
  <c r="BM157" i="1"/>
  <c r="Y157" i="1"/>
  <c r="BO192" i="1"/>
  <c r="BM192" i="1"/>
  <c r="Y192" i="1"/>
  <c r="BO248" i="1"/>
  <c r="BM248" i="1"/>
  <c r="Y248" i="1"/>
  <c r="BO270" i="1"/>
  <c r="BM270" i="1"/>
  <c r="Y270" i="1"/>
  <c r="BO293" i="1"/>
  <c r="BM293" i="1"/>
  <c r="Y293" i="1"/>
  <c r="BO328" i="1"/>
  <c r="BM328" i="1"/>
  <c r="Y328" i="1"/>
  <c r="BO367" i="1"/>
  <c r="BM367" i="1"/>
  <c r="Y367" i="1"/>
  <c r="BO429" i="1"/>
  <c r="BM429" i="1"/>
  <c r="Y429" i="1"/>
  <c r="BO433" i="1"/>
  <c r="BM433" i="1"/>
  <c r="Y433" i="1"/>
  <c r="B559" i="1"/>
  <c r="W551" i="1"/>
  <c r="Y33" i="1"/>
  <c r="BM33" i="1"/>
  <c r="BO53" i="1"/>
  <c r="BM53" i="1"/>
  <c r="E559" i="1"/>
  <c r="BO70" i="1"/>
  <c r="BM70" i="1"/>
  <c r="Y70" i="1"/>
  <c r="BO86" i="1"/>
  <c r="BM86" i="1"/>
  <c r="Y86" i="1"/>
  <c r="X122" i="1"/>
  <c r="BO108" i="1"/>
  <c r="BM108" i="1"/>
  <c r="Y108" i="1"/>
  <c r="BO119" i="1"/>
  <c r="BM119" i="1"/>
  <c r="Y119" i="1"/>
  <c r="BO133" i="1"/>
  <c r="BM133" i="1"/>
  <c r="Y133" i="1"/>
  <c r="BO178" i="1"/>
  <c r="BM178" i="1"/>
  <c r="Y178" i="1"/>
  <c r="BO217" i="1"/>
  <c r="BM217" i="1"/>
  <c r="Y217" i="1"/>
  <c r="BO260" i="1"/>
  <c r="BM260" i="1"/>
  <c r="Y260" i="1"/>
  <c r="BO282" i="1"/>
  <c r="BM282" i="1"/>
  <c r="Y282" i="1"/>
  <c r="BO320" i="1"/>
  <c r="BM320" i="1"/>
  <c r="Y320" i="1"/>
  <c r="BO351" i="1"/>
  <c r="BM351" i="1"/>
  <c r="Y351" i="1"/>
  <c r="BO428" i="1"/>
  <c r="BM428" i="1"/>
  <c r="Y428" i="1"/>
  <c r="BO432" i="1"/>
  <c r="BM432" i="1"/>
  <c r="Y432" i="1"/>
  <c r="BO491" i="1"/>
  <c r="BM491" i="1"/>
  <c r="Y491" i="1"/>
  <c r="D559" i="1"/>
  <c r="N559" i="1"/>
  <c r="BO199" i="1"/>
  <c r="BM199" i="1"/>
  <c r="Y199" i="1"/>
  <c r="BO215" i="1"/>
  <c r="BM215" i="1"/>
  <c r="Y215" i="1"/>
  <c r="BO233" i="1"/>
  <c r="BM233" i="1"/>
  <c r="Y233" i="1"/>
  <c r="BO246" i="1"/>
  <c r="BM246" i="1"/>
  <c r="Y246" i="1"/>
  <c r="BO258" i="1"/>
  <c r="BM258" i="1"/>
  <c r="Y258" i="1"/>
  <c r="X272" i="1"/>
  <c r="X271" i="1"/>
  <c r="BO268" i="1"/>
  <c r="BM268" i="1"/>
  <c r="Y268" i="1"/>
  <c r="W550" i="1"/>
  <c r="W552" i="1" s="1"/>
  <c r="Y23" i="1"/>
  <c r="BM23" i="1"/>
  <c r="W549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Y128" i="1"/>
  <c r="BM128" i="1"/>
  <c r="Y135" i="1"/>
  <c r="BM135" i="1"/>
  <c r="Y143" i="1"/>
  <c r="Y147" i="1" s="1"/>
  <c r="BM143" i="1"/>
  <c r="BO143" i="1"/>
  <c r="Y144" i="1"/>
  <c r="BM144" i="1"/>
  <c r="Y145" i="1"/>
  <c r="BM145" i="1"/>
  <c r="Y146" i="1"/>
  <c r="BM146" i="1"/>
  <c r="X147" i="1"/>
  <c r="Y151" i="1"/>
  <c r="BM151" i="1"/>
  <c r="Y155" i="1"/>
  <c r="BM155" i="1"/>
  <c r="Y164" i="1"/>
  <c r="BM164" i="1"/>
  <c r="Y168" i="1"/>
  <c r="BM168" i="1"/>
  <c r="Y176" i="1"/>
  <c r="BM176" i="1"/>
  <c r="Y180" i="1"/>
  <c r="BM180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X210" i="1"/>
  <c r="BO204" i="1"/>
  <c r="BM204" i="1"/>
  <c r="Y204" i="1"/>
  <c r="BO219" i="1"/>
  <c r="BM219" i="1"/>
  <c r="Y219" i="1"/>
  <c r="BO234" i="1"/>
  <c r="BM234" i="1"/>
  <c r="Y234" i="1"/>
  <c r="BO252" i="1"/>
  <c r="BM252" i="1"/>
  <c r="Y252" i="1"/>
  <c r="BO262" i="1"/>
  <c r="BM262" i="1"/>
  <c r="Y262" i="1"/>
  <c r="X225" i="1"/>
  <c r="Y280" i="1"/>
  <c r="BM280" i="1"/>
  <c r="Y287" i="1"/>
  <c r="BM287" i="1"/>
  <c r="BO287" i="1"/>
  <c r="Y291" i="1"/>
  <c r="BM291" i="1"/>
  <c r="Y297" i="1"/>
  <c r="Y298" i="1" s="1"/>
  <c r="BM297" i="1"/>
  <c r="BO297" i="1"/>
  <c r="X298" i="1"/>
  <c r="Y302" i="1"/>
  <c r="Y303" i="1" s="1"/>
  <c r="BM302" i="1"/>
  <c r="BO302" i="1"/>
  <c r="Y306" i="1"/>
  <c r="BM306" i="1"/>
  <c r="Y312" i="1"/>
  <c r="Y313" i="1" s="1"/>
  <c r="BM312" i="1"/>
  <c r="BO312" i="1"/>
  <c r="X313" i="1"/>
  <c r="Y318" i="1"/>
  <c r="BM318" i="1"/>
  <c r="Y322" i="1"/>
  <c r="BM322" i="1"/>
  <c r="Y326" i="1"/>
  <c r="BM326" i="1"/>
  <c r="Y334" i="1"/>
  <c r="BM334" i="1"/>
  <c r="Y346" i="1"/>
  <c r="BM346" i="1"/>
  <c r="Y353" i="1"/>
  <c r="BM353" i="1"/>
  <c r="Y365" i="1"/>
  <c r="BM365" i="1"/>
  <c r="Y373" i="1"/>
  <c r="BM373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BO471" i="1"/>
  <c r="BM471" i="1"/>
  <c r="Y471" i="1"/>
  <c r="BO485" i="1"/>
  <c r="BM485" i="1"/>
  <c r="Y485" i="1"/>
  <c r="BO489" i="1"/>
  <c r="BM489" i="1"/>
  <c r="Y489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419" i="1"/>
  <c r="X418" i="1"/>
  <c r="W559" i="1"/>
  <c r="H9" i="1"/>
  <c r="A10" i="1"/>
  <c r="X24" i="1"/>
  <c r="X36" i="1"/>
  <c r="X56" i="1"/>
  <c r="X64" i="1"/>
  <c r="X87" i="1"/>
  <c r="X93" i="1"/>
  <c r="X103" i="1"/>
  <c r="X121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4" i="1"/>
  <c r="BM214" i="1"/>
  <c r="Y214" i="1"/>
  <c r="BO218" i="1"/>
  <c r="BM218" i="1"/>
  <c r="Y218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X249" i="1"/>
  <c r="BO253" i="1"/>
  <c r="BM253" i="1"/>
  <c r="Y253" i="1"/>
  <c r="BO261" i="1"/>
  <c r="BM261" i="1"/>
  <c r="Y261" i="1"/>
  <c r="X278" i="1"/>
  <c r="BO274" i="1"/>
  <c r="BM274" i="1"/>
  <c r="Y274" i="1"/>
  <c r="X277" i="1"/>
  <c r="BO281" i="1"/>
  <c r="BM281" i="1"/>
  <c r="Y281" i="1"/>
  <c r="Y283" i="1" s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F9" i="1"/>
  <c r="J9" i="1"/>
  <c r="Y22" i="1"/>
  <c r="Y24" i="1" s="1"/>
  <c r="BM22" i="1"/>
  <c r="BO22" i="1"/>
  <c r="W553" i="1"/>
  <c r="X25" i="1"/>
  <c r="Y28" i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X130" i="1"/>
  <c r="Y125" i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X170" i="1"/>
  <c r="BO175" i="1"/>
  <c r="BM175" i="1"/>
  <c r="Y175" i="1"/>
  <c r="BO179" i="1"/>
  <c r="BM179" i="1"/>
  <c r="Y179" i="1"/>
  <c r="X201" i="1"/>
  <c r="BO188" i="1"/>
  <c r="BM188" i="1"/>
  <c r="Y188" i="1"/>
  <c r="BO191" i="1"/>
  <c r="BM191" i="1"/>
  <c r="Y191" i="1"/>
  <c r="BO200" i="1"/>
  <c r="BM200" i="1"/>
  <c r="Y200" i="1"/>
  <c r="X202" i="1"/>
  <c r="BO205" i="1"/>
  <c r="BM205" i="1"/>
  <c r="Y205" i="1"/>
  <c r="Y209" i="1" s="1"/>
  <c r="BO216" i="1"/>
  <c r="BM216" i="1"/>
  <c r="Y216" i="1"/>
  <c r="X220" i="1"/>
  <c r="BO224" i="1"/>
  <c r="BM224" i="1"/>
  <c r="Y224" i="1"/>
  <c r="Y225" i="1" s="1"/>
  <c r="X226" i="1"/>
  <c r="K559" i="1"/>
  <c r="X238" i="1"/>
  <c r="BO229" i="1"/>
  <c r="BM229" i="1"/>
  <c r="Y229" i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X256" i="1"/>
  <c r="X255" i="1"/>
  <c r="BO259" i="1"/>
  <c r="BM259" i="1"/>
  <c r="Y259" i="1"/>
  <c r="BO263" i="1"/>
  <c r="BM263" i="1"/>
  <c r="Y263" i="1"/>
  <c r="BO290" i="1"/>
  <c r="BM290" i="1"/>
  <c r="Y290" i="1"/>
  <c r="X294" i="1"/>
  <c r="BO307" i="1"/>
  <c r="BM307" i="1"/>
  <c r="Y307" i="1"/>
  <c r="Y309" i="1" s="1"/>
  <c r="X309" i="1"/>
  <c r="BO354" i="1"/>
  <c r="BM354" i="1"/>
  <c r="Y354" i="1"/>
  <c r="X356" i="1"/>
  <c r="X361" i="1"/>
  <c r="BO358" i="1"/>
  <c r="BM358" i="1"/>
  <c r="Y358" i="1"/>
  <c r="X362" i="1"/>
  <c r="BO366" i="1"/>
  <c r="BM366" i="1"/>
  <c r="Y366" i="1"/>
  <c r="BO380" i="1"/>
  <c r="BM380" i="1"/>
  <c r="Y380" i="1"/>
  <c r="Y381" i="1" s="1"/>
  <c r="X382" i="1"/>
  <c r="BO385" i="1"/>
  <c r="BM385" i="1"/>
  <c r="Y385" i="1"/>
  <c r="X408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Y455" i="1"/>
  <c r="BO453" i="1"/>
  <c r="BM453" i="1"/>
  <c r="Y453" i="1"/>
  <c r="X455" i="1"/>
  <c r="R559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95" i="1"/>
  <c r="O559" i="1"/>
  <c r="X304" i="1"/>
  <c r="P559" i="1"/>
  <c r="X330" i="1"/>
  <c r="Q559" i="1"/>
  <c r="X355" i="1"/>
  <c r="X407" i="1"/>
  <c r="BO416" i="1"/>
  <c r="BM416" i="1"/>
  <c r="Y416" i="1"/>
  <c r="Y418" i="1" s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Y540" i="1" s="1"/>
  <c r="BO539" i="1"/>
  <c r="BM539" i="1"/>
  <c r="Y539" i="1"/>
  <c r="X541" i="1"/>
  <c r="X520" i="1"/>
  <c r="Y165" i="1" l="1"/>
  <c r="Y103" i="1"/>
  <c r="Y255" i="1"/>
  <c r="Y170" i="1"/>
  <c r="Y407" i="1"/>
  <c r="Y369" i="1"/>
  <c r="Y294" i="1"/>
  <c r="Y237" i="1"/>
  <c r="Y129" i="1"/>
  <c r="Y220" i="1"/>
  <c r="Y424" i="1"/>
  <c r="Y265" i="1"/>
  <c r="Y121" i="1"/>
  <c r="Y36" i="1"/>
  <c r="Y201" i="1"/>
  <c r="Y159" i="1"/>
  <c r="Y138" i="1"/>
  <c r="Y501" i="1"/>
  <c r="Y481" i="1"/>
  <c r="X549" i="1"/>
  <c r="X551" i="1"/>
  <c r="Y527" i="1"/>
  <c r="Y355" i="1"/>
  <c r="Y330" i="1"/>
  <c r="Y435" i="1"/>
  <c r="Y361" i="1"/>
  <c r="Y249" i="1"/>
  <c r="Y87" i="1"/>
  <c r="Y63" i="1"/>
  <c r="X550" i="1"/>
  <c r="Y336" i="1"/>
  <c r="Y277" i="1"/>
  <c r="Y181" i="1"/>
  <c r="X553" i="1"/>
  <c r="Y554" i="1" l="1"/>
  <c r="X552" i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<sst xmlns="http://schemas.openxmlformats.org/spreadsheetml/2006/main" count="2426" uniqueCount="811">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</sst>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62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61" t="s">
        <v>0</v>
      </c>
      <c r="E1" s="428"/>
      <c r="F1" s="428"/>
      <c r="G1" s="12" t="s">
        <v>1</v>
      </c>
      <c r="H1" s="561" t="s">
        <v>2</v>
      </c>
      <c r="I1" s="428"/>
      <c r="J1" s="428"/>
      <c r="K1" s="428"/>
      <c r="L1" s="428"/>
      <c r="M1" s="428"/>
      <c r="N1" s="428"/>
      <c r="O1" s="428"/>
      <c r="P1" s="428"/>
      <c r="Q1" s="427" t="s">
        <v>3</v>
      </c>
      <c r="R1" s="428"/>
      <c r="S1" s="42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6"/>
      <c r="Q2" s="406"/>
      <c r="R2" s="406"/>
      <c r="S2" s="406"/>
      <c r="T2" s="406"/>
      <c r="U2" s="406"/>
      <c r="V2" s="406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6"/>
      <c r="P3" s="406"/>
      <c r="Q3" s="406"/>
      <c r="R3" s="406"/>
      <c r="S3" s="406"/>
      <c r="T3" s="406"/>
      <c r="U3" s="406"/>
      <c r="V3" s="406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647" t="s">
        <v>8</v>
      </c>
      <c r="B5" s="397"/>
      <c r="C5" s="398"/>
      <c r="D5" s="713"/>
      <c r="E5" s="714"/>
      <c r="F5" s="429" t="s">
        <v>9</v>
      </c>
      <c r="G5" s="398"/>
      <c r="H5" s="713" t="s">
        <v>810</v>
      </c>
      <c r="I5" s="757"/>
      <c r="J5" s="757"/>
      <c r="K5" s="757"/>
      <c r="L5" s="714"/>
      <c r="M5" s="58"/>
      <c r="O5" s="24" t="s">
        <v>10</v>
      </c>
      <c r="P5" s="421">
        <v>45487</v>
      </c>
      <c r="Q5" s="422"/>
      <c r="S5" s="562" t="s">
        <v>11</v>
      </c>
      <c r="T5" s="563"/>
      <c r="U5" s="565" t="s">
        <v>12</v>
      </c>
      <c r="V5" s="422"/>
      <c r="AA5" s="51"/>
      <c r="AB5" s="51"/>
      <c r="AC5" s="51"/>
    </row>
    <row r="6" spans="1:30" s="380" customFormat="1" ht="24" customHeight="1" x14ac:dyDescent="0.2">
      <c r="A6" s="647" t="s">
        <v>13</v>
      </c>
      <c r="B6" s="397"/>
      <c r="C6" s="398"/>
      <c r="D6" s="503" t="s">
        <v>14</v>
      </c>
      <c r="E6" s="504"/>
      <c r="F6" s="504"/>
      <c r="G6" s="504"/>
      <c r="H6" s="504"/>
      <c r="I6" s="504"/>
      <c r="J6" s="504"/>
      <c r="K6" s="504"/>
      <c r="L6" s="422"/>
      <c r="M6" s="59"/>
      <c r="O6" s="24" t="s">
        <v>15</v>
      </c>
      <c r="P6" s="773" t="str">
        <f>IF(P5=0," ",CHOOSE(WEEKDAY(P5,2),"Понедельник","Вторник","Среда","Четверг","Пятница","Суббота","Воскресенье"))</f>
        <v>Воскресенье</v>
      </c>
      <c r="Q6" s="395"/>
      <c r="S6" s="747" t="s">
        <v>16</v>
      </c>
      <c r="T6" s="563"/>
      <c r="U6" s="519" t="s">
        <v>17</v>
      </c>
      <c r="V6" s="520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441"/>
      <c r="M7" s="60"/>
      <c r="O7" s="24"/>
      <c r="P7" s="42"/>
      <c r="Q7" s="42"/>
      <c r="S7" s="406"/>
      <c r="T7" s="563"/>
      <c r="U7" s="521"/>
      <c r="V7" s="522"/>
      <c r="AA7" s="51"/>
      <c r="AB7" s="51"/>
      <c r="AC7" s="51"/>
    </row>
    <row r="8" spans="1:30" s="380" customFormat="1" ht="25.5" customHeight="1" x14ac:dyDescent="0.2">
      <c r="A8" s="438" t="s">
        <v>18</v>
      </c>
      <c r="B8" s="403"/>
      <c r="C8" s="404"/>
      <c r="D8" s="701"/>
      <c r="E8" s="702"/>
      <c r="F8" s="702"/>
      <c r="G8" s="702"/>
      <c r="H8" s="702"/>
      <c r="I8" s="702"/>
      <c r="J8" s="702"/>
      <c r="K8" s="702"/>
      <c r="L8" s="703"/>
      <c r="M8" s="61"/>
      <c r="O8" s="24" t="s">
        <v>19</v>
      </c>
      <c r="P8" s="440">
        <v>0.41666666666666669</v>
      </c>
      <c r="Q8" s="441"/>
      <c r="S8" s="406"/>
      <c r="T8" s="563"/>
      <c r="U8" s="521"/>
      <c r="V8" s="522"/>
      <c r="AA8" s="51"/>
      <c r="AB8" s="51"/>
      <c r="AC8" s="51"/>
    </row>
    <row r="9" spans="1:30" s="380" customFormat="1" ht="39.950000000000003" customHeight="1" x14ac:dyDescent="0.2">
      <c r="A9" s="4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6"/>
      <c r="C9" s="406"/>
      <c r="D9" s="530"/>
      <c r="E9" s="424"/>
      <c r="F9" s="4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6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382"/>
      <c r="O9" s="26" t="s">
        <v>20</v>
      </c>
      <c r="P9" s="667"/>
      <c r="Q9" s="437"/>
      <c r="S9" s="406"/>
      <c r="T9" s="563"/>
      <c r="U9" s="523"/>
      <c r="V9" s="524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4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6"/>
      <c r="C10" s="406"/>
      <c r="D10" s="530"/>
      <c r="E10" s="424"/>
      <c r="F10" s="4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6"/>
      <c r="H10" s="537" t="str">
        <f>IFERROR(VLOOKUP($D$10,Proxy,2,FALSE),"")</f>
        <v/>
      </c>
      <c r="I10" s="406"/>
      <c r="J10" s="406"/>
      <c r="K10" s="406"/>
      <c r="L10" s="406"/>
      <c r="M10" s="379"/>
      <c r="O10" s="26" t="s">
        <v>21</v>
      </c>
      <c r="P10" s="568"/>
      <c r="Q10" s="569"/>
      <c r="T10" s="24" t="s">
        <v>22</v>
      </c>
      <c r="U10" s="740" t="s">
        <v>23</v>
      </c>
      <c r="V10" s="520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9"/>
      <c r="Q11" s="422"/>
      <c r="T11" s="24" t="s">
        <v>26</v>
      </c>
      <c r="U11" s="436" t="s">
        <v>27</v>
      </c>
      <c r="V11" s="437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430" t="s">
        <v>28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8"/>
      <c r="M12" s="62"/>
      <c r="O12" s="24" t="s">
        <v>29</v>
      </c>
      <c r="P12" s="440"/>
      <c r="Q12" s="441"/>
      <c r="R12" s="23"/>
      <c r="T12" s="24"/>
      <c r="U12" s="428"/>
      <c r="V12" s="406"/>
      <c r="AA12" s="51"/>
      <c r="AB12" s="51"/>
      <c r="AC12" s="51"/>
    </row>
    <row r="13" spans="1:30" s="380" customFormat="1" ht="23.25" customHeight="1" x14ac:dyDescent="0.2">
      <c r="A13" s="430" t="s">
        <v>30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8"/>
      <c r="M13" s="62"/>
      <c r="N13" s="26"/>
      <c r="O13" s="26" t="s">
        <v>31</v>
      </c>
      <c r="P13" s="436"/>
      <c r="Q13" s="437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430" t="s">
        <v>32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8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459" t="s">
        <v>33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8"/>
      <c r="M15" s="63"/>
      <c r="O15" s="678" t="s">
        <v>34</v>
      </c>
      <c r="P15" s="428"/>
      <c r="Q15" s="428"/>
      <c r="R15" s="428"/>
      <c r="S15" s="42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9"/>
      <c r="P16" s="679"/>
      <c r="Q16" s="679"/>
      <c r="R16" s="679"/>
      <c r="S16" s="67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0" t="s">
        <v>35</v>
      </c>
      <c r="B17" s="390" t="s">
        <v>36</v>
      </c>
      <c r="C17" s="658" t="s">
        <v>37</v>
      </c>
      <c r="D17" s="390" t="s">
        <v>38</v>
      </c>
      <c r="E17" s="39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390" t="s">
        <v>48</v>
      </c>
      <c r="P17" s="724"/>
      <c r="Q17" s="724"/>
      <c r="R17" s="724"/>
      <c r="S17" s="391"/>
      <c r="T17" s="456" t="s">
        <v>49</v>
      </c>
      <c r="U17" s="398"/>
      <c r="V17" s="390" t="s">
        <v>50</v>
      </c>
      <c r="W17" s="390" t="s">
        <v>51</v>
      </c>
      <c r="X17" s="400" t="s">
        <v>52</v>
      </c>
      <c r="Y17" s="390" t="s">
        <v>53</v>
      </c>
      <c r="Z17" s="546" t="s">
        <v>54</v>
      </c>
      <c r="AA17" s="546" t="s">
        <v>55</v>
      </c>
      <c r="AB17" s="546" t="s">
        <v>56</v>
      </c>
      <c r="AC17" s="708"/>
      <c r="AD17" s="709"/>
      <c r="AE17" s="697"/>
      <c r="BB17" s="454" t="s">
        <v>57</v>
      </c>
    </row>
    <row r="18" spans="1:67" ht="14.25" customHeight="1" x14ac:dyDescent="0.2">
      <c r="A18" s="399"/>
      <c r="B18" s="399"/>
      <c r="C18" s="399"/>
      <c r="D18" s="392"/>
      <c r="E18" s="393"/>
      <c r="F18" s="399"/>
      <c r="G18" s="399"/>
      <c r="H18" s="399"/>
      <c r="I18" s="399"/>
      <c r="J18" s="399"/>
      <c r="K18" s="399"/>
      <c r="L18" s="399"/>
      <c r="M18" s="399"/>
      <c r="N18" s="399"/>
      <c r="O18" s="392"/>
      <c r="P18" s="725"/>
      <c r="Q18" s="725"/>
      <c r="R18" s="725"/>
      <c r="S18" s="393"/>
      <c r="T18" s="381" t="s">
        <v>58</v>
      </c>
      <c r="U18" s="381" t="s">
        <v>59</v>
      </c>
      <c r="V18" s="399"/>
      <c r="W18" s="399"/>
      <c r="X18" s="401"/>
      <c r="Y18" s="399"/>
      <c r="Z18" s="547"/>
      <c r="AA18" s="547"/>
      <c r="AB18" s="710"/>
      <c r="AC18" s="711"/>
      <c r="AD18" s="712"/>
      <c r="AE18" s="698"/>
      <c r="BB18" s="406"/>
    </row>
    <row r="19" spans="1:67" ht="27.75" hidden="1" customHeight="1" x14ac:dyDescent="0.2">
      <c r="A19" s="415" t="s">
        <v>60</v>
      </c>
      <c r="B19" s="416"/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416"/>
      <c r="Z19" s="48"/>
      <c r="AA19" s="48"/>
    </row>
    <row r="20" spans="1:67" ht="16.5" hidden="1" customHeight="1" x14ac:dyDescent="0.25">
      <c r="A20" s="411" t="s">
        <v>60</v>
      </c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378"/>
      <c r="AA20" s="378"/>
    </row>
    <row r="21" spans="1:67" ht="14.25" hidden="1" customHeight="1" x14ac:dyDescent="0.25">
      <c r="A21" s="405" t="s">
        <v>61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8"/>
      <c r="Q22" s="408"/>
      <c r="R22" s="408"/>
      <c r="S22" s="395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8"/>
      <c r="Q23" s="408"/>
      <c r="R23" s="408"/>
      <c r="S23" s="395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7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18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406"/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18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5" t="s">
        <v>72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8"/>
      <c r="Q27" s="408"/>
      <c r="R27" s="408"/>
      <c r="S27" s="395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8"/>
      <c r="Q28" s="408"/>
      <c r="R28" s="408"/>
      <c r="S28" s="395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4">
        <v>4607091383935</v>
      </c>
      <c r="E29" s="395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8"/>
      <c r="Q29" s="408"/>
      <c r="R29" s="408"/>
      <c r="S29" s="395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4">
        <v>4607091383935</v>
      </c>
      <c r="E30" s="395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8"/>
      <c r="Q30" s="408"/>
      <c r="R30" s="408"/>
      <c r="S30" s="395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4">
        <v>4680115881990</v>
      </c>
      <c r="E31" s="395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76" t="s">
        <v>82</v>
      </c>
      <c r="P31" s="408"/>
      <c r="Q31" s="408"/>
      <c r="R31" s="408"/>
      <c r="S31" s="395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4">
        <v>4680115881853</v>
      </c>
      <c r="E32" s="395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70" t="s">
        <v>85</v>
      </c>
      <c r="P32" s="408"/>
      <c r="Q32" s="408"/>
      <c r="R32" s="408"/>
      <c r="S32" s="395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4">
        <v>4680115881853</v>
      </c>
      <c r="E33" s="395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08"/>
      <c r="Q33" s="408"/>
      <c r="R33" s="408"/>
      <c r="S33" s="395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4">
        <v>4607091383911</v>
      </c>
      <c r="E34" s="395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8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8"/>
      <c r="Q34" s="408"/>
      <c r="R34" s="408"/>
      <c r="S34" s="395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4">
        <v>4607091388244</v>
      </c>
      <c r="E35" s="395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6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8"/>
      <c r="Q35" s="408"/>
      <c r="R35" s="408"/>
      <c r="S35" s="395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7"/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18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406"/>
      <c r="B37" s="406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18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5" t="s">
        <v>91</v>
      </c>
      <c r="B38" s="406"/>
      <c r="C38" s="406"/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6"/>
      <c r="P38" s="406"/>
      <c r="Q38" s="406"/>
      <c r="R38" s="406"/>
      <c r="S38" s="406"/>
      <c r="T38" s="406"/>
      <c r="U38" s="406"/>
      <c r="V38" s="406"/>
      <c r="W38" s="406"/>
      <c r="X38" s="406"/>
      <c r="Y38" s="406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4">
        <v>4607091388503</v>
      </c>
      <c r="E39" s="395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8"/>
      <c r="Q39" s="408"/>
      <c r="R39" s="408"/>
      <c r="S39" s="395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7"/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18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406"/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18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5" t="s">
        <v>96</v>
      </c>
      <c r="B42" s="406"/>
      <c r="C42" s="406"/>
      <c r="D42" s="406"/>
      <c r="E42" s="406"/>
      <c r="F42" s="406"/>
      <c r="G42" s="406"/>
      <c r="H42" s="406"/>
      <c r="I42" s="406"/>
      <c r="J42" s="406"/>
      <c r="K42" s="406"/>
      <c r="L42" s="406"/>
      <c r="M42" s="406"/>
      <c r="N42" s="406"/>
      <c r="O42" s="406"/>
      <c r="P42" s="406"/>
      <c r="Q42" s="406"/>
      <c r="R42" s="406"/>
      <c r="S42" s="406"/>
      <c r="T42" s="406"/>
      <c r="U42" s="406"/>
      <c r="V42" s="406"/>
      <c r="W42" s="406"/>
      <c r="X42" s="406"/>
      <c r="Y42" s="406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4">
        <v>4607091388282</v>
      </c>
      <c r="E43" s="395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8"/>
      <c r="Q43" s="408"/>
      <c r="R43" s="408"/>
      <c r="S43" s="395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7"/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18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406"/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18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5" t="s">
        <v>100</v>
      </c>
      <c r="B46" s="406"/>
      <c r="C46" s="406"/>
      <c r="D46" s="406"/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406"/>
      <c r="U46" s="406"/>
      <c r="V46" s="406"/>
      <c r="W46" s="406"/>
      <c r="X46" s="406"/>
      <c r="Y46" s="406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4">
        <v>4607091389111</v>
      </c>
      <c r="E47" s="395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8"/>
      <c r="Q47" s="408"/>
      <c r="R47" s="408"/>
      <c r="S47" s="395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7"/>
      <c r="B48" s="406"/>
      <c r="C48" s="406"/>
      <c r="D48" s="406"/>
      <c r="E48" s="406"/>
      <c r="F48" s="406"/>
      <c r="G48" s="406"/>
      <c r="H48" s="406"/>
      <c r="I48" s="406"/>
      <c r="J48" s="406"/>
      <c r="K48" s="406"/>
      <c r="L48" s="406"/>
      <c r="M48" s="406"/>
      <c r="N48" s="418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406"/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406"/>
      <c r="M49" s="406"/>
      <c r="N49" s="418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15" t="s">
        <v>103</v>
      </c>
      <c r="B50" s="416"/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8"/>
      <c r="AA50" s="48"/>
    </row>
    <row r="51" spans="1:67" ht="16.5" hidden="1" customHeight="1" x14ac:dyDescent="0.25">
      <c r="A51" s="411" t="s">
        <v>104</v>
      </c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378"/>
      <c r="AA51" s="378"/>
    </row>
    <row r="52" spans="1:67" ht="14.25" hidden="1" customHeight="1" x14ac:dyDescent="0.25">
      <c r="A52" s="405" t="s">
        <v>105</v>
      </c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  <c r="U52" s="406"/>
      <c r="V52" s="406"/>
      <c r="W52" s="406"/>
      <c r="X52" s="406"/>
      <c r="Y52" s="406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4">
        <v>4680115881440</v>
      </c>
      <c r="E53" s="395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8"/>
      <c r="Q53" s="408"/>
      <c r="R53" s="408"/>
      <c r="S53" s="395"/>
      <c r="T53" s="34"/>
      <c r="U53" s="34"/>
      <c r="V53" s="35" t="s">
        <v>66</v>
      </c>
      <c r="W53" s="384">
        <v>62</v>
      </c>
      <c r="X53" s="385">
        <f>IFERROR(IF(W53="",0,CEILING((W53/$H53),1)*$H53),"")</f>
        <v>64.800000000000011</v>
      </c>
      <c r="Y53" s="36">
        <f>IFERROR(IF(X53=0,"",ROUNDUP(X53/H53,0)*0.02175),"")</f>
        <v>0.1305</v>
      </c>
      <c r="Z53" s="56"/>
      <c r="AA53" s="57"/>
      <c r="AE53" s="64"/>
      <c r="BB53" s="79" t="s">
        <v>1</v>
      </c>
      <c r="BL53" s="64">
        <f>IFERROR(W53*I53/H53,"0")</f>
        <v>64.755555555555546</v>
      </c>
      <c r="BM53" s="64">
        <f>IFERROR(X53*I53/H53,"0")</f>
        <v>67.680000000000007</v>
      </c>
      <c r="BN53" s="64">
        <f>IFERROR(1/J53*(W53/H53),"0")</f>
        <v>0.1025132275132275</v>
      </c>
      <c r="BO53" s="64">
        <f>IFERROR(1/J53*(X53/H53),"0")</f>
        <v>0.10714285714285715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4">
        <v>4680115881433</v>
      </c>
      <c r="E54" s="395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8"/>
      <c r="Q54" s="408"/>
      <c r="R54" s="408"/>
      <c r="S54" s="395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7"/>
      <c r="B55" s="406"/>
      <c r="C55" s="406"/>
      <c r="D55" s="406"/>
      <c r="E55" s="406"/>
      <c r="F55" s="406"/>
      <c r="G55" s="406"/>
      <c r="H55" s="406"/>
      <c r="I55" s="406"/>
      <c r="J55" s="406"/>
      <c r="K55" s="406"/>
      <c r="L55" s="406"/>
      <c r="M55" s="406"/>
      <c r="N55" s="418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5.7407407407407405</v>
      </c>
      <c r="X55" s="386">
        <f>IFERROR(X53/H53,"0")+IFERROR(X54/H54,"0")</f>
        <v>6.0000000000000009</v>
      </c>
      <c r="Y55" s="386">
        <f>IFERROR(IF(Y53="",0,Y53),"0")+IFERROR(IF(Y54="",0,Y54),"0")</f>
        <v>0.1305</v>
      </c>
      <c r="Z55" s="387"/>
      <c r="AA55" s="387"/>
    </row>
    <row r="56" spans="1:67" x14ac:dyDescent="0.2">
      <c r="A56" s="406"/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18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62</v>
      </c>
      <c r="X56" s="386">
        <f>IFERROR(SUM(X53:X54),"0")</f>
        <v>64.800000000000011</v>
      </c>
      <c r="Y56" s="37"/>
      <c r="Z56" s="387"/>
      <c r="AA56" s="387"/>
    </row>
    <row r="57" spans="1:67" ht="16.5" hidden="1" customHeight="1" x14ac:dyDescent="0.25">
      <c r="A57" s="411" t="s">
        <v>112</v>
      </c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378"/>
      <c r="AA57" s="378"/>
    </row>
    <row r="58" spans="1:67" ht="14.25" hidden="1" customHeight="1" x14ac:dyDescent="0.25">
      <c r="A58" s="405" t="s">
        <v>113</v>
      </c>
      <c r="B58" s="406"/>
      <c r="C58" s="406"/>
      <c r="D58" s="406"/>
      <c r="E58" s="406"/>
      <c r="F58" s="406"/>
      <c r="G58" s="406"/>
      <c r="H58" s="406"/>
      <c r="I58" s="406"/>
      <c r="J58" s="406"/>
      <c r="K58" s="406"/>
      <c r="L58" s="406"/>
      <c r="M58" s="406"/>
      <c r="N58" s="406"/>
      <c r="O58" s="406"/>
      <c r="P58" s="406"/>
      <c r="Q58" s="406"/>
      <c r="R58" s="406"/>
      <c r="S58" s="406"/>
      <c r="T58" s="406"/>
      <c r="U58" s="406"/>
      <c r="V58" s="406"/>
      <c r="W58" s="406"/>
      <c r="X58" s="406"/>
      <c r="Y58" s="406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4">
        <v>4680115881426</v>
      </c>
      <c r="E59" s="395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8"/>
      <c r="Q59" s="408"/>
      <c r="R59" s="408"/>
      <c r="S59" s="395"/>
      <c r="T59" s="34"/>
      <c r="U59" s="34"/>
      <c r="V59" s="35" t="s">
        <v>66</v>
      </c>
      <c r="W59" s="384">
        <v>288</v>
      </c>
      <c r="X59" s="385">
        <f>IFERROR(IF(W59="",0,CEILING((W59/$H59),1)*$H59),"")</f>
        <v>291.60000000000002</v>
      </c>
      <c r="Y59" s="36">
        <f>IFERROR(IF(X59=0,"",ROUNDUP(X59/H59,0)*0.02175),"")</f>
        <v>0.58724999999999994</v>
      </c>
      <c r="Z59" s="56"/>
      <c r="AA59" s="57"/>
      <c r="AE59" s="64"/>
      <c r="BB59" s="81" t="s">
        <v>1</v>
      </c>
      <c r="BL59" s="64">
        <f>IFERROR(W59*I59/H59,"0")</f>
        <v>300.79999999999995</v>
      </c>
      <c r="BM59" s="64">
        <f>IFERROR(X59*I59/H59,"0")</f>
        <v>304.56</v>
      </c>
      <c r="BN59" s="64">
        <f>IFERROR(1/J59*(W59/H59),"0")</f>
        <v>0.47619047619047611</v>
      </c>
      <c r="BO59" s="64">
        <f>IFERROR(1/J59*(X59/H59),"0")</f>
        <v>0.4821428571428571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4">
        <v>4680115881426</v>
      </c>
      <c r="E60" s="395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2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8"/>
      <c r="Q60" s="408"/>
      <c r="R60" s="408"/>
      <c r="S60" s="395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4">
        <v>4680115881419</v>
      </c>
      <c r="E61" s="395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8"/>
      <c r="Q61" s="408"/>
      <c r="R61" s="408"/>
      <c r="S61" s="395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4">
        <v>4680115881525</v>
      </c>
      <c r="E62" s="395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78" t="s">
        <v>122</v>
      </c>
      <c r="P62" s="408"/>
      <c r="Q62" s="408"/>
      <c r="R62" s="408"/>
      <c r="S62" s="395"/>
      <c r="T62" s="34"/>
      <c r="U62" s="34"/>
      <c r="V62" s="35" t="s">
        <v>66</v>
      </c>
      <c r="W62" s="384">
        <v>205</v>
      </c>
      <c r="X62" s="385">
        <f>IFERROR(IF(W62="",0,CEILING((W62/$H62),1)*$H62),"")</f>
        <v>208</v>
      </c>
      <c r="Y62" s="36">
        <f>IFERROR(IF(X62=0,"",ROUNDUP(X62/H62,0)*0.00937),"")</f>
        <v>0.48724000000000001</v>
      </c>
      <c r="Z62" s="56"/>
      <c r="AA62" s="57"/>
      <c r="AE62" s="64"/>
      <c r="BB62" s="84" t="s">
        <v>1</v>
      </c>
      <c r="BL62" s="64">
        <f>IFERROR(W62*I62/H62,"0")</f>
        <v>217.3</v>
      </c>
      <c r="BM62" s="64">
        <f>IFERROR(X62*I62/H62,"0")</f>
        <v>220.48000000000002</v>
      </c>
      <c r="BN62" s="64">
        <f>IFERROR(1/J62*(W62/H62),"0")</f>
        <v>0.42708333333333331</v>
      </c>
      <c r="BO62" s="64">
        <f>IFERROR(1/J62*(X62/H62),"0")</f>
        <v>0.43333333333333335</v>
      </c>
    </row>
    <row r="63" spans="1:67" x14ac:dyDescent="0.2">
      <c r="A63" s="417"/>
      <c r="B63" s="406"/>
      <c r="C63" s="406"/>
      <c r="D63" s="406"/>
      <c r="E63" s="406"/>
      <c r="F63" s="406"/>
      <c r="G63" s="406"/>
      <c r="H63" s="406"/>
      <c r="I63" s="406"/>
      <c r="J63" s="406"/>
      <c r="K63" s="406"/>
      <c r="L63" s="406"/>
      <c r="M63" s="406"/>
      <c r="N63" s="418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77.916666666666657</v>
      </c>
      <c r="X63" s="386">
        <f>IFERROR(X59/H59,"0")+IFERROR(X60/H60,"0")+IFERROR(X61/H61,"0")+IFERROR(X62/H62,"0")</f>
        <v>79</v>
      </c>
      <c r="Y63" s="386">
        <f>IFERROR(IF(Y59="",0,Y59),"0")+IFERROR(IF(Y60="",0,Y60),"0")+IFERROR(IF(Y61="",0,Y61),"0")+IFERROR(IF(Y62="",0,Y62),"0")</f>
        <v>1.0744899999999999</v>
      </c>
      <c r="Z63" s="387"/>
      <c r="AA63" s="387"/>
    </row>
    <row r="64" spans="1:67" x14ac:dyDescent="0.2">
      <c r="A64" s="406"/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18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493</v>
      </c>
      <c r="X64" s="386">
        <f>IFERROR(SUM(X59:X62),"0")</f>
        <v>499.6</v>
      </c>
      <c r="Y64" s="37"/>
      <c r="Z64" s="387"/>
      <c r="AA64" s="387"/>
    </row>
    <row r="65" spans="1:67" ht="16.5" hidden="1" customHeight="1" x14ac:dyDescent="0.25">
      <c r="A65" s="411" t="s">
        <v>103</v>
      </c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378"/>
      <c r="AA65" s="378"/>
    </row>
    <row r="66" spans="1:67" ht="14.25" hidden="1" customHeight="1" x14ac:dyDescent="0.25">
      <c r="A66" s="405" t="s">
        <v>113</v>
      </c>
      <c r="B66" s="406"/>
      <c r="C66" s="406"/>
      <c r="D66" s="406"/>
      <c r="E66" s="406"/>
      <c r="F66" s="406"/>
      <c r="G66" s="406"/>
      <c r="H66" s="406"/>
      <c r="I66" s="406"/>
      <c r="J66" s="406"/>
      <c r="K66" s="406"/>
      <c r="L66" s="406"/>
      <c r="M66" s="406"/>
      <c r="N66" s="406"/>
      <c r="O66" s="406"/>
      <c r="P66" s="406"/>
      <c r="Q66" s="406"/>
      <c r="R66" s="406"/>
      <c r="S66" s="406"/>
      <c r="T66" s="406"/>
      <c r="U66" s="406"/>
      <c r="V66" s="406"/>
      <c r="W66" s="406"/>
      <c r="X66" s="406"/>
      <c r="Y66" s="406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4">
        <v>4607091382945</v>
      </c>
      <c r="E67" s="395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8"/>
      <c r="Q67" s="408"/>
      <c r="R67" s="408"/>
      <c r="S67" s="395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4">
        <v>4607091385670</v>
      </c>
      <c r="E68" s="395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8"/>
      <c r="Q68" s="408"/>
      <c r="R68" s="408"/>
      <c r="S68" s="395"/>
      <c r="T68" s="34"/>
      <c r="U68" s="34"/>
      <c r="V68" s="35" t="s">
        <v>66</v>
      </c>
      <c r="W68" s="384">
        <v>874</v>
      </c>
      <c r="X68" s="385">
        <f t="shared" si="6"/>
        <v>874.80000000000007</v>
      </c>
      <c r="Y68" s="36">
        <f t="shared" si="7"/>
        <v>1.7617499999999999</v>
      </c>
      <c r="Z68" s="56"/>
      <c r="AA68" s="57"/>
      <c r="AE68" s="64"/>
      <c r="BB68" s="86" t="s">
        <v>1</v>
      </c>
      <c r="BL68" s="64">
        <f t="shared" si="8"/>
        <v>912.84444444444432</v>
      </c>
      <c r="BM68" s="64">
        <f t="shared" si="9"/>
        <v>913.68</v>
      </c>
      <c r="BN68" s="64">
        <f t="shared" si="10"/>
        <v>1.44510582010582</v>
      </c>
      <c r="BO68" s="64">
        <f t="shared" si="11"/>
        <v>1.4464285714285714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4">
        <v>4607091385670</v>
      </c>
      <c r="E69" s="395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8"/>
      <c r="Q69" s="408"/>
      <c r="R69" s="408"/>
      <c r="S69" s="395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4">
        <v>4680115883956</v>
      </c>
      <c r="E70" s="395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8"/>
      <c r="Q70" s="408"/>
      <c r="R70" s="408"/>
      <c r="S70" s="395"/>
      <c r="T70" s="34"/>
      <c r="U70" s="34"/>
      <c r="V70" s="35" t="s">
        <v>66</v>
      </c>
      <c r="W70" s="384">
        <v>485</v>
      </c>
      <c r="X70" s="385">
        <f t="shared" si="6"/>
        <v>492.79999999999995</v>
      </c>
      <c r="Y70" s="36">
        <f t="shared" si="7"/>
        <v>0.95699999999999996</v>
      </c>
      <c r="Z70" s="56"/>
      <c r="AA70" s="57"/>
      <c r="AE70" s="64"/>
      <c r="BB70" s="88" t="s">
        <v>1</v>
      </c>
      <c r="BL70" s="64">
        <f t="shared" si="8"/>
        <v>505.78571428571433</v>
      </c>
      <c r="BM70" s="64">
        <f t="shared" si="9"/>
        <v>513.91999999999996</v>
      </c>
      <c r="BN70" s="64">
        <f t="shared" si="10"/>
        <v>0.77327806122448983</v>
      </c>
      <c r="BO70" s="64">
        <f t="shared" si="11"/>
        <v>0.7857142857142857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4">
        <v>4680115881327</v>
      </c>
      <c r="E71" s="395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8"/>
      <c r="Q71" s="408"/>
      <c r="R71" s="408"/>
      <c r="S71" s="395"/>
      <c r="T71" s="34"/>
      <c r="U71" s="34"/>
      <c r="V71" s="35" t="s">
        <v>66</v>
      </c>
      <c r="W71" s="384">
        <v>444</v>
      </c>
      <c r="X71" s="385">
        <f t="shared" si="6"/>
        <v>453.6</v>
      </c>
      <c r="Y71" s="36">
        <f t="shared" si="7"/>
        <v>0.91349999999999998</v>
      </c>
      <c r="Z71" s="56"/>
      <c r="AA71" s="57"/>
      <c r="AE71" s="64"/>
      <c r="BB71" s="89" t="s">
        <v>1</v>
      </c>
      <c r="BL71" s="64">
        <f t="shared" si="8"/>
        <v>463.73333333333329</v>
      </c>
      <c r="BM71" s="64">
        <f t="shared" si="9"/>
        <v>473.76</v>
      </c>
      <c r="BN71" s="64">
        <f t="shared" si="10"/>
        <v>0.73412698412698396</v>
      </c>
      <c r="BO71" s="64">
        <f t="shared" si="11"/>
        <v>0.75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4">
        <v>4680115882133</v>
      </c>
      <c r="E72" s="395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08"/>
      <c r="Q72" s="408"/>
      <c r="R72" s="408"/>
      <c r="S72" s="395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4">
        <v>4680115882133</v>
      </c>
      <c r="E73" s="395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08"/>
      <c r="Q73" s="408"/>
      <c r="R73" s="408"/>
      <c r="S73" s="395"/>
      <c r="T73" s="34"/>
      <c r="U73" s="34"/>
      <c r="V73" s="35" t="s">
        <v>66</v>
      </c>
      <c r="W73" s="384">
        <v>730</v>
      </c>
      <c r="X73" s="385">
        <f t="shared" si="6"/>
        <v>739.19999999999993</v>
      </c>
      <c r="Y73" s="36">
        <f t="shared" si="7"/>
        <v>1.4355</v>
      </c>
      <c r="Z73" s="56"/>
      <c r="AA73" s="57"/>
      <c r="AE73" s="64"/>
      <c r="BB73" s="91" t="s">
        <v>1</v>
      </c>
      <c r="BL73" s="64">
        <f t="shared" si="8"/>
        <v>761.28571428571433</v>
      </c>
      <c r="BM73" s="64">
        <f t="shared" si="9"/>
        <v>770.88</v>
      </c>
      <c r="BN73" s="64">
        <f t="shared" si="10"/>
        <v>1.1639030612244898</v>
      </c>
      <c r="BO73" s="64">
        <f t="shared" si="11"/>
        <v>1.1785714285714286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4">
        <v>4607091382952</v>
      </c>
      <c r="E74" s="395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7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8"/>
      <c r="Q74" s="408"/>
      <c r="R74" s="408"/>
      <c r="S74" s="395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4">
        <v>4607091385687</v>
      </c>
      <c r="E75" s="395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8"/>
      <c r="Q75" s="408"/>
      <c r="R75" s="408"/>
      <c r="S75" s="395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4">
        <v>4680115882539</v>
      </c>
      <c r="E76" s="395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8"/>
      <c r="Q76" s="408"/>
      <c r="R76" s="408"/>
      <c r="S76" s="395"/>
      <c r="T76" s="34"/>
      <c r="U76" s="34"/>
      <c r="V76" s="35" t="s">
        <v>66</v>
      </c>
      <c r="W76" s="384">
        <v>101</v>
      </c>
      <c r="X76" s="385">
        <f t="shared" si="6"/>
        <v>103.60000000000001</v>
      </c>
      <c r="Y76" s="36">
        <f t="shared" si="12"/>
        <v>0.26235999999999998</v>
      </c>
      <c r="Z76" s="56"/>
      <c r="AA76" s="57"/>
      <c r="AE76" s="64"/>
      <c r="BB76" s="94" t="s">
        <v>1</v>
      </c>
      <c r="BL76" s="64">
        <f t="shared" si="8"/>
        <v>106.73243243243243</v>
      </c>
      <c r="BM76" s="64">
        <f t="shared" si="9"/>
        <v>109.48</v>
      </c>
      <c r="BN76" s="64">
        <f t="shared" si="10"/>
        <v>0.22747747747747746</v>
      </c>
      <c r="BO76" s="64">
        <f t="shared" si="11"/>
        <v>0.23333333333333334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4">
        <v>4607091384604</v>
      </c>
      <c r="E77" s="395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8"/>
      <c r="Q77" s="408"/>
      <c r="R77" s="408"/>
      <c r="S77" s="395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4">
        <v>4680115880283</v>
      </c>
      <c r="E78" s="395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8"/>
      <c r="Q78" s="408"/>
      <c r="R78" s="408"/>
      <c r="S78" s="395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4">
        <v>4680115883949</v>
      </c>
      <c r="E79" s="395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8"/>
      <c r="Q79" s="408"/>
      <c r="R79" s="408"/>
      <c r="S79" s="395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4">
        <v>4680115881303</v>
      </c>
      <c r="E80" s="395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8"/>
      <c r="Q80" s="408"/>
      <c r="R80" s="408"/>
      <c r="S80" s="395"/>
      <c r="T80" s="34"/>
      <c r="U80" s="34"/>
      <c r="V80" s="35" t="s">
        <v>66</v>
      </c>
      <c r="W80" s="384">
        <v>47</v>
      </c>
      <c r="X80" s="385">
        <f t="shared" si="6"/>
        <v>49.5</v>
      </c>
      <c r="Y80" s="36">
        <f t="shared" si="12"/>
        <v>0.10306999999999999</v>
      </c>
      <c r="Z80" s="56"/>
      <c r="AA80" s="57"/>
      <c r="AE80" s="64"/>
      <c r="BB80" s="98" t="s">
        <v>1</v>
      </c>
      <c r="BL80" s="64">
        <f t="shared" si="8"/>
        <v>49.193333333333335</v>
      </c>
      <c r="BM80" s="64">
        <f t="shared" si="9"/>
        <v>51.81</v>
      </c>
      <c r="BN80" s="64">
        <f t="shared" si="10"/>
        <v>8.7037037037037038E-2</v>
      </c>
      <c r="BO80" s="64">
        <f t="shared" si="11"/>
        <v>9.166666666666666E-2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4">
        <v>4680115882577</v>
      </c>
      <c r="E81" s="395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8"/>
      <c r="Q81" s="408"/>
      <c r="R81" s="408"/>
      <c r="S81" s="395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4">
        <v>4680115882577</v>
      </c>
      <c r="E82" s="395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8"/>
      <c r="Q82" s="408"/>
      <c r="R82" s="408"/>
      <c r="S82" s="395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4">
        <v>4680115882720</v>
      </c>
      <c r="E83" s="395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8"/>
      <c r="Q83" s="408"/>
      <c r="R83" s="408"/>
      <c r="S83" s="395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4">
        <v>4680115880269</v>
      </c>
      <c r="E84" s="395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8"/>
      <c r="Q84" s="408"/>
      <c r="R84" s="408"/>
      <c r="S84" s="395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4">
        <v>4680115880429</v>
      </c>
      <c r="E85" s="395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8"/>
      <c r="Q85" s="408"/>
      <c r="R85" s="408"/>
      <c r="S85" s="395"/>
      <c r="T85" s="34"/>
      <c r="U85" s="34"/>
      <c r="V85" s="35" t="s">
        <v>66</v>
      </c>
      <c r="W85" s="384">
        <v>154</v>
      </c>
      <c r="X85" s="385">
        <f t="shared" si="6"/>
        <v>157.5</v>
      </c>
      <c r="Y85" s="36">
        <f>IFERROR(IF(X85=0,"",ROUNDUP(X85/H85,0)*0.00937),"")</f>
        <v>0.32795000000000002</v>
      </c>
      <c r="Z85" s="56"/>
      <c r="AA85" s="57"/>
      <c r="AE85" s="64"/>
      <c r="BB85" s="103" t="s">
        <v>1</v>
      </c>
      <c r="BL85" s="64">
        <f t="shared" si="8"/>
        <v>162.21333333333334</v>
      </c>
      <c r="BM85" s="64">
        <f t="shared" si="9"/>
        <v>165.9</v>
      </c>
      <c r="BN85" s="64">
        <f t="shared" si="10"/>
        <v>0.28518518518518515</v>
      </c>
      <c r="BO85" s="64">
        <f t="shared" si="11"/>
        <v>0.29166666666666669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4">
        <v>4680115881457</v>
      </c>
      <c r="E86" s="395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8"/>
      <c r="Q86" s="408"/>
      <c r="R86" s="408"/>
      <c r="S86" s="395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7"/>
      <c r="B87" s="406"/>
      <c r="C87" s="406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18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302.48314385814388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307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5.7611300000000005</v>
      </c>
      <c r="Z87" s="387"/>
      <c r="AA87" s="387"/>
    </row>
    <row r="88" spans="1:67" x14ac:dyDescent="0.2">
      <c r="A88" s="406"/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18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2835</v>
      </c>
      <c r="X88" s="386">
        <f>IFERROR(SUM(X67:X86),"0")</f>
        <v>2870.9999999999995</v>
      </c>
      <c r="Y88" s="37"/>
      <c r="Z88" s="387"/>
      <c r="AA88" s="387"/>
    </row>
    <row r="89" spans="1:67" ht="14.25" hidden="1" customHeight="1" x14ac:dyDescent="0.25">
      <c r="A89" s="405" t="s">
        <v>105</v>
      </c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6"/>
      <c r="P89" s="406"/>
      <c r="Q89" s="406"/>
      <c r="R89" s="406"/>
      <c r="S89" s="406"/>
      <c r="T89" s="406"/>
      <c r="U89" s="406"/>
      <c r="V89" s="406"/>
      <c r="W89" s="406"/>
      <c r="X89" s="406"/>
      <c r="Y89" s="406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4">
        <v>4680115881488</v>
      </c>
      <c r="E90" s="395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8"/>
      <c r="Q90" s="408"/>
      <c r="R90" s="408"/>
      <c r="S90" s="395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4">
        <v>4680115882775</v>
      </c>
      <c r="E91" s="395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7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08"/>
      <c r="Q91" s="408"/>
      <c r="R91" s="408"/>
      <c r="S91" s="395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94">
        <v>4680115880658</v>
      </c>
      <c r="E92" s="395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7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08"/>
      <c r="Q92" s="408"/>
      <c r="R92" s="408"/>
      <c r="S92" s="395"/>
      <c r="T92" s="34"/>
      <c r="U92" s="34"/>
      <c r="V92" s="35" t="s">
        <v>66</v>
      </c>
      <c r="W92" s="384">
        <v>57</v>
      </c>
      <c r="X92" s="385">
        <f>IFERROR(IF(W92="",0,CEILING((W92/$H92),1)*$H92),"")</f>
        <v>57.599999999999994</v>
      </c>
      <c r="Y92" s="36">
        <f>IFERROR(IF(X92=0,"",ROUNDUP(X92/H92,0)*0.00753),"")</f>
        <v>0.18071999999999999</v>
      </c>
      <c r="Z92" s="56"/>
      <c r="AA92" s="57"/>
      <c r="AE92" s="64"/>
      <c r="BB92" s="107" t="s">
        <v>1</v>
      </c>
      <c r="BL92" s="64">
        <f>IFERROR(W92*I92/H92,"0")</f>
        <v>61.750000000000007</v>
      </c>
      <c r="BM92" s="64">
        <f>IFERROR(X92*I92/H92,"0")</f>
        <v>62.4</v>
      </c>
      <c r="BN92" s="64">
        <f>IFERROR(1/J92*(W92/H92),"0")</f>
        <v>0.15224358974358973</v>
      </c>
      <c r="BO92" s="64">
        <f>IFERROR(1/J92*(X92/H92),"0")</f>
        <v>0.15384615384615385</v>
      </c>
    </row>
    <row r="93" spans="1:67" x14ac:dyDescent="0.2">
      <c r="A93" s="417"/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406"/>
      <c r="M93" s="406"/>
      <c r="N93" s="418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23.75</v>
      </c>
      <c r="X93" s="386">
        <f>IFERROR(X90/H90,"0")+IFERROR(X91/H91,"0")+IFERROR(X92/H92,"0")</f>
        <v>24</v>
      </c>
      <c r="Y93" s="386">
        <f>IFERROR(IF(Y90="",0,Y90),"0")+IFERROR(IF(Y91="",0,Y91),"0")+IFERROR(IF(Y92="",0,Y92),"0")</f>
        <v>0.18071999999999999</v>
      </c>
      <c r="Z93" s="387"/>
      <c r="AA93" s="387"/>
    </row>
    <row r="94" spans="1:67" x14ac:dyDescent="0.2">
      <c r="A94" s="406"/>
      <c r="B94" s="406"/>
      <c r="C94" s="406"/>
      <c r="D94" s="406"/>
      <c r="E94" s="406"/>
      <c r="F94" s="406"/>
      <c r="G94" s="406"/>
      <c r="H94" s="406"/>
      <c r="I94" s="406"/>
      <c r="J94" s="406"/>
      <c r="K94" s="406"/>
      <c r="L94" s="406"/>
      <c r="M94" s="406"/>
      <c r="N94" s="418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57</v>
      </c>
      <c r="X94" s="386">
        <f>IFERROR(SUM(X90:X92),"0")</f>
        <v>57.599999999999994</v>
      </c>
      <c r="Y94" s="37"/>
      <c r="Z94" s="387"/>
      <c r="AA94" s="387"/>
    </row>
    <row r="95" spans="1:67" ht="14.25" hidden="1" customHeight="1" x14ac:dyDescent="0.25">
      <c r="A95" s="405" t="s">
        <v>61</v>
      </c>
      <c r="B95" s="406"/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406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4">
        <v>4607091387667</v>
      </c>
      <c r="E96" s="395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08"/>
      <c r="Q96" s="408"/>
      <c r="R96" s="408"/>
      <c r="S96" s="395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4">
        <v>4607091387636</v>
      </c>
      <c r="E97" s="395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08"/>
      <c r="Q97" s="408"/>
      <c r="R97" s="408"/>
      <c r="S97" s="395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4">
        <v>4607091382426</v>
      </c>
      <c r="E98" s="395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08"/>
      <c r="Q98" s="408"/>
      <c r="R98" s="408"/>
      <c r="S98" s="395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4">
        <v>4607091386547</v>
      </c>
      <c r="E99" s="395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08"/>
      <c r="Q99" s="408"/>
      <c r="R99" s="408"/>
      <c r="S99" s="395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4">
        <v>4607091382464</v>
      </c>
      <c r="E100" s="395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08"/>
      <c r="Q100" s="408"/>
      <c r="R100" s="408"/>
      <c r="S100" s="395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4">
        <v>4680115883444</v>
      </c>
      <c r="E101" s="395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08"/>
      <c r="Q101" s="408"/>
      <c r="R101" s="408"/>
      <c r="S101" s="395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4">
        <v>4680115883444</v>
      </c>
      <c r="E102" s="395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8"/>
      <c r="Q102" s="408"/>
      <c r="R102" s="408"/>
      <c r="S102" s="395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7"/>
      <c r="B103" s="406"/>
      <c r="C103" s="406"/>
      <c r="D103" s="406"/>
      <c r="E103" s="406"/>
      <c r="F103" s="406"/>
      <c r="G103" s="406"/>
      <c r="H103" s="406"/>
      <c r="I103" s="406"/>
      <c r="J103" s="406"/>
      <c r="K103" s="406"/>
      <c r="L103" s="406"/>
      <c r="M103" s="406"/>
      <c r="N103" s="418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406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18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5" t="s">
        <v>72</v>
      </c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6"/>
      <c r="P105" s="406"/>
      <c r="Q105" s="406"/>
      <c r="R105" s="406"/>
      <c r="S105" s="406"/>
      <c r="T105" s="406"/>
      <c r="U105" s="406"/>
      <c r="V105" s="406"/>
      <c r="W105" s="406"/>
      <c r="X105" s="406"/>
      <c r="Y105" s="406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4">
        <v>4607091386967</v>
      </c>
      <c r="E106" s="395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71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408"/>
      <c r="Q106" s="408"/>
      <c r="R106" s="408"/>
      <c r="S106" s="395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4">
        <v>4607091386967</v>
      </c>
      <c r="E107" s="395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5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08"/>
      <c r="Q107" s="408"/>
      <c r="R107" s="408"/>
      <c r="S107" s="395"/>
      <c r="T107" s="34"/>
      <c r="U107" s="34"/>
      <c r="V107" s="35" t="s">
        <v>66</v>
      </c>
      <c r="W107" s="384">
        <v>264</v>
      </c>
      <c r="X107" s="385">
        <f t="shared" si="18"/>
        <v>268.8</v>
      </c>
      <c r="Y107" s="36">
        <f>IFERROR(IF(X107=0,"",ROUNDUP(X107/H107,0)*0.02175),"")</f>
        <v>0.69599999999999995</v>
      </c>
      <c r="Z107" s="56"/>
      <c r="AA107" s="57"/>
      <c r="AE107" s="64"/>
      <c r="BB107" s="116" t="s">
        <v>1</v>
      </c>
      <c r="BL107" s="64">
        <f t="shared" si="19"/>
        <v>281.72571428571428</v>
      </c>
      <c r="BM107" s="64">
        <f t="shared" si="20"/>
        <v>286.84800000000001</v>
      </c>
      <c r="BN107" s="64">
        <f t="shared" si="21"/>
        <v>0.56122448979591832</v>
      </c>
      <c r="BO107" s="64">
        <f t="shared" si="22"/>
        <v>0.5714285714285714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4">
        <v>4607091385304</v>
      </c>
      <c r="E108" s="395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08"/>
      <c r="Q108" s="408"/>
      <c r="R108" s="408"/>
      <c r="S108" s="395"/>
      <c r="T108" s="34"/>
      <c r="U108" s="34"/>
      <c r="V108" s="35" t="s">
        <v>66</v>
      </c>
      <c r="W108" s="384">
        <v>61</v>
      </c>
      <c r="X108" s="385">
        <f t="shared" si="18"/>
        <v>67.2</v>
      </c>
      <c r="Y108" s="36">
        <f>IFERROR(IF(X108=0,"",ROUNDUP(X108/H108,0)*0.02175),"")</f>
        <v>0.17399999999999999</v>
      </c>
      <c r="Z108" s="56"/>
      <c r="AA108" s="57"/>
      <c r="AE108" s="64"/>
      <c r="BB108" s="117" t="s">
        <v>1</v>
      </c>
      <c r="BL108" s="64">
        <f t="shared" si="19"/>
        <v>65.09571428571428</v>
      </c>
      <c r="BM108" s="64">
        <f t="shared" si="20"/>
        <v>71.712000000000003</v>
      </c>
      <c r="BN108" s="64">
        <f t="shared" si="21"/>
        <v>0.12967687074829931</v>
      </c>
      <c r="BO108" s="64">
        <f t="shared" si="22"/>
        <v>0.14285714285714285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4">
        <v>4607091386264</v>
      </c>
      <c r="E109" s="395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08"/>
      <c r="Q109" s="408"/>
      <c r="R109" s="408"/>
      <c r="S109" s="395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4">
        <v>4680115882584</v>
      </c>
      <c r="E110" s="395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4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408"/>
      <c r="Q110" s="408"/>
      <c r="R110" s="408"/>
      <c r="S110" s="395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4">
        <v>4680115882584</v>
      </c>
      <c r="E111" s="395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408"/>
      <c r="Q111" s="408"/>
      <c r="R111" s="408"/>
      <c r="S111" s="395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4">
        <v>4607091385731</v>
      </c>
      <c r="E112" s="395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4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08"/>
      <c r="Q112" s="408"/>
      <c r="R112" s="408"/>
      <c r="S112" s="395"/>
      <c r="T112" s="34"/>
      <c r="U112" s="34"/>
      <c r="V112" s="35" t="s">
        <v>66</v>
      </c>
      <c r="W112" s="384">
        <v>59</v>
      </c>
      <c r="X112" s="385">
        <f t="shared" si="18"/>
        <v>59.400000000000006</v>
      </c>
      <c r="Y112" s="36">
        <f>IFERROR(IF(X112=0,"",ROUNDUP(X112/H112,0)*0.00753),"")</f>
        <v>0.16566</v>
      </c>
      <c r="Z112" s="56"/>
      <c r="AA112" s="57"/>
      <c r="AE112" s="64"/>
      <c r="BB112" s="121" t="s">
        <v>1</v>
      </c>
      <c r="BL112" s="64">
        <f t="shared" si="19"/>
        <v>64.94370370370369</v>
      </c>
      <c r="BM112" s="64">
        <f t="shared" si="20"/>
        <v>65.384</v>
      </c>
      <c r="BN112" s="64">
        <f t="shared" si="21"/>
        <v>0.14007597340930672</v>
      </c>
      <c r="BO112" s="64">
        <f t="shared" si="22"/>
        <v>0.14102564102564102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94">
        <v>4680115880214</v>
      </c>
      <c r="E113" s="395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08"/>
      <c r="Q113" s="408"/>
      <c r="R113" s="408"/>
      <c r="S113" s="395"/>
      <c r="T113" s="34"/>
      <c r="U113" s="34"/>
      <c r="V113" s="35" t="s">
        <v>66</v>
      </c>
      <c r="W113" s="384">
        <v>14</v>
      </c>
      <c r="X113" s="385">
        <f t="shared" si="18"/>
        <v>16.200000000000003</v>
      </c>
      <c r="Y113" s="36">
        <f>IFERROR(IF(X113=0,"",ROUNDUP(X113/H113,0)*0.00937),"")</f>
        <v>5.6219999999999999E-2</v>
      </c>
      <c r="Z113" s="56"/>
      <c r="AA113" s="57"/>
      <c r="AE113" s="64"/>
      <c r="BB113" s="122" t="s">
        <v>1</v>
      </c>
      <c r="BL113" s="64">
        <f t="shared" si="19"/>
        <v>15.493333333333332</v>
      </c>
      <c r="BM113" s="64">
        <f t="shared" si="20"/>
        <v>17.928000000000001</v>
      </c>
      <c r="BN113" s="64">
        <f t="shared" si="21"/>
        <v>4.3209876543209874E-2</v>
      </c>
      <c r="BO113" s="64">
        <f t="shared" si="22"/>
        <v>5.000000000000001E-2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4">
        <v>4680115880894</v>
      </c>
      <c r="E114" s="395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4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08"/>
      <c r="Q114" s="408"/>
      <c r="R114" s="408"/>
      <c r="S114" s="395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94">
        <v>4680115885233</v>
      </c>
      <c r="E115" s="395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690" t="s">
        <v>199</v>
      </c>
      <c r="P115" s="408"/>
      <c r="Q115" s="408"/>
      <c r="R115" s="408"/>
      <c r="S115" s="395"/>
      <c r="T115" s="34"/>
      <c r="U115" s="34"/>
      <c r="V115" s="35" t="s">
        <v>66</v>
      </c>
      <c r="W115" s="384">
        <v>9</v>
      </c>
      <c r="X115" s="385">
        <f t="shared" si="18"/>
        <v>9.6</v>
      </c>
      <c r="Y115" s="36">
        <f>IFERROR(IF(X115=0,"",ROUNDUP(X115/H115,0)*0.00502),"")</f>
        <v>4.0160000000000001E-2</v>
      </c>
      <c r="Z115" s="56"/>
      <c r="AA115" s="57"/>
      <c r="AE115" s="64"/>
      <c r="BB115" s="124" t="s">
        <v>1</v>
      </c>
      <c r="BL115" s="64">
        <f t="shared" si="19"/>
        <v>9.7500000000000018</v>
      </c>
      <c r="BM115" s="64">
        <f t="shared" si="20"/>
        <v>10.4</v>
      </c>
      <c r="BN115" s="64">
        <f t="shared" si="21"/>
        <v>3.2051282051282055E-2</v>
      </c>
      <c r="BO115" s="64">
        <f t="shared" si="22"/>
        <v>3.4188034188034191E-2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4">
        <v>4680115884915</v>
      </c>
      <c r="E116" s="395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645" t="s">
        <v>202</v>
      </c>
      <c r="P116" s="408"/>
      <c r="Q116" s="408"/>
      <c r="R116" s="408"/>
      <c r="S116" s="395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4">
        <v>4607091385427</v>
      </c>
      <c r="E117" s="395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08"/>
      <c r="Q117" s="408"/>
      <c r="R117" s="408"/>
      <c r="S117" s="395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4">
        <v>4680115882645</v>
      </c>
      <c r="E118" s="395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08"/>
      <c r="Q118" s="408"/>
      <c r="R118" s="408"/>
      <c r="S118" s="395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4">
        <v>4680115884311</v>
      </c>
      <c r="E119" s="395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624" t="s">
        <v>209</v>
      </c>
      <c r="P119" s="408"/>
      <c r="Q119" s="408"/>
      <c r="R119" s="408"/>
      <c r="S119" s="395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4">
        <v>4680115884403</v>
      </c>
      <c r="E120" s="395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723" t="s">
        <v>212</v>
      </c>
      <c r="P120" s="408"/>
      <c r="Q120" s="408"/>
      <c r="R120" s="408"/>
      <c r="S120" s="395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417"/>
      <c r="B121" s="406"/>
      <c r="C121" s="406"/>
      <c r="D121" s="406"/>
      <c r="E121" s="406"/>
      <c r="F121" s="406"/>
      <c r="G121" s="406"/>
      <c r="H121" s="406"/>
      <c r="I121" s="406"/>
      <c r="J121" s="406"/>
      <c r="K121" s="406"/>
      <c r="L121" s="406"/>
      <c r="M121" s="406"/>
      <c r="N121" s="418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73.227513227513228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76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1.1320399999999997</v>
      </c>
      <c r="Z121" s="387"/>
      <c r="AA121" s="387"/>
    </row>
    <row r="122" spans="1:67" x14ac:dyDescent="0.2">
      <c r="A122" s="406"/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18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407</v>
      </c>
      <c r="X122" s="386">
        <f>IFERROR(SUM(X106:X120),"0")</f>
        <v>421.2</v>
      </c>
      <c r="Y122" s="37"/>
      <c r="Z122" s="387"/>
      <c r="AA122" s="387"/>
    </row>
    <row r="123" spans="1:67" ht="14.25" hidden="1" customHeight="1" x14ac:dyDescent="0.25">
      <c r="A123" s="405" t="s">
        <v>213</v>
      </c>
      <c r="B123" s="406"/>
      <c r="C123" s="406"/>
      <c r="D123" s="406"/>
      <c r="E123" s="406"/>
      <c r="F123" s="406"/>
      <c r="G123" s="406"/>
      <c r="H123" s="406"/>
      <c r="I123" s="406"/>
      <c r="J123" s="406"/>
      <c r="K123" s="406"/>
      <c r="L123" s="406"/>
      <c r="M123" s="406"/>
      <c r="N123" s="406"/>
      <c r="O123" s="406"/>
      <c r="P123" s="406"/>
      <c r="Q123" s="406"/>
      <c r="R123" s="406"/>
      <c r="S123" s="406"/>
      <c r="T123" s="406"/>
      <c r="U123" s="406"/>
      <c r="V123" s="406"/>
      <c r="W123" s="406"/>
      <c r="X123" s="406"/>
      <c r="Y123" s="406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4">
        <v>4680115881532</v>
      </c>
      <c r="E124" s="395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4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08"/>
      <c r="Q124" s="408"/>
      <c r="R124" s="408"/>
      <c r="S124" s="395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94">
        <v>4680115881532</v>
      </c>
      <c r="E125" s="395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5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08"/>
      <c r="Q125" s="408"/>
      <c r="R125" s="408"/>
      <c r="S125" s="395"/>
      <c r="T125" s="34"/>
      <c r="U125" s="34"/>
      <c r="V125" s="35" t="s">
        <v>66</v>
      </c>
      <c r="W125" s="384">
        <v>53</v>
      </c>
      <c r="X125" s="385">
        <f>IFERROR(IF(W125="",0,CEILING((W125/$H125),1)*$H125),"")</f>
        <v>58.800000000000004</v>
      </c>
      <c r="Y125" s="36">
        <f>IFERROR(IF(X125=0,"",ROUNDUP(X125/H125,0)*0.02175),"")</f>
        <v>0.15225</v>
      </c>
      <c r="Z125" s="56"/>
      <c r="AA125" s="57"/>
      <c r="AE125" s="64"/>
      <c r="BB125" s="131" t="s">
        <v>1</v>
      </c>
      <c r="BL125" s="64">
        <f>IFERROR(W125*I125/H125,"0")</f>
        <v>56.558571428571433</v>
      </c>
      <c r="BM125" s="64">
        <f>IFERROR(X125*I125/H125,"0")</f>
        <v>62.748000000000005</v>
      </c>
      <c r="BN125" s="64">
        <f>IFERROR(1/J125*(W125/H125),"0")</f>
        <v>0.11267006802721087</v>
      </c>
      <c r="BO125" s="64">
        <f>IFERROR(1/J125*(X125/H125),"0")</f>
        <v>0.125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4">
        <v>4680115882652</v>
      </c>
      <c r="E126" s="395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6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408"/>
      <c r="Q126" s="408"/>
      <c r="R126" s="408"/>
      <c r="S126" s="395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4">
        <v>4680115880238</v>
      </c>
      <c r="E127" s="395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408"/>
      <c r="Q127" s="408"/>
      <c r="R127" s="408"/>
      <c r="S127" s="395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94">
        <v>4680115881464</v>
      </c>
      <c r="E128" s="395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6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408"/>
      <c r="Q128" s="408"/>
      <c r="R128" s="408"/>
      <c r="S128" s="395"/>
      <c r="T128" s="34"/>
      <c r="U128" s="34"/>
      <c r="V128" s="35" t="s">
        <v>66</v>
      </c>
      <c r="W128" s="384">
        <v>27</v>
      </c>
      <c r="X128" s="385">
        <f>IFERROR(IF(W128="",0,CEILING((W128/$H128),1)*$H128),"")</f>
        <v>28.799999999999997</v>
      </c>
      <c r="Y128" s="36">
        <f>IFERROR(IF(X128=0,"",ROUNDUP(X128/H128,0)*0.00753),"")</f>
        <v>9.0359999999999996E-2</v>
      </c>
      <c r="Z128" s="56"/>
      <c r="AA128" s="57"/>
      <c r="AE128" s="64"/>
      <c r="BB128" s="134" t="s">
        <v>1</v>
      </c>
      <c r="BL128" s="64">
        <f>IFERROR(W128*I128/H128,"0")</f>
        <v>29.250000000000004</v>
      </c>
      <c r="BM128" s="64">
        <f>IFERROR(X128*I128/H128,"0")</f>
        <v>31.2</v>
      </c>
      <c r="BN128" s="64">
        <f>IFERROR(1/J128*(W128/H128),"0")</f>
        <v>7.2115384615384609E-2</v>
      </c>
      <c r="BO128" s="64">
        <f>IFERROR(1/J128*(X128/H128),"0")</f>
        <v>7.6923076923076927E-2</v>
      </c>
    </row>
    <row r="129" spans="1:67" x14ac:dyDescent="0.2">
      <c r="A129" s="417"/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18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17.55952380952381</v>
      </c>
      <c r="X129" s="386">
        <f>IFERROR(X124/H124,"0")+IFERROR(X125/H125,"0")+IFERROR(X126/H126,"0")+IFERROR(X127/H127,"0")+IFERROR(X128/H128,"0")</f>
        <v>19</v>
      </c>
      <c r="Y129" s="386">
        <f>IFERROR(IF(Y124="",0,Y124),"0")+IFERROR(IF(Y125="",0,Y125),"0")+IFERROR(IF(Y126="",0,Y126),"0")+IFERROR(IF(Y127="",0,Y127),"0")+IFERROR(IF(Y128="",0,Y128),"0")</f>
        <v>0.24260999999999999</v>
      </c>
      <c r="Z129" s="387"/>
      <c r="AA129" s="387"/>
    </row>
    <row r="130" spans="1:67" x14ac:dyDescent="0.2">
      <c r="A130" s="406"/>
      <c r="B130" s="406"/>
      <c r="C130" s="406"/>
      <c r="D130" s="406"/>
      <c r="E130" s="406"/>
      <c r="F130" s="406"/>
      <c r="G130" s="406"/>
      <c r="H130" s="406"/>
      <c r="I130" s="406"/>
      <c r="J130" s="406"/>
      <c r="K130" s="406"/>
      <c r="L130" s="406"/>
      <c r="M130" s="406"/>
      <c r="N130" s="418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80</v>
      </c>
      <c r="X130" s="386">
        <f>IFERROR(SUM(X124:X128),"0")</f>
        <v>87.6</v>
      </c>
      <c r="Y130" s="37"/>
      <c r="Z130" s="387"/>
      <c r="AA130" s="387"/>
    </row>
    <row r="131" spans="1:67" ht="16.5" hidden="1" customHeight="1" x14ac:dyDescent="0.25">
      <c r="A131" s="411" t="s">
        <v>223</v>
      </c>
      <c r="B131" s="406"/>
      <c r="C131" s="406"/>
      <c r="D131" s="406"/>
      <c r="E131" s="406"/>
      <c r="F131" s="406"/>
      <c r="G131" s="406"/>
      <c r="H131" s="406"/>
      <c r="I131" s="406"/>
      <c r="J131" s="406"/>
      <c r="K131" s="406"/>
      <c r="L131" s="406"/>
      <c r="M131" s="406"/>
      <c r="N131" s="406"/>
      <c r="O131" s="406"/>
      <c r="P131" s="406"/>
      <c r="Q131" s="406"/>
      <c r="R131" s="406"/>
      <c r="S131" s="406"/>
      <c r="T131" s="406"/>
      <c r="U131" s="406"/>
      <c r="V131" s="406"/>
      <c r="W131" s="406"/>
      <c r="X131" s="406"/>
      <c r="Y131" s="406"/>
      <c r="Z131" s="378"/>
      <c r="AA131" s="378"/>
    </row>
    <row r="132" spans="1:67" ht="14.25" hidden="1" customHeight="1" x14ac:dyDescent="0.25">
      <c r="A132" s="405" t="s">
        <v>72</v>
      </c>
      <c r="B132" s="406"/>
      <c r="C132" s="406"/>
      <c r="D132" s="406"/>
      <c r="E132" s="406"/>
      <c r="F132" s="406"/>
      <c r="G132" s="406"/>
      <c r="H132" s="406"/>
      <c r="I132" s="406"/>
      <c r="J132" s="406"/>
      <c r="K132" s="406"/>
      <c r="L132" s="406"/>
      <c r="M132" s="406"/>
      <c r="N132" s="406"/>
      <c r="O132" s="406"/>
      <c r="P132" s="406"/>
      <c r="Q132" s="406"/>
      <c r="R132" s="406"/>
      <c r="S132" s="406"/>
      <c r="T132" s="406"/>
      <c r="U132" s="406"/>
      <c r="V132" s="406"/>
      <c r="W132" s="406"/>
      <c r="X132" s="406"/>
      <c r="Y132" s="406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94">
        <v>4607091385168</v>
      </c>
      <c r="E133" s="395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4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408"/>
      <c r="Q133" s="408"/>
      <c r="R133" s="408"/>
      <c r="S133" s="395"/>
      <c r="T133" s="34"/>
      <c r="U133" s="34"/>
      <c r="V133" s="35" t="s">
        <v>66</v>
      </c>
      <c r="W133" s="384">
        <v>146</v>
      </c>
      <c r="X133" s="385">
        <f>IFERROR(IF(W133="",0,CEILING((W133/$H133),1)*$H133),"")</f>
        <v>151.20000000000002</v>
      </c>
      <c r="Y133" s="36">
        <f>IFERROR(IF(X133=0,"",ROUNDUP(X133/H133,0)*0.02175),"")</f>
        <v>0.39149999999999996</v>
      </c>
      <c r="Z133" s="56"/>
      <c r="AA133" s="57"/>
      <c r="AE133" s="64"/>
      <c r="BB133" s="135" t="s">
        <v>1</v>
      </c>
      <c r="BL133" s="64">
        <f>IFERROR(W133*I133/H133,"0")</f>
        <v>155.69857142857143</v>
      </c>
      <c r="BM133" s="64">
        <f>IFERROR(X133*I133/H133,"0")</f>
        <v>161.244</v>
      </c>
      <c r="BN133" s="64">
        <f>IFERROR(1/J133*(W133/H133),"0")</f>
        <v>0.31037414965986393</v>
      </c>
      <c r="BO133" s="64">
        <f>IFERROR(1/J133*(X133/H133),"0")</f>
        <v>0.3214285714285714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4">
        <v>4607091385168</v>
      </c>
      <c r="E134" s="395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08"/>
      <c r="Q134" s="408"/>
      <c r="R134" s="408"/>
      <c r="S134" s="395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4">
        <v>4607091383256</v>
      </c>
      <c r="E135" s="395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4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408"/>
      <c r="Q135" s="408"/>
      <c r="R135" s="408"/>
      <c r="S135" s="395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4">
        <v>4607091385748</v>
      </c>
      <c r="E136" s="395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408"/>
      <c r="Q136" s="408"/>
      <c r="R136" s="408"/>
      <c r="S136" s="395"/>
      <c r="T136" s="34"/>
      <c r="U136" s="34"/>
      <c r="V136" s="35" t="s">
        <v>66</v>
      </c>
      <c r="W136" s="384">
        <v>69</v>
      </c>
      <c r="X136" s="385">
        <f>IFERROR(IF(W136="",0,CEILING((W136/$H136),1)*$H136),"")</f>
        <v>70.2</v>
      </c>
      <c r="Y136" s="36">
        <f>IFERROR(IF(X136=0,"",ROUNDUP(X136/H136,0)*0.00753),"")</f>
        <v>0.19578000000000001</v>
      </c>
      <c r="Z136" s="56"/>
      <c r="AA136" s="57"/>
      <c r="AE136" s="64"/>
      <c r="BB136" s="138" t="s">
        <v>1</v>
      </c>
      <c r="BL136" s="64">
        <f>IFERROR(W136*I136/H136,"0")</f>
        <v>75.951111111111118</v>
      </c>
      <c r="BM136" s="64">
        <f>IFERROR(X136*I136/H136,"0")</f>
        <v>77.271999999999991</v>
      </c>
      <c r="BN136" s="64">
        <f>IFERROR(1/J136*(W136/H136),"0")</f>
        <v>0.1638176638176638</v>
      </c>
      <c r="BO136" s="64">
        <f>IFERROR(1/J136*(X136/H136),"0")</f>
        <v>0.16666666666666666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4">
        <v>4680115884533</v>
      </c>
      <c r="E137" s="395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408"/>
      <c r="Q137" s="408"/>
      <c r="R137" s="408"/>
      <c r="S137" s="395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17"/>
      <c r="B138" s="406"/>
      <c r="C138" s="406"/>
      <c r="D138" s="406"/>
      <c r="E138" s="406"/>
      <c r="F138" s="406"/>
      <c r="G138" s="406"/>
      <c r="H138" s="406"/>
      <c r="I138" s="406"/>
      <c r="J138" s="406"/>
      <c r="K138" s="406"/>
      <c r="L138" s="406"/>
      <c r="M138" s="406"/>
      <c r="N138" s="418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42.936507936507937</v>
      </c>
      <c r="X138" s="386">
        <f>IFERROR(X133/H133,"0")+IFERROR(X134/H134,"0")+IFERROR(X135/H135,"0")+IFERROR(X136/H136,"0")+IFERROR(X137/H137,"0")</f>
        <v>44</v>
      </c>
      <c r="Y138" s="386">
        <f>IFERROR(IF(Y133="",0,Y133),"0")+IFERROR(IF(Y134="",0,Y134),"0")+IFERROR(IF(Y135="",0,Y135),"0")+IFERROR(IF(Y136="",0,Y136),"0")+IFERROR(IF(Y137="",0,Y137),"0")</f>
        <v>0.58728000000000002</v>
      </c>
      <c r="Z138" s="387"/>
      <c r="AA138" s="387"/>
    </row>
    <row r="139" spans="1:67" x14ac:dyDescent="0.2">
      <c r="A139" s="406"/>
      <c r="B139" s="406"/>
      <c r="C139" s="406"/>
      <c r="D139" s="406"/>
      <c r="E139" s="406"/>
      <c r="F139" s="406"/>
      <c r="G139" s="406"/>
      <c r="H139" s="406"/>
      <c r="I139" s="406"/>
      <c r="J139" s="406"/>
      <c r="K139" s="406"/>
      <c r="L139" s="406"/>
      <c r="M139" s="406"/>
      <c r="N139" s="418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215</v>
      </c>
      <c r="X139" s="386">
        <f>IFERROR(SUM(X133:X137),"0")</f>
        <v>221.40000000000003</v>
      </c>
      <c r="Y139" s="37"/>
      <c r="Z139" s="387"/>
      <c r="AA139" s="387"/>
    </row>
    <row r="140" spans="1:67" ht="27.75" hidden="1" customHeight="1" x14ac:dyDescent="0.2">
      <c r="A140" s="415" t="s">
        <v>233</v>
      </c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  <c r="T140" s="416"/>
      <c r="U140" s="416"/>
      <c r="V140" s="416"/>
      <c r="W140" s="416"/>
      <c r="X140" s="416"/>
      <c r="Y140" s="416"/>
      <c r="Z140" s="48"/>
      <c r="AA140" s="48"/>
    </row>
    <row r="141" spans="1:67" ht="16.5" hidden="1" customHeight="1" x14ac:dyDescent="0.25">
      <c r="A141" s="411" t="s">
        <v>234</v>
      </c>
      <c r="B141" s="406"/>
      <c r="C141" s="406"/>
      <c r="D141" s="406"/>
      <c r="E141" s="406"/>
      <c r="F141" s="406"/>
      <c r="G141" s="406"/>
      <c r="H141" s="406"/>
      <c r="I141" s="406"/>
      <c r="J141" s="406"/>
      <c r="K141" s="406"/>
      <c r="L141" s="406"/>
      <c r="M141" s="406"/>
      <c r="N141" s="406"/>
      <c r="O141" s="406"/>
      <c r="P141" s="406"/>
      <c r="Q141" s="406"/>
      <c r="R141" s="406"/>
      <c r="S141" s="406"/>
      <c r="T141" s="406"/>
      <c r="U141" s="406"/>
      <c r="V141" s="406"/>
      <c r="W141" s="406"/>
      <c r="X141" s="406"/>
      <c r="Y141" s="406"/>
      <c r="Z141" s="378"/>
      <c r="AA141" s="378"/>
    </row>
    <row r="142" spans="1:67" ht="14.25" hidden="1" customHeight="1" x14ac:dyDescent="0.25">
      <c r="A142" s="405" t="s">
        <v>113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406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4">
        <v>4607091383423</v>
      </c>
      <c r="E143" s="395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5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408"/>
      <c r="Q143" s="408"/>
      <c r="R143" s="408"/>
      <c r="S143" s="395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4">
        <v>4680115885707</v>
      </c>
      <c r="E144" s="395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738" t="s">
        <v>239</v>
      </c>
      <c r="P144" s="408"/>
      <c r="Q144" s="408"/>
      <c r="R144" s="408"/>
      <c r="S144" s="395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4">
        <v>4680115885660</v>
      </c>
      <c r="E145" s="395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722" t="s">
        <v>242</v>
      </c>
      <c r="P145" s="408"/>
      <c r="Q145" s="408"/>
      <c r="R145" s="408"/>
      <c r="S145" s="395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4">
        <v>4680115885691</v>
      </c>
      <c r="E146" s="395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446" t="s">
        <v>245</v>
      </c>
      <c r="P146" s="408"/>
      <c r="Q146" s="408"/>
      <c r="R146" s="408"/>
      <c r="S146" s="395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7"/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18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406"/>
      <c r="B148" s="406"/>
      <c r="C148" s="406"/>
      <c r="D148" s="406"/>
      <c r="E148" s="406"/>
      <c r="F148" s="406"/>
      <c r="G148" s="406"/>
      <c r="H148" s="406"/>
      <c r="I148" s="406"/>
      <c r="J148" s="406"/>
      <c r="K148" s="406"/>
      <c r="L148" s="406"/>
      <c r="M148" s="406"/>
      <c r="N148" s="418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411" t="s">
        <v>246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6"/>
      <c r="L149" s="406"/>
      <c r="M149" s="406"/>
      <c r="N149" s="406"/>
      <c r="O149" s="406"/>
      <c r="P149" s="406"/>
      <c r="Q149" s="406"/>
      <c r="R149" s="406"/>
      <c r="S149" s="406"/>
      <c r="T149" s="406"/>
      <c r="U149" s="406"/>
      <c r="V149" s="406"/>
      <c r="W149" s="406"/>
      <c r="X149" s="406"/>
      <c r="Y149" s="406"/>
      <c r="Z149" s="378"/>
      <c r="AA149" s="378"/>
    </row>
    <row r="150" spans="1:67" ht="14.25" hidden="1" customHeight="1" x14ac:dyDescent="0.25">
      <c r="A150" s="405" t="s">
        <v>61</v>
      </c>
      <c r="B150" s="406"/>
      <c r="C150" s="406"/>
      <c r="D150" s="406"/>
      <c r="E150" s="406"/>
      <c r="F150" s="406"/>
      <c r="G150" s="406"/>
      <c r="H150" s="406"/>
      <c r="I150" s="406"/>
      <c r="J150" s="406"/>
      <c r="K150" s="406"/>
      <c r="L150" s="406"/>
      <c r="M150" s="406"/>
      <c r="N150" s="406"/>
      <c r="O150" s="406"/>
      <c r="P150" s="406"/>
      <c r="Q150" s="406"/>
      <c r="R150" s="406"/>
      <c r="S150" s="406"/>
      <c r="T150" s="406"/>
      <c r="U150" s="406"/>
      <c r="V150" s="406"/>
      <c r="W150" s="406"/>
      <c r="X150" s="406"/>
      <c r="Y150" s="406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4">
        <v>4680115880993</v>
      </c>
      <c r="E151" s="395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08"/>
      <c r="Q151" s="408"/>
      <c r="R151" s="408"/>
      <c r="S151" s="395"/>
      <c r="T151" s="34"/>
      <c r="U151" s="34"/>
      <c r="V151" s="35" t="s">
        <v>66</v>
      </c>
      <c r="W151" s="384">
        <v>168</v>
      </c>
      <c r="X151" s="385">
        <f t="shared" ref="X151:X158" si="23">IFERROR(IF(W151="",0,CEILING((W151/$H151),1)*$H151),"")</f>
        <v>168</v>
      </c>
      <c r="Y151" s="36">
        <f>IFERROR(IF(X151=0,"",ROUNDUP(X151/H151,0)*0.00753),"")</f>
        <v>0.30120000000000002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178.39999999999998</v>
      </c>
      <c r="BM151" s="64">
        <f t="shared" ref="BM151:BM158" si="25">IFERROR(X151*I151/H151,"0")</f>
        <v>178.39999999999998</v>
      </c>
      <c r="BN151" s="64">
        <f t="shared" ref="BN151:BN158" si="26">IFERROR(1/J151*(W151/H151),"0")</f>
        <v>0.25641025641025639</v>
      </c>
      <c r="BO151" s="64">
        <f t="shared" ref="BO151:BO158" si="27">IFERROR(1/J151*(X151/H151),"0")</f>
        <v>0.25641025641025639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4">
        <v>4680115881761</v>
      </c>
      <c r="E152" s="395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08"/>
      <c r="Q152" s="408"/>
      <c r="R152" s="408"/>
      <c r="S152" s="395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94">
        <v>4680115881563</v>
      </c>
      <c r="E153" s="395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08"/>
      <c r="Q153" s="408"/>
      <c r="R153" s="408"/>
      <c r="S153" s="395"/>
      <c r="T153" s="34"/>
      <c r="U153" s="34"/>
      <c r="V153" s="35" t="s">
        <v>66</v>
      </c>
      <c r="W153" s="384">
        <v>142</v>
      </c>
      <c r="X153" s="385">
        <f t="shared" si="23"/>
        <v>142.80000000000001</v>
      </c>
      <c r="Y153" s="36">
        <f>IFERROR(IF(X153=0,"",ROUNDUP(X153/H153,0)*0.00753),"")</f>
        <v>0.25602000000000003</v>
      </c>
      <c r="Z153" s="56"/>
      <c r="AA153" s="57"/>
      <c r="AE153" s="64"/>
      <c r="BB153" s="146" t="s">
        <v>1</v>
      </c>
      <c r="BL153" s="64">
        <f t="shared" si="24"/>
        <v>148.76190476190476</v>
      </c>
      <c r="BM153" s="64">
        <f t="shared" si="25"/>
        <v>149.6</v>
      </c>
      <c r="BN153" s="64">
        <f t="shared" si="26"/>
        <v>0.21672771672771673</v>
      </c>
      <c r="BO153" s="64">
        <f t="shared" si="27"/>
        <v>0.21794871794871795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94">
        <v>4680115880986</v>
      </c>
      <c r="E154" s="395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08"/>
      <c r="Q154" s="408"/>
      <c r="R154" s="408"/>
      <c r="S154" s="395"/>
      <c r="T154" s="34"/>
      <c r="U154" s="34"/>
      <c r="V154" s="35" t="s">
        <v>66</v>
      </c>
      <c r="W154" s="384">
        <v>60</v>
      </c>
      <c r="X154" s="385">
        <f t="shared" si="23"/>
        <v>60.900000000000006</v>
      </c>
      <c r="Y154" s="36">
        <f>IFERROR(IF(X154=0,"",ROUNDUP(X154/H154,0)*0.00502),"")</f>
        <v>0.14558000000000001</v>
      </c>
      <c r="Z154" s="56"/>
      <c r="AA154" s="57"/>
      <c r="AE154" s="64"/>
      <c r="BB154" s="147" t="s">
        <v>1</v>
      </c>
      <c r="BL154" s="64">
        <f t="shared" si="24"/>
        <v>63.714285714285715</v>
      </c>
      <c r="BM154" s="64">
        <f t="shared" si="25"/>
        <v>64.67</v>
      </c>
      <c r="BN154" s="64">
        <f t="shared" si="26"/>
        <v>0.12210012210012211</v>
      </c>
      <c r="BO154" s="64">
        <f t="shared" si="27"/>
        <v>0.12393162393162395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4">
        <v>4680115881785</v>
      </c>
      <c r="E155" s="395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8"/>
      <c r="Q155" s="408"/>
      <c r="R155" s="408"/>
      <c r="S155" s="395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94">
        <v>4680115881679</v>
      </c>
      <c r="E156" s="395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8"/>
      <c r="Q156" s="408"/>
      <c r="R156" s="408"/>
      <c r="S156" s="395"/>
      <c r="T156" s="34"/>
      <c r="U156" s="34"/>
      <c r="V156" s="35" t="s">
        <v>66</v>
      </c>
      <c r="W156" s="384">
        <v>102</v>
      </c>
      <c r="X156" s="385">
        <f t="shared" si="23"/>
        <v>102.9</v>
      </c>
      <c r="Y156" s="36">
        <f>IFERROR(IF(X156=0,"",ROUNDUP(X156/H156,0)*0.00502),"")</f>
        <v>0.24598</v>
      </c>
      <c r="Z156" s="56"/>
      <c r="AA156" s="57"/>
      <c r="AE156" s="64"/>
      <c r="BB156" s="149" t="s">
        <v>1</v>
      </c>
      <c r="BL156" s="64">
        <f t="shared" si="24"/>
        <v>106.85714285714286</v>
      </c>
      <c r="BM156" s="64">
        <f t="shared" si="25"/>
        <v>107.80000000000001</v>
      </c>
      <c r="BN156" s="64">
        <f t="shared" si="26"/>
        <v>0.20757020757020758</v>
      </c>
      <c r="BO156" s="64">
        <f t="shared" si="27"/>
        <v>0.20940170940170943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4">
        <v>4680115880191</v>
      </c>
      <c r="E157" s="395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8"/>
      <c r="Q157" s="408"/>
      <c r="R157" s="408"/>
      <c r="S157" s="395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4">
        <v>4680115883963</v>
      </c>
      <c r="E158" s="395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8"/>
      <c r="Q158" s="408"/>
      <c r="R158" s="408"/>
      <c r="S158" s="395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417"/>
      <c r="B159" s="406"/>
      <c r="C159" s="406"/>
      <c r="D159" s="406"/>
      <c r="E159" s="406"/>
      <c r="F159" s="406"/>
      <c r="G159" s="406"/>
      <c r="H159" s="406"/>
      <c r="I159" s="406"/>
      <c r="J159" s="406"/>
      <c r="K159" s="406"/>
      <c r="L159" s="406"/>
      <c r="M159" s="406"/>
      <c r="N159" s="418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150.95238095238096</v>
      </c>
      <c r="X159" s="386">
        <f>IFERROR(X151/H151,"0")+IFERROR(X152/H152,"0")+IFERROR(X153/H153,"0")+IFERROR(X154/H154,"0")+IFERROR(X155/H155,"0")+IFERROR(X156/H156,"0")+IFERROR(X157/H157,"0")+IFERROR(X158/H158,"0")</f>
        <v>152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0.94878000000000007</v>
      </c>
      <c r="Z159" s="387"/>
      <c r="AA159" s="387"/>
    </row>
    <row r="160" spans="1:67" x14ac:dyDescent="0.2">
      <c r="A160" s="406"/>
      <c r="B160" s="406"/>
      <c r="C160" s="406"/>
      <c r="D160" s="406"/>
      <c r="E160" s="406"/>
      <c r="F160" s="406"/>
      <c r="G160" s="406"/>
      <c r="H160" s="406"/>
      <c r="I160" s="406"/>
      <c r="J160" s="406"/>
      <c r="K160" s="406"/>
      <c r="L160" s="406"/>
      <c r="M160" s="406"/>
      <c r="N160" s="418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472</v>
      </c>
      <c r="X160" s="386">
        <f>IFERROR(SUM(X151:X158),"0")</f>
        <v>474.6</v>
      </c>
      <c r="Y160" s="37"/>
      <c r="Z160" s="387"/>
      <c r="AA160" s="387"/>
    </row>
    <row r="161" spans="1:67" ht="16.5" hidden="1" customHeight="1" x14ac:dyDescent="0.25">
      <c r="A161" s="411" t="s">
        <v>263</v>
      </c>
      <c r="B161" s="406"/>
      <c r="C161" s="406"/>
      <c r="D161" s="406"/>
      <c r="E161" s="406"/>
      <c r="F161" s="406"/>
      <c r="G161" s="406"/>
      <c r="H161" s="406"/>
      <c r="I161" s="406"/>
      <c r="J161" s="406"/>
      <c r="K161" s="406"/>
      <c r="L161" s="406"/>
      <c r="M161" s="406"/>
      <c r="N161" s="406"/>
      <c r="O161" s="406"/>
      <c r="P161" s="406"/>
      <c r="Q161" s="406"/>
      <c r="R161" s="406"/>
      <c r="S161" s="406"/>
      <c r="T161" s="406"/>
      <c r="U161" s="406"/>
      <c r="V161" s="406"/>
      <c r="W161" s="406"/>
      <c r="X161" s="406"/>
      <c r="Y161" s="406"/>
      <c r="Z161" s="378"/>
      <c r="AA161" s="378"/>
    </row>
    <row r="162" spans="1:67" ht="14.25" hidden="1" customHeight="1" x14ac:dyDescent="0.25">
      <c r="A162" s="405" t="s">
        <v>113</v>
      </c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  <c r="U162" s="406"/>
      <c r="V162" s="406"/>
      <c r="W162" s="406"/>
      <c r="X162" s="406"/>
      <c r="Y162" s="406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4">
        <v>4680115881402</v>
      </c>
      <c r="E163" s="395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5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8"/>
      <c r="Q163" s="408"/>
      <c r="R163" s="408"/>
      <c r="S163" s="395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4">
        <v>4680115881396</v>
      </c>
      <c r="E164" s="395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8"/>
      <c r="Q164" s="408"/>
      <c r="R164" s="408"/>
      <c r="S164" s="395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7"/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6"/>
      <c r="N165" s="418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406"/>
      <c r="B166" s="406"/>
      <c r="C166" s="406"/>
      <c r="D166" s="406"/>
      <c r="E166" s="406"/>
      <c r="F166" s="406"/>
      <c r="G166" s="406"/>
      <c r="H166" s="406"/>
      <c r="I166" s="406"/>
      <c r="J166" s="406"/>
      <c r="K166" s="406"/>
      <c r="L166" s="406"/>
      <c r="M166" s="406"/>
      <c r="N166" s="418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5" t="s">
        <v>105</v>
      </c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406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4">
        <v>4680115882935</v>
      </c>
      <c r="E168" s="395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8"/>
      <c r="Q168" s="408"/>
      <c r="R168" s="408"/>
      <c r="S168" s="395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94">
        <v>4680115880764</v>
      </c>
      <c r="E169" s="395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6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8"/>
      <c r="Q169" s="408"/>
      <c r="R169" s="408"/>
      <c r="S169" s="395"/>
      <c r="T169" s="34"/>
      <c r="U169" s="34"/>
      <c r="V169" s="35" t="s">
        <v>66</v>
      </c>
      <c r="W169" s="384">
        <v>85</v>
      </c>
      <c r="X169" s="385">
        <f>IFERROR(IF(W169="",0,CEILING((W169/$H169),1)*$H169),"")</f>
        <v>86.100000000000009</v>
      </c>
      <c r="Y169" s="36">
        <f>IFERROR(IF(X169=0,"",ROUNDUP(X169/H169,0)*0.00753),"")</f>
        <v>0.30873</v>
      </c>
      <c r="Z169" s="56"/>
      <c r="AA169" s="57"/>
      <c r="AE169" s="64"/>
      <c r="BB169" s="155" t="s">
        <v>1</v>
      </c>
      <c r="BL169" s="64">
        <f>IFERROR(W169*I169/H169,"0")</f>
        <v>93.095238095238074</v>
      </c>
      <c r="BM169" s="64">
        <f>IFERROR(X169*I169/H169,"0")</f>
        <v>94.3</v>
      </c>
      <c r="BN169" s="64">
        <f>IFERROR(1/J169*(W169/H169),"0")</f>
        <v>0.25946275946275943</v>
      </c>
      <c r="BO169" s="64">
        <f>IFERROR(1/J169*(X169/H169),"0")</f>
        <v>0.26282051282051283</v>
      </c>
    </row>
    <row r="170" spans="1:67" x14ac:dyDescent="0.2">
      <c r="A170" s="417"/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18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40.476190476190474</v>
      </c>
      <c r="X170" s="386">
        <f>IFERROR(X168/H168,"0")+IFERROR(X169/H169,"0")</f>
        <v>41</v>
      </c>
      <c r="Y170" s="386">
        <f>IFERROR(IF(Y168="",0,Y168),"0")+IFERROR(IF(Y169="",0,Y169),"0")</f>
        <v>0.30873</v>
      </c>
      <c r="Z170" s="387"/>
      <c r="AA170" s="387"/>
    </row>
    <row r="171" spans="1:67" x14ac:dyDescent="0.2">
      <c r="A171" s="406"/>
      <c r="B171" s="406"/>
      <c r="C171" s="406"/>
      <c r="D171" s="406"/>
      <c r="E171" s="406"/>
      <c r="F171" s="406"/>
      <c r="G171" s="406"/>
      <c r="H171" s="406"/>
      <c r="I171" s="406"/>
      <c r="J171" s="406"/>
      <c r="K171" s="406"/>
      <c r="L171" s="406"/>
      <c r="M171" s="406"/>
      <c r="N171" s="418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85</v>
      </c>
      <c r="X171" s="386">
        <f>IFERROR(SUM(X168:X169),"0")</f>
        <v>86.100000000000009</v>
      </c>
      <c r="Y171" s="37"/>
      <c r="Z171" s="387"/>
      <c r="AA171" s="387"/>
    </row>
    <row r="172" spans="1:67" ht="14.25" hidden="1" customHeight="1" x14ac:dyDescent="0.25">
      <c r="A172" s="405" t="s">
        <v>61</v>
      </c>
      <c r="B172" s="406"/>
      <c r="C172" s="406"/>
      <c r="D172" s="406"/>
      <c r="E172" s="406"/>
      <c r="F172" s="406"/>
      <c r="G172" s="406"/>
      <c r="H172" s="406"/>
      <c r="I172" s="406"/>
      <c r="J172" s="406"/>
      <c r="K172" s="406"/>
      <c r="L172" s="406"/>
      <c r="M172" s="406"/>
      <c r="N172" s="406"/>
      <c r="O172" s="406"/>
      <c r="P172" s="406"/>
      <c r="Q172" s="406"/>
      <c r="R172" s="406"/>
      <c r="S172" s="406"/>
      <c r="T172" s="406"/>
      <c r="U172" s="406"/>
      <c r="V172" s="406"/>
      <c r="W172" s="406"/>
      <c r="X172" s="406"/>
      <c r="Y172" s="406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94">
        <v>4680115882683</v>
      </c>
      <c r="E173" s="395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8"/>
      <c r="Q173" s="408"/>
      <c r="R173" s="408"/>
      <c r="S173" s="395"/>
      <c r="T173" s="34"/>
      <c r="U173" s="34"/>
      <c r="V173" s="35" t="s">
        <v>66</v>
      </c>
      <c r="W173" s="384">
        <v>17</v>
      </c>
      <c r="X173" s="385">
        <f t="shared" ref="X173:X180" si="28">IFERROR(IF(W173="",0,CEILING((W173/$H173),1)*$H173),"")</f>
        <v>21.6</v>
      </c>
      <c r="Y173" s="36">
        <f>IFERROR(IF(X173=0,"",ROUNDUP(X173/H173,0)*0.00937),"")</f>
        <v>3.7479999999999999E-2</v>
      </c>
      <c r="Z173" s="56"/>
      <c r="AA173" s="57"/>
      <c r="AE173" s="64"/>
      <c r="BB173" s="156" t="s">
        <v>1</v>
      </c>
      <c r="BL173" s="64">
        <f t="shared" ref="BL173:BL180" si="29">IFERROR(W173*I173/H173,"0")</f>
        <v>17.661111111111111</v>
      </c>
      <c r="BM173" s="64">
        <f t="shared" ref="BM173:BM180" si="30">IFERROR(X173*I173/H173,"0")</f>
        <v>22.44</v>
      </c>
      <c r="BN173" s="64">
        <f t="shared" ref="BN173:BN180" si="31">IFERROR(1/J173*(W173/H173),"0")</f>
        <v>2.6234567901234566E-2</v>
      </c>
      <c r="BO173" s="64">
        <f t="shared" ref="BO173:BO180" si="32">IFERROR(1/J173*(X173/H173),"0")</f>
        <v>3.3333333333333333E-2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94">
        <v>4680115882690</v>
      </c>
      <c r="E174" s="395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8"/>
      <c r="Q174" s="408"/>
      <c r="R174" s="408"/>
      <c r="S174" s="395"/>
      <c r="T174" s="34"/>
      <c r="U174" s="34"/>
      <c r="V174" s="35" t="s">
        <v>66</v>
      </c>
      <c r="W174" s="384">
        <v>142</v>
      </c>
      <c r="X174" s="385">
        <f t="shared" si="28"/>
        <v>145.80000000000001</v>
      </c>
      <c r="Y174" s="36">
        <f>IFERROR(IF(X174=0,"",ROUNDUP(X174/H174,0)*0.00937),"")</f>
        <v>0.25298999999999999</v>
      </c>
      <c r="Z174" s="56"/>
      <c r="AA174" s="57"/>
      <c r="AE174" s="64"/>
      <c r="BB174" s="157" t="s">
        <v>1</v>
      </c>
      <c r="BL174" s="64">
        <f t="shared" si="29"/>
        <v>147.52222222222221</v>
      </c>
      <c r="BM174" s="64">
        <f t="shared" si="30"/>
        <v>151.47</v>
      </c>
      <c r="BN174" s="64">
        <f t="shared" si="31"/>
        <v>0.21913580246913578</v>
      </c>
      <c r="BO174" s="64">
        <f t="shared" si="32"/>
        <v>0.22500000000000001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4">
        <v>4680115882669</v>
      </c>
      <c r="E175" s="395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8"/>
      <c r="Q175" s="408"/>
      <c r="R175" s="408"/>
      <c r="S175" s="395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94">
        <v>4680115882676</v>
      </c>
      <c r="E176" s="395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8"/>
      <c r="Q176" s="408"/>
      <c r="R176" s="408"/>
      <c r="S176" s="395"/>
      <c r="T176" s="34"/>
      <c r="U176" s="34"/>
      <c r="V176" s="35" t="s">
        <v>66</v>
      </c>
      <c r="W176" s="384">
        <v>15</v>
      </c>
      <c r="X176" s="385">
        <f t="shared" si="28"/>
        <v>16.200000000000003</v>
      </c>
      <c r="Y176" s="36">
        <f>IFERROR(IF(X176=0,"",ROUNDUP(X176/H176,0)*0.00937),"")</f>
        <v>2.811E-2</v>
      </c>
      <c r="Z176" s="56"/>
      <c r="AA176" s="57"/>
      <c r="AE176" s="64"/>
      <c r="BB176" s="159" t="s">
        <v>1</v>
      </c>
      <c r="BL176" s="64">
        <f t="shared" si="29"/>
        <v>15.583333333333334</v>
      </c>
      <c r="BM176" s="64">
        <f t="shared" si="30"/>
        <v>16.830000000000002</v>
      </c>
      <c r="BN176" s="64">
        <f t="shared" si="31"/>
        <v>2.3148148148148147E-2</v>
      </c>
      <c r="BO176" s="64">
        <f t="shared" si="32"/>
        <v>2.5000000000000005E-2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4">
        <v>4680115884014</v>
      </c>
      <c r="E177" s="395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408"/>
      <c r="Q177" s="408"/>
      <c r="R177" s="408"/>
      <c r="S177" s="395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4">
        <v>4680115884007</v>
      </c>
      <c r="E178" s="395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408"/>
      <c r="Q178" s="408"/>
      <c r="R178" s="408"/>
      <c r="S178" s="395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4">
        <v>4680115884038</v>
      </c>
      <c r="E179" s="395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8"/>
      <c r="Q179" s="408"/>
      <c r="R179" s="408"/>
      <c r="S179" s="395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4">
        <v>4680115884021</v>
      </c>
      <c r="E180" s="395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408"/>
      <c r="Q180" s="408"/>
      <c r="R180" s="408"/>
      <c r="S180" s="395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417"/>
      <c r="B181" s="406"/>
      <c r="C181" s="406"/>
      <c r="D181" s="406"/>
      <c r="E181" s="406"/>
      <c r="F181" s="406"/>
      <c r="G181" s="406"/>
      <c r="H181" s="406"/>
      <c r="I181" s="406"/>
      <c r="J181" s="406"/>
      <c r="K181" s="406"/>
      <c r="L181" s="406"/>
      <c r="M181" s="406"/>
      <c r="N181" s="418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32.222222222222221</v>
      </c>
      <c r="X181" s="386">
        <f>IFERROR(X173/H173,"0")+IFERROR(X174/H174,"0")+IFERROR(X175/H175,"0")+IFERROR(X176/H176,"0")+IFERROR(X177/H177,"0")+IFERROR(X178/H178,"0")+IFERROR(X179/H179,"0")+IFERROR(X180/H180,"0")</f>
        <v>34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0.31858000000000003</v>
      </c>
      <c r="Z181" s="387"/>
      <c r="AA181" s="387"/>
    </row>
    <row r="182" spans="1:67" x14ac:dyDescent="0.2">
      <c r="A182" s="406"/>
      <c r="B182" s="406"/>
      <c r="C182" s="406"/>
      <c r="D182" s="406"/>
      <c r="E182" s="406"/>
      <c r="F182" s="406"/>
      <c r="G182" s="406"/>
      <c r="H182" s="406"/>
      <c r="I182" s="406"/>
      <c r="J182" s="406"/>
      <c r="K182" s="406"/>
      <c r="L182" s="406"/>
      <c r="M182" s="406"/>
      <c r="N182" s="418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174</v>
      </c>
      <c r="X182" s="386">
        <f>IFERROR(SUM(X173:X180),"0")</f>
        <v>183.60000000000002</v>
      </c>
      <c r="Y182" s="37"/>
      <c r="Z182" s="387"/>
      <c r="AA182" s="387"/>
    </row>
    <row r="183" spans="1:67" ht="14.25" hidden="1" customHeight="1" x14ac:dyDescent="0.25">
      <c r="A183" s="405" t="s">
        <v>72</v>
      </c>
      <c r="B183" s="406"/>
      <c r="C183" s="406"/>
      <c r="D183" s="406"/>
      <c r="E183" s="406"/>
      <c r="F183" s="406"/>
      <c r="G183" s="406"/>
      <c r="H183" s="406"/>
      <c r="I183" s="406"/>
      <c r="J183" s="406"/>
      <c r="K183" s="406"/>
      <c r="L183" s="406"/>
      <c r="M183" s="406"/>
      <c r="N183" s="406"/>
      <c r="O183" s="406"/>
      <c r="P183" s="406"/>
      <c r="Q183" s="406"/>
      <c r="R183" s="406"/>
      <c r="S183" s="406"/>
      <c r="T183" s="406"/>
      <c r="U183" s="406"/>
      <c r="V183" s="406"/>
      <c r="W183" s="406"/>
      <c r="X183" s="406"/>
      <c r="Y183" s="406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4">
        <v>4680115881556</v>
      </c>
      <c r="E184" s="395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6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8"/>
      <c r="Q184" s="408"/>
      <c r="R184" s="408"/>
      <c r="S184" s="395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4">
        <v>4680115881594</v>
      </c>
      <c r="E185" s="395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8"/>
      <c r="Q185" s="408"/>
      <c r="R185" s="408"/>
      <c r="S185" s="395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4">
        <v>4680115881587</v>
      </c>
      <c r="E186" s="395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4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8"/>
      <c r="Q186" s="408"/>
      <c r="R186" s="408"/>
      <c r="S186" s="395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94">
        <v>4680115880962</v>
      </c>
      <c r="E187" s="395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544" t="s">
        <v>296</v>
      </c>
      <c r="P187" s="408"/>
      <c r="Q187" s="408"/>
      <c r="R187" s="408"/>
      <c r="S187" s="395"/>
      <c r="T187" s="34"/>
      <c r="U187" s="34"/>
      <c r="V187" s="35" t="s">
        <v>66</v>
      </c>
      <c r="W187" s="384">
        <v>10</v>
      </c>
      <c r="X187" s="385">
        <f t="shared" si="33"/>
        <v>15.6</v>
      </c>
      <c r="Y187" s="36">
        <f>IFERROR(IF(X187=0,"",ROUNDUP(X187/H187,0)*0.02175),"")</f>
        <v>4.3499999999999997E-2</v>
      </c>
      <c r="Z187" s="56"/>
      <c r="AA187" s="57"/>
      <c r="AE187" s="64"/>
      <c r="BB187" s="167" t="s">
        <v>1</v>
      </c>
      <c r="BL187" s="64">
        <f t="shared" si="34"/>
        <v>10.723076923076926</v>
      </c>
      <c r="BM187" s="64">
        <f t="shared" si="35"/>
        <v>16.728000000000002</v>
      </c>
      <c r="BN187" s="64">
        <f t="shared" si="36"/>
        <v>2.2893772893772896E-2</v>
      </c>
      <c r="BO187" s="64">
        <f t="shared" si="37"/>
        <v>3.5714285714285712E-2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4">
        <v>4680115881617</v>
      </c>
      <c r="E188" s="395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8"/>
      <c r="Q188" s="408"/>
      <c r="R188" s="408"/>
      <c r="S188" s="395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94">
        <v>4680115880573</v>
      </c>
      <c r="E189" s="395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517" t="s">
        <v>301</v>
      </c>
      <c r="P189" s="408"/>
      <c r="Q189" s="408"/>
      <c r="R189" s="408"/>
      <c r="S189" s="395"/>
      <c r="T189" s="34"/>
      <c r="U189" s="34"/>
      <c r="V189" s="35" t="s">
        <v>66</v>
      </c>
      <c r="W189" s="384">
        <v>623</v>
      </c>
      <c r="X189" s="385">
        <f t="shared" si="33"/>
        <v>626.4</v>
      </c>
      <c r="Y189" s="36">
        <f>IFERROR(IF(X189=0,"",ROUNDUP(X189/H189,0)*0.02175),"")</f>
        <v>1.5659999999999998</v>
      </c>
      <c r="Z189" s="56"/>
      <c r="AA189" s="57"/>
      <c r="AE189" s="64"/>
      <c r="BB189" s="169" t="s">
        <v>1</v>
      </c>
      <c r="BL189" s="64">
        <f t="shared" si="34"/>
        <v>663.38758620689657</v>
      </c>
      <c r="BM189" s="64">
        <f t="shared" si="35"/>
        <v>667.00800000000004</v>
      </c>
      <c r="BN189" s="64">
        <f t="shared" si="36"/>
        <v>1.2787356321839081</v>
      </c>
      <c r="BO189" s="64">
        <f t="shared" si="37"/>
        <v>1.2857142857142856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4">
        <v>4680115881228</v>
      </c>
      <c r="E190" s="395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8"/>
      <c r="Q190" s="408"/>
      <c r="R190" s="408"/>
      <c r="S190" s="395"/>
      <c r="T190" s="34"/>
      <c r="U190" s="34"/>
      <c r="V190" s="35" t="s">
        <v>66</v>
      </c>
      <c r="W190" s="384">
        <v>457</v>
      </c>
      <c r="X190" s="385">
        <f t="shared" si="33"/>
        <v>458.4</v>
      </c>
      <c r="Y190" s="36">
        <f>IFERROR(IF(X190=0,"",ROUNDUP(X190/H190,0)*0.00753),"")</f>
        <v>1.4382300000000001</v>
      </c>
      <c r="Z190" s="56"/>
      <c r="AA190" s="57"/>
      <c r="AE190" s="64"/>
      <c r="BB190" s="170" t="s">
        <v>1</v>
      </c>
      <c r="BL190" s="64">
        <f t="shared" si="34"/>
        <v>508.79333333333335</v>
      </c>
      <c r="BM190" s="64">
        <f t="shared" si="35"/>
        <v>510.35200000000003</v>
      </c>
      <c r="BN190" s="64">
        <f t="shared" si="36"/>
        <v>1.2206196581196582</v>
      </c>
      <c r="BO190" s="64">
        <f t="shared" si="37"/>
        <v>1.2243589743589742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4">
        <v>4680115881037</v>
      </c>
      <c r="E191" s="395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7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8"/>
      <c r="Q191" s="408"/>
      <c r="R191" s="408"/>
      <c r="S191" s="395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4">
        <v>4680115881211</v>
      </c>
      <c r="E192" s="395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8"/>
      <c r="Q192" s="408"/>
      <c r="R192" s="408"/>
      <c r="S192" s="395"/>
      <c r="T192" s="34"/>
      <c r="U192" s="34"/>
      <c r="V192" s="35" t="s">
        <v>66</v>
      </c>
      <c r="W192" s="384">
        <v>338</v>
      </c>
      <c r="X192" s="385">
        <f t="shared" si="33"/>
        <v>338.4</v>
      </c>
      <c r="Y192" s="36">
        <f>IFERROR(IF(X192=0,"",ROUNDUP(X192/H192,0)*0.00753),"")</f>
        <v>1.0617300000000001</v>
      </c>
      <c r="Z192" s="56"/>
      <c r="AA192" s="57"/>
      <c r="AE192" s="64"/>
      <c r="BB192" s="172" t="s">
        <v>1</v>
      </c>
      <c r="BL192" s="64">
        <f t="shared" si="34"/>
        <v>366.16666666666669</v>
      </c>
      <c r="BM192" s="64">
        <f t="shared" si="35"/>
        <v>366.59999999999997</v>
      </c>
      <c r="BN192" s="64">
        <f t="shared" si="36"/>
        <v>0.90277777777777779</v>
      </c>
      <c r="BO192" s="64">
        <f t="shared" si="37"/>
        <v>0.90384615384615385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4">
        <v>4680115881020</v>
      </c>
      <c r="E193" s="395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8"/>
      <c r="Q193" s="408"/>
      <c r="R193" s="408"/>
      <c r="S193" s="395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4">
        <v>4680115882195</v>
      </c>
      <c r="E194" s="395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6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8"/>
      <c r="Q194" s="408"/>
      <c r="R194" s="408"/>
      <c r="S194" s="395"/>
      <c r="T194" s="34"/>
      <c r="U194" s="34"/>
      <c r="V194" s="35" t="s">
        <v>66</v>
      </c>
      <c r="W194" s="384">
        <v>312</v>
      </c>
      <c r="X194" s="385">
        <f t="shared" si="33"/>
        <v>312</v>
      </c>
      <c r="Y194" s="36">
        <f t="shared" ref="Y194:Y200" si="38">IFERROR(IF(X194=0,"",ROUNDUP(X194/H194,0)*0.00753),"")</f>
        <v>0.97889999999999999</v>
      </c>
      <c r="Z194" s="56"/>
      <c r="AA194" s="57"/>
      <c r="AE194" s="64"/>
      <c r="BB194" s="174" t="s">
        <v>1</v>
      </c>
      <c r="BL194" s="64">
        <f t="shared" si="34"/>
        <v>349.7</v>
      </c>
      <c r="BM194" s="64">
        <f t="shared" si="35"/>
        <v>349.7</v>
      </c>
      <c r="BN194" s="64">
        <f t="shared" si="36"/>
        <v>0.83333333333333326</v>
      </c>
      <c r="BO194" s="64">
        <f t="shared" si="37"/>
        <v>0.83333333333333326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4">
        <v>4680115882607</v>
      </c>
      <c r="E195" s="395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762" t="s">
        <v>314</v>
      </c>
      <c r="P195" s="408"/>
      <c r="Q195" s="408"/>
      <c r="R195" s="408"/>
      <c r="S195" s="395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4">
        <v>4680115880092</v>
      </c>
      <c r="E196" s="395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50" t="s">
        <v>317</v>
      </c>
      <c r="P196" s="408"/>
      <c r="Q196" s="408"/>
      <c r="R196" s="408"/>
      <c r="S196" s="395"/>
      <c r="T196" s="34"/>
      <c r="U196" s="34"/>
      <c r="V196" s="35" t="s">
        <v>66</v>
      </c>
      <c r="W196" s="384">
        <v>513</v>
      </c>
      <c r="X196" s="385">
        <f t="shared" si="33"/>
        <v>513.6</v>
      </c>
      <c r="Y196" s="36">
        <f t="shared" si="38"/>
        <v>1.6114200000000001</v>
      </c>
      <c r="Z196" s="56"/>
      <c r="AA196" s="57"/>
      <c r="AE196" s="64"/>
      <c r="BB196" s="176" t="s">
        <v>1</v>
      </c>
      <c r="BL196" s="64">
        <f t="shared" si="34"/>
        <v>571.1400000000001</v>
      </c>
      <c r="BM196" s="64">
        <f t="shared" si="35"/>
        <v>571.80800000000011</v>
      </c>
      <c r="BN196" s="64">
        <f t="shared" si="36"/>
        <v>1.3701923076923077</v>
      </c>
      <c r="BO196" s="64">
        <f t="shared" si="37"/>
        <v>1.371794871794872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4">
        <v>4680115880221</v>
      </c>
      <c r="E197" s="395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5" t="s">
        <v>320</v>
      </c>
      <c r="P197" s="408"/>
      <c r="Q197" s="408"/>
      <c r="R197" s="408"/>
      <c r="S197" s="395"/>
      <c r="T197" s="34"/>
      <c r="U197" s="34"/>
      <c r="V197" s="35" t="s">
        <v>66</v>
      </c>
      <c r="W197" s="384">
        <v>551</v>
      </c>
      <c r="X197" s="385">
        <f t="shared" si="33"/>
        <v>552</v>
      </c>
      <c r="Y197" s="36">
        <f t="shared" si="38"/>
        <v>1.7319</v>
      </c>
      <c r="Z197" s="56"/>
      <c r="AA197" s="57"/>
      <c r="AE197" s="64"/>
      <c r="BB197" s="177" t="s">
        <v>1</v>
      </c>
      <c r="BL197" s="64">
        <f t="shared" si="34"/>
        <v>613.44666666666672</v>
      </c>
      <c r="BM197" s="64">
        <f t="shared" si="35"/>
        <v>614.56000000000006</v>
      </c>
      <c r="BN197" s="64">
        <f t="shared" si="36"/>
        <v>1.4716880341880343</v>
      </c>
      <c r="BO197" s="64">
        <f t="shared" si="37"/>
        <v>1.4743589743589742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4">
        <v>4680115882942</v>
      </c>
      <c r="E198" s="395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55" t="s">
        <v>323</v>
      </c>
      <c r="P198" s="408"/>
      <c r="Q198" s="408"/>
      <c r="R198" s="408"/>
      <c r="S198" s="395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4">
        <v>4680115880504</v>
      </c>
      <c r="E199" s="395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5" t="s">
        <v>326</v>
      </c>
      <c r="P199" s="408"/>
      <c r="Q199" s="408"/>
      <c r="R199" s="408"/>
      <c r="S199" s="395"/>
      <c r="T199" s="34"/>
      <c r="U199" s="34"/>
      <c r="V199" s="35" t="s">
        <v>66</v>
      </c>
      <c r="W199" s="384">
        <v>152</v>
      </c>
      <c r="X199" s="385">
        <f t="shared" si="33"/>
        <v>153.6</v>
      </c>
      <c r="Y199" s="36">
        <f t="shared" si="38"/>
        <v>0.48192000000000002</v>
      </c>
      <c r="Z199" s="56"/>
      <c r="AA199" s="57"/>
      <c r="AE199" s="64"/>
      <c r="BB199" s="179" t="s">
        <v>1</v>
      </c>
      <c r="BL199" s="64">
        <f t="shared" si="34"/>
        <v>169.22666666666669</v>
      </c>
      <c r="BM199" s="64">
        <f t="shared" si="35"/>
        <v>171.00800000000001</v>
      </c>
      <c r="BN199" s="64">
        <f t="shared" si="36"/>
        <v>0.40598290598290598</v>
      </c>
      <c r="BO199" s="64">
        <f t="shared" si="37"/>
        <v>0.41025641025641024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4">
        <v>4680115882164</v>
      </c>
      <c r="E200" s="395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7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08"/>
      <c r="Q200" s="408"/>
      <c r="R200" s="408"/>
      <c r="S200" s="395"/>
      <c r="T200" s="34"/>
      <c r="U200" s="34"/>
      <c r="V200" s="35" t="s">
        <v>66</v>
      </c>
      <c r="W200" s="384">
        <v>255</v>
      </c>
      <c r="X200" s="385">
        <f t="shared" si="33"/>
        <v>256.8</v>
      </c>
      <c r="Y200" s="36">
        <f t="shared" si="38"/>
        <v>0.80571000000000004</v>
      </c>
      <c r="Z200" s="56"/>
      <c r="AA200" s="57"/>
      <c r="AE200" s="64"/>
      <c r="BB200" s="180" t="s">
        <v>1</v>
      </c>
      <c r="BL200" s="64">
        <f t="shared" si="34"/>
        <v>284.53750000000002</v>
      </c>
      <c r="BM200" s="64">
        <f t="shared" si="35"/>
        <v>286.54600000000005</v>
      </c>
      <c r="BN200" s="64">
        <f t="shared" si="36"/>
        <v>0.68108974358974361</v>
      </c>
      <c r="BO200" s="64">
        <f t="shared" si="37"/>
        <v>0.68589743589743601</v>
      </c>
    </row>
    <row r="201" spans="1:67" x14ac:dyDescent="0.2">
      <c r="A201" s="417"/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18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1147.0579133510169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1151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9.7193100000000001</v>
      </c>
      <c r="Z201" s="387"/>
      <c r="AA201" s="387"/>
    </row>
    <row r="202" spans="1:67" x14ac:dyDescent="0.2">
      <c r="A202" s="406"/>
      <c r="B202" s="406"/>
      <c r="C202" s="406"/>
      <c r="D202" s="406"/>
      <c r="E202" s="406"/>
      <c r="F202" s="406"/>
      <c r="G202" s="406"/>
      <c r="H202" s="406"/>
      <c r="I202" s="406"/>
      <c r="J202" s="406"/>
      <c r="K202" s="406"/>
      <c r="L202" s="406"/>
      <c r="M202" s="406"/>
      <c r="N202" s="418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3211</v>
      </c>
      <c r="X202" s="386">
        <f>IFERROR(SUM(X184:X200),"0")</f>
        <v>3226.8</v>
      </c>
      <c r="Y202" s="37"/>
      <c r="Z202" s="387"/>
      <c r="AA202" s="387"/>
    </row>
    <row r="203" spans="1:67" ht="14.25" hidden="1" customHeight="1" x14ac:dyDescent="0.25">
      <c r="A203" s="405" t="s">
        <v>213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406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4">
        <v>4680115882874</v>
      </c>
      <c r="E204" s="395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571" t="s">
        <v>331</v>
      </c>
      <c r="P204" s="408"/>
      <c r="Q204" s="408"/>
      <c r="R204" s="408"/>
      <c r="S204" s="395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4">
        <v>4680115882874</v>
      </c>
      <c r="E205" s="395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8"/>
      <c r="Q205" s="408"/>
      <c r="R205" s="408"/>
      <c r="S205" s="395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4">
        <v>4680115884434</v>
      </c>
      <c r="E206" s="395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8"/>
      <c r="Q206" s="408"/>
      <c r="R206" s="408"/>
      <c r="S206" s="395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94">
        <v>4680115880818</v>
      </c>
      <c r="E207" s="395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85" t="s">
        <v>337</v>
      </c>
      <c r="P207" s="408"/>
      <c r="Q207" s="408"/>
      <c r="R207" s="408"/>
      <c r="S207" s="395"/>
      <c r="T207" s="34"/>
      <c r="U207" s="34"/>
      <c r="V207" s="35" t="s">
        <v>66</v>
      </c>
      <c r="W207" s="384">
        <v>24</v>
      </c>
      <c r="X207" s="385">
        <f>IFERROR(IF(W207="",0,CEILING((W207/$H207),1)*$H207),"")</f>
        <v>24</v>
      </c>
      <c r="Y207" s="36">
        <f>IFERROR(IF(X207=0,"",ROUNDUP(X207/H207,0)*0.00753),"")</f>
        <v>7.5300000000000006E-2</v>
      </c>
      <c r="Z207" s="56"/>
      <c r="AA207" s="57"/>
      <c r="AE207" s="64"/>
      <c r="BB207" s="184" t="s">
        <v>1</v>
      </c>
      <c r="BL207" s="64">
        <f>IFERROR(W207*I207/H207,"0")</f>
        <v>26.720000000000002</v>
      </c>
      <c r="BM207" s="64">
        <f>IFERROR(X207*I207/H207,"0")</f>
        <v>26.720000000000002</v>
      </c>
      <c r="BN207" s="64">
        <f>IFERROR(1/J207*(W207/H207),"0")</f>
        <v>6.4102564102564097E-2</v>
      </c>
      <c r="BO207" s="64">
        <f>IFERROR(1/J207*(X207/H207),"0")</f>
        <v>6.4102564102564097E-2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94">
        <v>4680115880801</v>
      </c>
      <c r="E208" s="395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741" t="s">
        <v>340</v>
      </c>
      <c r="P208" s="408"/>
      <c r="Q208" s="408"/>
      <c r="R208" s="408"/>
      <c r="S208" s="395"/>
      <c r="T208" s="34"/>
      <c r="U208" s="34"/>
      <c r="V208" s="35" t="s">
        <v>66</v>
      </c>
      <c r="W208" s="384">
        <v>202</v>
      </c>
      <c r="X208" s="385">
        <f>IFERROR(IF(W208="",0,CEILING((W208/$H208),1)*$H208),"")</f>
        <v>204</v>
      </c>
      <c r="Y208" s="36">
        <f>IFERROR(IF(X208=0,"",ROUNDUP(X208/H208,0)*0.00753),"")</f>
        <v>0.64005000000000001</v>
      </c>
      <c r="Z208" s="56"/>
      <c r="AA208" s="57"/>
      <c r="AE208" s="64"/>
      <c r="BB208" s="185" t="s">
        <v>1</v>
      </c>
      <c r="BL208" s="64">
        <f>IFERROR(W208*I208/H208,"0")</f>
        <v>224.89333333333335</v>
      </c>
      <c r="BM208" s="64">
        <f>IFERROR(X208*I208/H208,"0")</f>
        <v>227.12000000000003</v>
      </c>
      <c r="BN208" s="64">
        <f>IFERROR(1/J208*(W208/H208),"0")</f>
        <v>0.5395299145299145</v>
      </c>
      <c r="BO208" s="64">
        <f>IFERROR(1/J208*(X208/H208),"0")</f>
        <v>0.54487179487179482</v>
      </c>
    </row>
    <row r="209" spans="1:67" x14ac:dyDescent="0.2">
      <c r="A209" s="417"/>
      <c r="B209" s="406"/>
      <c r="C209" s="406"/>
      <c r="D209" s="406"/>
      <c r="E209" s="406"/>
      <c r="F209" s="406"/>
      <c r="G209" s="406"/>
      <c r="H209" s="406"/>
      <c r="I209" s="406"/>
      <c r="J209" s="406"/>
      <c r="K209" s="406"/>
      <c r="L209" s="406"/>
      <c r="M209" s="406"/>
      <c r="N209" s="418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94.166666666666671</v>
      </c>
      <c r="X209" s="386">
        <f>IFERROR(X204/H204,"0")+IFERROR(X205/H205,"0")+IFERROR(X206/H206,"0")+IFERROR(X207/H207,"0")+IFERROR(X208/H208,"0")</f>
        <v>95</v>
      </c>
      <c r="Y209" s="386">
        <f>IFERROR(IF(Y204="",0,Y204),"0")+IFERROR(IF(Y205="",0,Y205),"0")+IFERROR(IF(Y206="",0,Y206),"0")+IFERROR(IF(Y207="",0,Y207),"0")+IFERROR(IF(Y208="",0,Y208),"0")</f>
        <v>0.71535000000000004</v>
      </c>
      <c r="Z209" s="387"/>
      <c r="AA209" s="387"/>
    </row>
    <row r="210" spans="1:67" x14ac:dyDescent="0.2">
      <c r="A210" s="406"/>
      <c r="B210" s="406"/>
      <c r="C210" s="406"/>
      <c r="D210" s="406"/>
      <c r="E210" s="406"/>
      <c r="F210" s="406"/>
      <c r="G210" s="406"/>
      <c r="H210" s="406"/>
      <c r="I210" s="406"/>
      <c r="J210" s="406"/>
      <c r="K210" s="406"/>
      <c r="L210" s="406"/>
      <c r="M210" s="406"/>
      <c r="N210" s="418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226</v>
      </c>
      <c r="X210" s="386">
        <f>IFERROR(SUM(X204:X208),"0")</f>
        <v>228</v>
      </c>
      <c r="Y210" s="37"/>
      <c r="Z210" s="387"/>
      <c r="AA210" s="387"/>
    </row>
    <row r="211" spans="1:67" ht="16.5" hidden="1" customHeight="1" x14ac:dyDescent="0.25">
      <c r="A211" s="411" t="s">
        <v>341</v>
      </c>
      <c r="B211" s="406"/>
      <c r="C211" s="406"/>
      <c r="D211" s="406"/>
      <c r="E211" s="406"/>
      <c r="F211" s="406"/>
      <c r="G211" s="406"/>
      <c r="H211" s="406"/>
      <c r="I211" s="406"/>
      <c r="J211" s="406"/>
      <c r="K211" s="406"/>
      <c r="L211" s="406"/>
      <c r="M211" s="406"/>
      <c r="N211" s="406"/>
      <c r="O211" s="406"/>
      <c r="P211" s="406"/>
      <c r="Q211" s="406"/>
      <c r="R211" s="406"/>
      <c r="S211" s="406"/>
      <c r="T211" s="406"/>
      <c r="U211" s="406"/>
      <c r="V211" s="406"/>
      <c r="W211" s="406"/>
      <c r="X211" s="406"/>
      <c r="Y211" s="406"/>
      <c r="Z211" s="378"/>
      <c r="AA211" s="378"/>
    </row>
    <row r="212" spans="1:67" ht="14.25" hidden="1" customHeight="1" x14ac:dyDescent="0.25">
      <c r="A212" s="405" t="s">
        <v>113</v>
      </c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  <c r="U212" s="406"/>
      <c r="V212" s="406"/>
      <c r="W212" s="406"/>
      <c r="X212" s="406"/>
      <c r="Y212" s="406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4">
        <v>4680115884274</v>
      </c>
      <c r="E213" s="395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6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8"/>
      <c r="Q213" s="408"/>
      <c r="R213" s="408"/>
      <c r="S213" s="395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4">
        <v>4680115884298</v>
      </c>
      <c r="E214" s="395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8"/>
      <c r="Q214" s="408"/>
      <c r="R214" s="408"/>
      <c r="S214" s="395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94">
        <v>4680115884250</v>
      </c>
      <c r="E215" s="395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7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8"/>
      <c r="Q215" s="408"/>
      <c r="R215" s="408"/>
      <c r="S215" s="395"/>
      <c r="T215" s="34"/>
      <c r="U215" s="34"/>
      <c r="V215" s="35" t="s">
        <v>66</v>
      </c>
      <c r="W215" s="384">
        <v>74</v>
      </c>
      <c r="X215" s="385">
        <f t="shared" si="39"/>
        <v>81.2</v>
      </c>
      <c r="Y215" s="36">
        <f>IFERROR(IF(X215=0,"",ROUNDUP(X215/H215,0)*0.02175),"")</f>
        <v>0.15225</v>
      </c>
      <c r="Z215" s="56"/>
      <c r="AA215" s="57"/>
      <c r="AE215" s="64"/>
      <c r="BB215" s="188" t="s">
        <v>1</v>
      </c>
      <c r="BL215" s="64">
        <f t="shared" si="40"/>
        <v>77.062068965517241</v>
      </c>
      <c r="BM215" s="64">
        <f t="shared" si="41"/>
        <v>84.56</v>
      </c>
      <c r="BN215" s="64">
        <f t="shared" si="42"/>
        <v>0.11391625615763547</v>
      </c>
      <c r="BO215" s="64">
        <f t="shared" si="43"/>
        <v>0.125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4">
        <v>4680115884281</v>
      </c>
      <c r="E216" s="395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8"/>
      <c r="Q216" s="408"/>
      <c r="R216" s="408"/>
      <c r="S216" s="395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4">
        <v>4680115884199</v>
      </c>
      <c r="E217" s="395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8"/>
      <c r="Q217" s="408"/>
      <c r="R217" s="408"/>
      <c r="S217" s="395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4">
        <v>4680115884267</v>
      </c>
      <c r="E218" s="395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8"/>
      <c r="Q218" s="408"/>
      <c r="R218" s="408"/>
      <c r="S218" s="395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4">
        <v>4680115882973</v>
      </c>
      <c r="E219" s="395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8"/>
      <c r="Q219" s="408"/>
      <c r="R219" s="408"/>
      <c r="S219" s="395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417"/>
      <c r="B220" s="406"/>
      <c r="C220" s="406"/>
      <c r="D220" s="406"/>
      <c r="E220" s="406"/>
      <c r="F220" s="406"/>
      <c r="G220" s="406"/>
      <c r="H220" s="406"/>
      <c r="I220" s="406"/>
      <c r="J220" s="406"/>
      <c r="K220" s="406"/>
      <c r="L220" s="406"/>
      <c r="M220" s="406"/>
      <c r="N220" s="418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6.3793103448275863</v>
      </c>
      <c r="X220" s="386">
        <f>IFERROR(X213/H213,"0")+IFERROR(X214/H214,"0")+IFERROR(X215/H215,"0")+IFERROR(X216/H216,"0")+IFERROR(X217/H217,"0")+IFERROR(X218/H218,"0")+IFERROR(X219/H219,"0")</f>
        <v>7.0000000000000009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0.15225</v>
      </c>
      <c r="Z220" s="387"/>
      <c r="AA220" s="387"/>
    </row>
    <row r="221" spans="1:67" x14ac:dyDescent="0.2">
      <c r="A221" s="406"/>
      <c r="B221" s="406"/>
      <c r="C221" s="406"/>
      <c r="D221" s="406"/>
      <c r="E221" s="406"/>
      <c r="F221" s="406"/>
      <c r="G221" s="406"/>
      <c r="H221" s="406"/>
      <c r="I221" s="406"/>
      <c r="J221" s="406"/>
      <c r="K221" s="406"/>
      <c r="L221" s="406"/>
      <c r="M221" s="406"/>
      <c r="N221" s="418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74</v>
      </c>
      <c r="X221" s="386">
        <f>IFERROR(SUM(X213:X219),"0")</f>
        <v>81.2</v>
      </c>
      <c r="Y221" s="37"/>
      <c r="Z221" s="387"/>
      <c r="AA221" s="387"/>
    </row>
    <row r="222" spans="1:67" ht="14.25" hidden="1" customHeight="1" x14ac:dyDescent="0.25">
      <c r="A222" s="405" t="s">
        <v>61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406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4">
        <v>4607091389845</v>
      </c>
      <c r="E223" s="395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3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408"/>
      <c r="Q223" s="408"/>
      <c r="R223" s="408"/>
      <c r="S223" s="395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4">
        <v>4680115882881</v>
      </c>
      <c r="E224" s="395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408"/>
      <c r="Q224" s="408"/>
      <c r="R224" s="408"/>
      <c r="S224" s="395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7"/>
      <c r="B225" s="406"/>
      <c r="C225" s="406"/>
      <c r="D225" s="406"/>
      <c r="E225" s="406"/>
      <c r="F225" s="406"/>
      <c r="G225" s="406"/>
      <c r="H225" s="406"/>
      <c r="I225" s="406"/>
      <c r="J225" s="406"/>
      <c r="K225" s="406"/>
      <c r="L225" s="406"/>
      <c r="M225" s="406"/>
      <c r="N225" s="418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406"/>
      <c r="B226" s="406"/>
      <c r="C226" s="406"/>
      <c r="D226" s="406"/>
      <c r="E226" s="406"/>
      <c r="F226" s="406"/>
      <c r="G226" s="406"/>
      <c r="H226" s="406"/>
      <c r="I226" s="406"/>
      <c r="J226" s="406"/>
      <c r="K226" s="406"/>
      <c r="L226" s="406"/>
      <c r="M226" s="406"/>
      <c r="N226" s="418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411" t="s">
        <v>360</v>
      </c>
      <c r="B227" s="406"/>
      <c r="C227" s="406"/>
      <c r="D227" s="406"/>
      <c r="E227" s="406"/>
      <c r="F227" s="406"/>
      <c r="G227" s="406"/>
      <c r="H227" s="406"/>
      <c r="I227" s="406"/>
      <c r="J227" s="406"/>
      <c r="K227" s="406"/>
      <c r="L227" s="406"/>
      <c r="M227" s="406"/>
      <c r="N227" s="406"/>
      <c r="O227" s="406"/>
      <c r="P227" s="406"/>
      <c r="Q227" s="406"/>
      <c r="R227" s="406"/>
      <c r="S227" s="406"/>
      <c r="T227" s="406"/>
      <c r="U227" s="406"/>
      <c r="V227" s="406"/>
      <c r="W227" s="406"/>
      <c r="X227" s="406"/>
      <c r="Y227" s="406"/>
      <c r="Z227" s="378"/>
      <c r="AA227" s="378"/>
    </row>
    <row r="228" spans="1:67" ht="14.25" hidden="1" customHeight="1" x14ac:dyDescent="0.25">
      <c r="A228" s="405" t="s">
        <v>113</v>
      </c>
      <c r="B228" s="406"/>
      <c r="C228" s="406"/>
      <c r="D228" s="406"/>
      <c r="E228" s="406"/>
      <c r="F228" s="406"/>
      <c r="G228" s="406"/>
      <c r="H228" s="406"/>
      <c r="I228" s="406"/>
      <c r="J228" s="406"/>
      <c r="K228" s="406"/>
      <c r="L228" s="406"/>
      <c r="M228" s="406"/>
      <c r="N228" s="406"/>
      <c r="O228" s="406"/>
      <c r="P228" s="406"/>
      <c r="Q228" s="406"/>
      <c r="R228" s="406"/>
      <c r="S228" s="406"/>
      <c r="T228" s="406"/>
      <c r="U228" s="406"/>
      <c r="V228" s="406"/>
      <c r="W228" s="406"/>
      <c r="X228" s="406"/>
      <c r="Y228" s="406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4">
        <v>4680115884137</v>
      </c>
      <c r="E229" s="395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6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408"/>
      <c r="Q229" s="408"/>
      <c r="R229" s="408"/>
      <c r="S229" s="395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4">
        <v>4680115884137</v>
      </c>
      <c r="E230" s="395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650" t="s">
        <v>364</v>
      </c>
      <c r="P230" s="408"/>
      <c r="Q230" s="408"/>
      <c r="R230" s="408"/>
      <c r="S230" s="395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4">
        <v>4680115884236</v>
      </c>
      <c r="E231" s="395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4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8"/>
      <c r="Q231" s="408"/>
      <c r="R231" s="408"/>
      <c r="S231" s="395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4">
        <v>4680115884175</v>
      </c>
      <c r="E232" s="395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8"/>
      <c r="Q232" s="408"/>
      <c r="R232" s="408"/>
      <c r="S232" s="395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94">
        <v>4680115884144</v>
      </c>
      <c r="E233" s="395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5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8"/>
      <c r="Q233" s="408"/>
      <c r="R233" s="408"/>
      <c r="S233" s="395"/>
      <c r="T233" s="34"/>
      <c r="U233" s="34"/>
      <c r="V233" s="35" t="s">
        <v>66</v>
      </c>
      <c r="W233" s="384">
        <v>34</v>
      </c>
      <c r="X233" s="385">
        <f t="shared" si="44"/>
        <v>36</v>
      </c>
      <c r="Y233" s="36">
        <f>IFERROR(IF(X233=0,"",ROUNDUP(X233/H233,0)*0.00937),"")</f>
        <v>8.4330000000000002E-2</v>
      </c>
      <c r="Z233" s="56"/>
      <c r="AA233" s="57"/>
      <c r="AE233" s="64"/>
      <c r="BB233" s="199" t="s">
        <v>1</v>
      </c>
      <c r="BL233" s="64">
        <f t="shared" si="45"/>
        <v>36.04</v>
      </c>
      <c r="BM233" s="64">
        <f t="shared" si="46"/>
        <v>38.160000000000004</v>
      </c>
      <c r="BN233" s="64">
        <f t="shared" si="47"/>
        <v>7.0833333333333331E-2</v>
      </c>
      <c r="BO233" s="64">
        <f t="shared" si="48"/>
        <v>7.4999999999999997E-2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4">
        <v>4680115885288</v>
      </c>
      <c r="E234" s="395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27" t="s">
        <v>373</v>
      </c>
      <c r="P234" s="408"/>
      <c r="Q234" s="408"/>
      <c r="R234" s="408"/>
      <c r="S234" s="395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4">
        <v>4680115884182</v>
      </c>
      <c r="E235" s="395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8"/>
      <c r="Q235" s="408"/>
      <c r="R235" s="408"/>
      <c r="S235" s="395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4">
        <v>4680115884205</v>
      </c>
      <c r="E236" s="395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8"/>
      <c r="Q236" s="408"/>
      <c r="R236" s="408"/>
      <c r="S236" s="395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417"/>
      <c r="B237" s="406"/>
      <c r="C237" s="406"/>
      <c r="D237" s="406"/>
      <c r="E237" s="406"/>
      <c r="F237" s="406"/>
      <c r="G237" s="406"/>
      <c r="H237" s="406"/>
      <c r="I237" s="406"/>
      <c r="J237" s="406"/>
      <c r="K237" s="406"/>
      <c r="L237" s="406"/>
      <c r="M237" s="406"/>
      <c r="N237" s="418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8.5</v>
      </c>
      <c r="X237" s="386">
        <f>IFERROR(X229/H229,"0")+IFERROR(X230/H230,"0")+IFERROR(X231/H231,"0")+IFERROR(X232/H232,"0")+IFERROR(X233/H233,"0")+IFERROR(X234/H234,"0")+IFERROR(X235/H235,"0")+IFERROR(X236/H236,"0")</f>
        <v>9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8.4330000000000002E-2</v>
      </c>
      <c r="Z237" s="387"/>
      <c r="AA237" s="387"/>
    </row>
    <row r="238" spans="1:67" x14ac:dyDescent="0.2">
      <c r="A238" s="406"/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18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34</v>
      </c>
      <c r="X238" s="386">
        <f>IFERROR(SUM(X229:X236),"0")</f>
        <v>36</v>
      </c>
      <c r="Y238" s="37"/>
      <c r="Z238" s="387"/>
      <c r="AA238" s="387"/>
    </row>
    <row r="239" spans="1:67" ht="16.5" hidden="1" customHeight="1" x14ac:dyDescent="0.25">
      <c r="A239" s="411" t="s">
        <v>378</v>
      </c>
      <c r="B239" s="406"/>
      <c r="C239" s="406"/>
      <c r="D239" s="406"/>
      <c r="E239" s="406"/>
      <c r="F239" s="406"/>
      <c r="G239" s="406"/>
      <c r="H239" s="406"/>
      <c r="I239" s="406"/>
      <c r="J239" s="406"/>
      <c r="K239" s="406"/>
      <c r="L239" s="406"/>
      <c r="M239" s="406"/>
      <c r="N239" s="406"/>
      <c r="O239" s="406"/>
      <c r="P239" s="406"/>
      <c r="Q239" s="406"/>
      <c r="R239" s="406"/>
      <c r="S239" s="406"/>
      <c r="T239" s="406"/>
      <c r="U239" s="406"/>
      <c r="V239" s="406"/>
      <c r="W239" s="406"/>
      <c r="X239" s="406"/>
      <c r="Y239" s="406"/>
      <c r="Z239" s="378"/>
      <c r="AA239" s="378"/>
    </row>
    <row r="240" spans="1:67" ht="14.25" hidden="1" customHeight="1" x14ac:dyDescent="0.25">
      <c r="A240" s="405" t="s">
        <v>113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406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4">
        <v>4680115885554</v>
      </c>
      <c r="E241" s="395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498" t="s">
        <v>381</v>
      </c>
      <c r="P241" s="408"/>
      <c r="Q241" s="408"/>
      <c r="R241" s="408"/>
      <c r="S241" s="395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4">
        <v>4680115885615</v>
      </c>
      <c r="E242" s="395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674" t="s">
        <v>384</v>
      </c>
      <c r="P242" s="408"/>
      <c r="Q242" s="408"/>
      <c r="R242" s="408"/>
      <c r="S242" s="395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4">
        <v>4680115885646</v>
      </c>
      <c r="E243" s="395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500" t="s">
        <v>387</v>
      </c>
      <c r="P243" s="408"/>
      <c r="Q243" s="408"/>
      <c r="R243" s="408"/>
      <c r="S243" s="395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4">
        <v>4607091386011</v>
      </c>
      <c r="E244" s="395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8"/>
      <c r="Q244" s="408"/>
      <c r="R244" s="408"/>
      <c r="S244" s="395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4">
        <v>4607091387308</v>
      </c>
      <c r="E245" s="395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8"/>
      <c r="Q245" s="408"/>
      <c r="R245" s="408"/>
      <c r="S245" s="395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4">
        <v>4607091387339</v>
      </c>
      <c r="E246" s="395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8"/>
      <c r="Q246" s="408"/>
      <c r="R246" s="408"/>
      <c r="S246" s="395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4">
        <v>4680115881938</v>
      </c>
      <c r="E247" s="395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4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8"/>
      <c r="Q247" s="408"/>
      <c r="R247" s="408"/>
      <c r="S247" s="395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4">
        <v>4607091387346</v>
      </c>
      <c r="E248" s="395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8"/>
      <c r="Q248" s="408"/>
      <c r="R248" s="408"/>
      <c r="S248" s="395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417"/>
      <c r="B249" s="406"/>
      <c r="C249" s="406"/>
      <c r="D249" s="406"/>
      <c r="E249" s="406"/>
      <c r="F249" s="406"/>
      <c r="G249" s="406"/>
      <c r="H249" s="406"/>
      <c r="I249" s="406"/>
      <c r="J249" s="406"/>
      <c r="K249" s="406"/>
      <c r="L249" s="406"/>
      <c r="M249" s="406"/>
      <c r="N249" s="418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406"/>
      <c r="B250" s="406"/>
      <c r="C250" s="406"/>
      <c r="D250" s="406"/>
      <c r="E250" s="406"/>
      <c r="F250" s="406"/>
      <c r="G250" s="406"/>
      <c r="H250" s="406"/>
      <c r="I250" s="406"/>
      <c r="J250" s="406"/>
      <c r="K250" s="406"/>
      <c r="L250" s="406"/>
      <c r="M250" s="406"/>
      <c r="N250" s="418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5" t="s">
        <v>61</v>
      </c>
      <c r="B251" s="406"/>
      <c r="C251" s="406"/>
      <c r="D251" s="406"/>
      <c r="E251" s="406"/>
      <c r="F251" s="406"/>
      <c r="G251" s="406"/>
      <c r="H251" s="406"/>
      <c r="I251" s="406"/>
      <c r="J251" s="406"/>
      <c r="K251" s="406"/>
      <c r="L251" s="406"/>
      <c r="M251" s="406"/>
      <c r="N251" s="406"/>
      <c r="O251" s="406"/>
      <c r="P251" s="406"/>
      <c r="Q251" s="406"/>
      <c r="R251" s="406"/>
      <c r="S251" s="406"/>
      <c r="T251" s="406"/>
      <c r="U251" s="406"/>
      <c r="V251" s="406"/>
      <c r="W251" s="406"/>
      <c r="X251" s="406"/>
      <c r="Y251" s="406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94">
        <v>4607091387193</v>
      </c>
      <c r="E252" s="395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4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08"/>
      <c r="Q252" s="408"/>
      <c r="R252" s="408"/>
      <c r="S252" s="395"/>
      <c r="T252" s="34"/>
      <c r="U252" s="34"/>
      <c r="V252" s="35" t="s">
        <v>66</v>
      </c>
      <c r="W252" s="384">
        <v>26</v>
      </c>
      <c r="X252" s="385">
        <f>IFERROR(IF(W252="",0,CEILING((W252/$H252),1)*$H252),"")</f>
        <v>29.400000000000002</v>
      </c>
      <c r="Y252" s="36">
        <f>IFERROR(IF(X252=0,"",ROUNDUP(X252/H252,0)*0.00753),"")</f>
        <v>5.271E-2</v>
      </c>
      <c r="Z252" s="56"/>
      <c r="AA252" s="57"/>
      <c r="AE252" s="64"/>
      <c r="BB252" s="211" t="s">
        <v>1</v>
      </c>
      <c r="BL252" s="64">
        <f>IFERROR(W252*I252/H252,"0")</f>
        <v>27.609523809523807</v>
      </c>
      <c r="BM252" s="64">
        <f>IFERROR(X252*I252/H252,"0")</f>
        <v>31.22</v>
      </c>
      <c r="BN252" s="64">
        <f>IFERROR(1/J252*(W252/H252),"0")</f>
        <v>3.9682539682539673E-2</v>
      </c>
      <c r="BO252" s="64">
        <f>IFERROR(1/J252*(X252/H252),"0")</f>
        <v>4.4871794871794872E-2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4">
        <v>4607091387230</v>
      </c>
      <c r="E253" s="395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08"/>
      <c r="Q253" s="408"/>
      <c r="R253" s="408"/>
      <c r="S253" s="395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4">
        <v>4607091387285</v>
      </c>
      <c r="E254" s="395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5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08"/>
      <c r="Q254" s="408"/>
      <c r="R254" s="408"/>
      <c r="S254" s="395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17"/>
      <c r="B255" s="406"/>
      <c r="C255" s="406"/>
      <c r="D255" s="406"/>
      <c r="E255" s="406"/>
      <c r="F255" s="406"/>
      <c r="G255" s="406"/>
      <c r="H255" s="406"/>
      <c r="I255" s="406"/>
      <c r="J255" s="406"/>
      <c r="K255" s="406"/>
      <c r="L255" s="406"/>
      <c r="M255" s="406"/>
      <c r="N255" s="418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6.1904761904761898</v>
      </c>
      <c r="X255" s="386">
        <f>IFERROR(X252/H252,"0")+IFERROR(X253/H253,"0")+IFERROR(X254/H254,"0")</f>
        <v>7</v>
      </c>
      <c r="Y255" s="386">
        <f>IFERROR(IF(Y252="",0,Y252),"0")+IFERROR(IF(Y253="",0,Y253),"0")+IFERROR(IF(Y254="",0,Y254),"0")</f>
        <v>5.271E-2</v>
      </c>
      <c r="Z255" s="387"/>
      <c r="AA255" s="387"/>
    </row>
    <row r="256" spans="1:67" x14ac:dyDescent="0.2">
      <c r="A256" s="406"/>
      <c r="B256" s="406"/>
      <c r="C256" s="406"/>
      <c r="D256" s="406"/>
      <c r="E256" s="406"/>
      <c r="F256" s="406"/>
      <c r="G256" s="406"/>
      <c r="H256" s="406"/>
      <c r="I256" s="406"/>
      <c r="J256" s="406"/>
      <c r="K256" s="406"/>
      <c r="L256" s="406"/>
      <c r="M256" s="406"/>
      <c r="N256" s="418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26</v>
      </c>
      <c r="X256" s="386">
        <f>IFERROR(SUM(X252:X254),"0")</f>
        <v>29.400000000000002</v>
      </c>
      <c r="Y256" s="37"/>
      <c r="Z256" s="387"/>
      <c r="AA256" s="387"/>
    </row>
    <row r="257" spans="1:67" ht="14.25" hidden="1" customHeight="1" x14ac:dyDescent="0.25">
      <c r="A257" s="405" t="s">
        <v>72</v>
      </c>
      <c r="B257" s="406"/>
      <c r="C257" s="406"/>
      <c r="D257" s="406"/>
      <c r="E257" s="406"/>
      <c r="F257" s="406"/>
      <c r="G257" s="406"/>
      <c r="H257" s="406"/>
      <c r="I257" s="406"/>
      <c r="J257" s="406"/>
      <c r="K257" s="406"/>
      <c r="L257" s="406"/>
      <c r="M257" s="406"/>
      <c r="N257" s="406"/>
      <c r="O257" s="406"/>
      <c r="P257" s="406"/>
      <c r="Q257" s="406"/>
      <c r="R257" s="406"/>
      <c r="S257" s="406"/>
      <c r="T257" s="406"/>
      <c r="U257" s="406"/>
      <c r="V257" s="406"/>
      <c r="W257" s="406"/>
      <c r="X257" s="406"/>
      <c r="Y257" s="406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94">
        <v>4607091387766</v>
      </c>
      <c r="E258" s="395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408"/>
      <c r="Q258" s="408"/>
      <c r="R258" s="408"/>
      <c r="S258" s="395"/>
      <c r="T258" s="34"/>
      <c r="U258" s="34"/>
      <c r="V258" s="35" t="s">
        <v>66</v>
      </c>
      <c r="W258" s="384">
        <v>68</v>
      </c>
      <c r="X258" s="385">
        <f t="shared" ref="X258:X264" si="54">IFERROR(IF(W258="",0,CEILING((W258/$H258),1)*$H258),"")</f>
        <v>70.2</v>
      </c>
      <c r="Y258" s="36">
        <f>IFERROR(IF(X258=0,"",ROUNDUP(X258/H258,0)*0.02175),"")</f>
        <v>0.19574999999999998</v>
      </c>
      <c r="Z258" s="56"/>
      <c r="AA258" s="57"/>
      <c r="AE258" s="64"/>
      <c r="BB258" s="214" t="s">
        <v>1</v>
      </c>
      <c r="BL258" s="64">
        <f t="shared" ref="BL258:BL264" si="55">IFERROR(W258*I258/H258,"0")</f>
        <v>72.864615384615391</v>
      </c>
      <c r="BM258" s="64">
        <f t="shared" ref="BM258:BM264" si="56">IFERROR(X258*I258/H258,"0")</f>
        <v>75.222000000000008</v>
      </c>
      <c r="BN258" s="64">
        <f t="shared" ref="BN258:BN264" si="57">IFERROR(1/J258*(W258/H258),"0")</f>
        <v>0.15567765567765568</v>
      </c>
      <c r="BO258" s="64">
        <f t="shared" ref="BO258:BO264" si="58">IFERROR(1/J258*(X258/H258),"0")</f>
        <v>0.1607142857142857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4">
        <v>4607091387957</v>
      </c>
      <c r="E259" s="395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408"/>
      <c r="Q259" s="408"/>
      <c r="R259" s="408"/>
      <c r="S259" s="395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4">
        <v>4607091387964</v>
      </c>
      <c r="E260" s="395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408"/>
      <c r="Q260" s="408"/>
      <c r="R260" s="408"/>
      <c r="S260" s="395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4">
        <v>4680115884618</v>
      </c>
      <c r="E261" s="395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7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408"/>
      <c r="Q261" s="408"/>
      <c r="R261" s="408"/>
      <c r="S261" s="395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4">
        <v>4680115884588</v>
      </c>
      <c r="E262" s="395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4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408"/>
      <c r="Q262" s="408"/>
      <c r="R262" s="408"/>
      <c r="S262" s="395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4">
        <v>4607091387537</v>
      </c>
      <c r="E263" s="395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408"/>
      <c r="Q263" s="408"/>
      <c r="R263" s="408"/>
      <c r="S263" s="395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4">
        <v>4607091387513</v>
      </c>
      <c r="E264" s="395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408"/>
      <c r="Q264" s="408"/>
      <c r="R264" s="408"/>
      <c r="S264" s="395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417"/>
      <c r="B265" s="406"/>
      <c r="C265" s="406"/>
      <c r="D265" s="406"/>
      <c r="E265" s="406"/>
      <c r="F265" s="406"/>
      <c r="G265" s="406"/>
      <c r="H265" s="406"/>
      <c r="I265" s="406"/>
      <c r="J265" s="406"/>
      <c r="K265" s="406"/>
      <c r="L265" s="406"/>
      <c r="M265" s="406"/>
      <c r="N265" s="418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8.717948717948719</v>
      </c>
      <c r="X265" s="386">
        <f>IFERROR(X258/H258,"0")+IFERROR(X259/H259,"0")+IFERROR(X260/H260,"0")+IFERROR(X261/H261,"0")+IFERROR(X262/H262,"0")+IFERROR(X263/H263,"0")+IFERROR(X264/H264,"0")</f>
        <v>9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0.19574999999999998</v>
      </c>
      <c r="Z265" s="387"/>
      <c r="AA265" s="387"/>
    </row>
    <row r="266" spans="1:67" x14ac:dyDescent="0.2">
      <c r="A266" s="406"/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18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68</v>
      </c>
      <c r="X266" s="386">
        <f>IFERROR(SUM(X258:X264),"0")</f>
        <v>70.2</v>
      </c>
      <c r="Y266" s="37"/>
      <c r="Z266" s="387"/>
      <c r="AA266" s="387"/>
    </row>
    <row r="267" spans="1:67" ht="14.25" hidden="1" customHeight="1" x14ac:dyDescent="0.25">
      <c r="A267" s="405" t="s">
        <v>213</v>
      </c>
      <c r="B267" s="406"/>
      <c r="C267" s="406"/>
      <c r="D267" s="406"/>
      <c r="E267" s="406"/>
      <c r="F267" s="406"/>
      <c r="G267" s="406"/>
      <c r="H267" s="406"/>
      <c r="I267" s="406"/>
      <c r="J267" s="406"/>
      <c r="K267" s="406"/>
      <c r="L267" s="406"/>
      <c r="M267" s="406"/>
      <c r="N267" s="406"/>
      <c r="O267" s="406"/>
      <c r="P267" s="406"/>
      <c r="Q267" s="406"/>
      <c r="R267" s="406"/>
      <c r="S267" s="406"/>
      <c r="T267" s="406"/>
      <c r="U267" s="406"/>
      <c r="V267" s="406"/>
      <c r="W267" s="406"/>
      <c r="X267" s="406"/>
      <c r="Y267" s="406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94">
        <v>4607091380880</v>
      </c>
      <c r="E268" s="395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742" t="s">
        <v>420</v>
      </c>
      <c r="P268" s="408"/>
      <c r="Q268" s="408"/>
      <c r="R268" s="408"/>
      <c r="S268" s="395"/>
      <c r="T268" s="34"/>
      <c r="U268" s="34"/>
      <c r="V268" s="35" t="s">
        <v>66</v>
      </c>
      <c r="W268" s="384">
        <v>304</v>
      </c>
      <c r="X268" s="385">
        <f>IFERROR(IF(W268="",0,CEILING((W268/$H268),1)*$H268),"")</f>
        <v>310.8</v>
      </c>
      <c r="Y268" s="36">
        <f>IFERROR(IF(X268=0,"",ROUNDUP(X268/H268,0)*0.02175),"")</f>
        <v>0.80474999999999997</v>
      </c>
      <c r="Z268" s="56"/>
      <c r="AA268" s="57"/>
      <c r="AE268" s="64"/>
      <c r="BB268" s="221" t="s">
        <v>1</v>
      </c>
      <c r="BL268" s="64">
        <f>IFERROR(W268*I268/H268,"0")</f>
        <v>324.41142857142859</v>
      </c>
      <c r="BM268" s="64">
        <f>IFERROR(X268*I268/H268,"0")</f>
        <v>331.66800000000001</v>
      </c>
      <c r="BN268" s="64">
        <f>IFERROR(1/J268*(W268/H268),"0")</f>
        <v>0.64625850340136048</v>
      </c>
      <c r="BO268" s="64">
        <f>IFERROR(1/J268*(X268/H268),"0")</f>
        <v>0.6607142857142857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4">
        <v>4607091384482</v>
      </c>
      <c r="E269" s="395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408"/>
      <c r="Q269" s="408"/>
      <c r="R269" s="408"/>
      <c r="S269" s="395"/>
      <c r="T269" s="34"/>
      <c r="U269" s="34"/>
      <c r="V269" s="35" t="s">
        <v>66</v>
      </c>
      <c r="W269" s="384">
        <v>281</v>
      </c>
      <c r="X269" s="385">
        <f>IFERROR(IF(W269="",0,CEILING((W269/$H269),1)*$H269),"")</f>
        <v>288.59999999999997</v>
      </c>
      <c r="Y269" s="36">
        <f>IFERROR(IF(X269=0,"",ROUNDUP(X269/H269,0)*0.02175),"")</f>
        <v>0.80474999999999997</v>
      </c>
      <c r="Z269" s="56"/>
      <c r="AA269" s="57"/>
      <c r="AE269" s="64"/>
      <c r="BB269" s="222" t="s">
        <v>1</v>
      </c>
      <c r="BL269" s="64">
        <f>IFERROR(W269*I269/H269,"0")</f>
        <v>301.31846153846158</v>
      </c>
      <c r="BM269" s="64">
        <f>IFERROR(X269*I269/H269,"0")</f>
        <v>309.46799999999996</v>
      </c>
      <c r="BN269" s="64">
        <f>IFERROR(1/J269*(W269/H269),"0")</f>
        <v>0.64331501831501836</v>
      </c>
      <c r="BO269" s="64">
        <f>IFERROR(1/J269*(X269/H269),"0")</f>
        <v>0.6607142857142857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94">
        <v>4607091380897</v>
      </c>
      <c r="E270" s="395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408"/>
      <c r="Q270" s="408"/>
      <c r="R270" s="408"/>
      <c r="S270" s="395"/>
      <c r="T270" s="34"/>
      <c r="U270" s="34"/>
      <c r="V270" s="35" t="s">
        <v>66</v>
      </c>
      <c r="W270" s="384">
        <v>64</v>
      </c>
      <c r="X270" s="385">
        <f>IFERROR(IF(W270="",0,CEILING((W270/$H270),1)*$H270),"")</f>
        <v>67.2</v>
      </c>
      <c r="Y270" s="36">
        <f>IFERROR(IF(X270=0,"",ROUNDUP(X270/H270,0)*0.02175),"")</f>
        <v>0.17399999999999999</v>
      </c>
      <c r="Z270" s="56"/>
      <c r="AA270" s="57"/>
      <c r="AE270" s="64"/>
      <c r="BB270" s="223" t="s">
        <v>1</v>
      </c>
      <c r="BL270" s="64">
        <f>IFERROR(W270*I270/H270,"0")</f>
        <v>68.297142857142859</v>
      </c>
      <c r="BM270" s="64">
        <f>IFERROR(X270*I270/H270,"0")</f>
        <v>71.712000000000003</v>
      </c>
      <c r="BN270" s="64">
        <f>IFERROR(1/J270*(W270/H270),"0")</f>
        <v>0.13605442176870747</v>
      </c>
      <c r="BO270" s="64">
        <f>IFERROR(1/J270*(X270/H270),"0")</f>
        <v>0.14285714285714285</v>
      </c>
    </row>
    <row r="271" spans="1:67" x14ac:dyDescent="0.2">
      <c r="A271" s="417"/>
      <c r="B271" s="406"/>
      <c r="C271" s="406"/>
      <c r="D271" s="406"/>
      <c r="E271" s="406"/>
      <c r="F271" s="406"/>
      <c r="G271" s="406"/>
      <c r="H271" s="406"/>
      <c r="I271" s="406"/>
      <c r="J271" s="406"/>
      <c r="K271" s="406"/>
      <c r="L271" s="406"/>
      <c r="M271" s="406"/>
      <c r="N271" s="418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79.835164835164846</v>
      </c>
      <c r="X271" s="386">
        <f>IFERROR(X268/H268,"0")+IFERROR(X269/H269,"0")+IFERROR(X270/H270,"0")</f>
        <v>82</v>
      </c>
      <c r="Y271" s="386">
        <f>IFERROR(IF(Y268="",0,Y268),"0")+IFERROR(IF(Y269="",0,Y269),"0")+IFERROR(IF(Y270="",0,Y270),"0")</f>
        <v>1.7834999999999999</v>
      </c>
      <c r="Z271" s="387"/>
      <c r="AA271" s="387"/>
    </row>
    <row r="272" spans="1:67" x14ac:dyDescent="0.2">
      <c r="A272" s="406"/>
      <c r="B272" s="406"/>
      <c r="C272" s="406"/>
      <c r="D272" s="406"/>
      <c r="E272" s="406"/>
      <c r="F272" s="406"/>
      <c r="G272" s="406"/>
      <c r="H272" s="406"/>
      <c r="I272" s="406"/>
      <c r="J272" s="406"/>
      <c r="K272" s="406"/>
      <c r="L272" s="406"/>
      <c r="M272" s="406"/>
      <c r="N272" s="418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649</v>
      </c>
      <c r="X272" s="386">
        <f>IFERROR(SUM(X268:X270),"0")</f>
        <v>666.6</v>
      </c>
      <c r="Y272" s="37"/>
      <c r="Z272" s="387"/>
      <c r="AA272" s="387"/>
    </row>
    <row r="273" spans="1:67" ht="14.25" hidden="1" customHeight="1" x14ac:dyDescent="0.25">
      <c r="A273" s="405" t="s">
        <v>91</v>
      </c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  <c r="U273" s="406"/>
      <c r="V273" s="406"/>
      <c r="W273" s="406"/>
      <c r="X273" s="406"/>
      <c r="Y273" s="406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4">
        <v>4607091388374</v>
      </c>
      <c r="E274" s="395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486" t="s">
        <v>427</v>
      </c>
      <c r="P274" s="408"/>
      <c r="Q274" s="408"/>
      <c r="R274" s="408"/>
      <c r="S274" s="395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4">
        <v>4607091388381</v>
      </c>
      <c r="E275" s="395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39" t="s">
        <v>430</v>
      </c>
      <c r="P275" s="408"/>
      <c r="Q275" s="408"/>
      <c r="R275" s="408"/>
      <c r="S275" s="395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94">
        <v>4607091388404</v>
      </c>
      <c r="E276" s="395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408"/>
      <c r="Q276" s="408"/>
      <c r="R276" s="408"/>
      <c r="S276" s="395"/>
      <c r="T276" s="34"/>
      <c r="U276" s="34"/>
      <c r="V276" s="35" t="s">
        <v>66</v>
      </c>
      <c r="W276" s="384">
        <v>3</v>
      </c>
      <c r="X276" s="385">
        <f>IFERROR(IF(W276="",0,CEILING((W276/$H276),1)*$H276),"")</f>
        <v>5.0999999999999996</v>
      </c>
      <c r="Y276" s="36">
        <f>IFERROR(IF(X276=0,"",ROUNDUP(X276/H276,0)*0.00753),"")</f>
        <v>1.506E-2</v>
      </c>
      <c r="Z276" s="56"/>
      <c r="AA276" s="57"/>
      <c r="AE276" s="64"/>
      <c r="BB276" s="226" t="s">
        <v>1</v>
      </c>
      <c r="BL276" s="64">
        <f>IFERROR(W276*I276/H276,"0")</f>
        <v>3.4117647058823528</v>
      </c>
      <c r="BM276" s="64">
        <f>IFERROR(X276*I276/H276,"0")</f>
        <v>5.8</v>
      </c>
      <c r="BN276" s="64">
        <f>IFERROR(1/J276*(W276/H276),"0")</f>
        <v>7.5414781297134239E-3</v>
      </c>
      <c r="BO276" s="64">
        <f>IFERROR(1/J276*(X276/H276),"0")</f>
        <v>1.282051282051282E-2</v>
      </c>
    </row>
    <row r="277" spans="1:67" x14ac:dyDescent="0.2">
      <c r="A277" s="417"/>
      <c r="B277" s="406"/>
      <c r="C277" s="406"/>
      <c r="D277" s="406"/>
      <c r="E277" s="406"/>
      <c r="F277" s="406"/>
      <c r="G277" s="406"/>
      <c r="H277" s="406"/>
      <c r="I277" s="406"/>
      <c r="J277" s="406"/>
      <c r="K277" s="406"/>
      <c r="L277" s="406"/>
      <c r="M277" s="406"/>
      <c r="N277" s="418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1.1764705882352942</v>
      </c>
      <c r="X277" s="386">
        <f>IFERROR(X274/H274,"0")+IFERROR(X275/H275,"0")+IFERROR(X276/H276,"0")</f>
        <v>2</v>
      </c>
      <c r="Y277" s="386">
        <f>IFERROR(IF(Y274="",0,Y274),"0")+IFERROR(IF(Y275="",0,Y275),"0")+IFERROR(IF(Y276="",0,Y276),"0")</f>
        <v>1.506E-2</v>
      </c>
      <c r="Z277" s="387"/>
      <c r="AA277" s="387"/>
    </row>
    <row r="278" spans="1:67" x14ac:dyDescent="0.2">
      <c r="A278" s="406"/>
      <c r="B278" s="406"/>
      <c r="C278" s="406"/>
      <c r="D278" s="406"/>
      <c r="E278" s="406"/>
      <c r="F278" s="406"/>
      <c r="G278" s="406"/>
      <c r="H278" s="406"/>
      <c r="I278" s="406"/>
      <c r="J278" s="406"/>
      <c r="K278" s="406"/>
      <c r="L278" s="406"/>
      <c r="M278" s="406"/>
      <c r="N278" s="418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3</v>
      </c>
      <c r="X278" s="386">
        <f>IFERROR(SUM(X274:X276),"0")</f>
        <v>5.0999999999999996</v>
      </c>
      <c r="Y278" s="37"/>
      <c r="Z278" s="387"/>
      <c r="AA278" s="387"/>
    </row>
    <row r="279" spans="1:67" ht="14.25" hidden="1" customHeight="1" x14ac:dyDescent="0.25">
      <c r="A279" s="405" t="s">
        <v>433</v>
      </c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  <c r="U279" s="406"/>
      <c r="V279" s="406"/>
      <c r="W279" s="406"/>
      <c r="X279" s="406"/>
      <c r="Y279" s="406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4">
        <v>4680115881808</v>
      </c>
      <c r="E280" s="395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408"/>
      <c r="Q280" s="408"/>
      <c r="R280" s="408"/>
      <c r="S280" s="395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4">
        <v>4680115881822</v>
      </c>
      <c r="E281" s="395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5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408"/>
      <c r="Q281" s="408"/>
      <c r="R281" s="408"/>
      <c r="S281" s="395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4">
        <v>4680115880016</v>
      </c>
      <c r="E282" s="395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408"/>
      <c r="Q282" s="408"/>
      <c r="R282" s="408"/>
      <c r="S282" s="395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7"/>
      <c r="B283" s="406"/>
      <c r="C283" s="406"/>
      <c r="D283" s="406"/>
      <c r="E283" s="406"/>
      <c r="F283" s="406"/>
      <c r="G283" s="406"/>
      <c r="H283" s="406"/>
      <c r="I283" s="406"/>
      <c r="J283" s="406"/>
      <c r="K283" s="406"/>
      <c r="L283" s="406"/>
      <c r="M283" s="406"/>
      <c r="N283" s="418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406"/>
      <c r="B284" s="406"/>
      <c r="C284" s="406"/>
      <c r="D284" s="406"/>
      <c r="E284" s="406"/>
      <c r="F284" s="406"/>
      <c r="G284" s="406"/>
      <c r="H284" s="406"/>
      <c r="I284" s="406"/>
      <c r="J284" s="406"/>
      <c r="K284" s="406"/>
      <c r="L284" s="406"/>
      <c r="M284" s="406"/>
      <c r="N284" s="418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411" t="s">
        <v>442</v>
      </c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  <c r="U285" s="406"/>
      <c r="V285" s="406"/>
      <c r="W285" s="406"/>
      <c r="X285" s="406"/>
      <c r="Y285" s="406"/>
      <c r="Z285" s="378"/>
      <c r="AA285" s="378"/>
    </row>
    <row r="286" spans="1:67" ht="14.25" hidden="1" customHeight="1" x14ac:dyDescent="0.25">
      <c r="A286" s="405" t="s">
        <v>113</v>
      </c>
      <c r="B286" s="406"/>
      <c r="C286" s="406"/>
      <c r="D286" s="406"/>
      <c r="E286" s="406"/>
      <c r="F286" s="406"/>
      <c r="G286" s="406"/>
      <c r="H286" s="406"/>
      <c r="I286" s="406"/>
      <c r="J286" s="406"/>
      <c r="K286" s="406"/>
      <c r="L286" s="406"/>
      <c r="M286" s="406"/>
      <c r="N286" s="406"/>
      <c r="O286" s="406"/>
      <c r="P286" s="406"/>
      <c r="Q286" s="406"/>
      <c r="R286" s="406"/>
      <c r="S286" s="406"/>
      <c r="T286" s="406"/>
      <c r="U286" s="406"/>
      <c r="V286" s="406"/>
      <c r="W286" s="406"/>
      <c r="X286" s="406"/>
      <c r="Y286" s="406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4">
        <v>4607091387421</v>
      </c>
      <c r="E287" s="395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6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408"/>
      <c r="Q287" s="408"/>
      <c r="R287" s="408"/>
      <c r="S287" s="395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4">
        <v>4607091387421</v>
      </c>
      <c r="E288" s="395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08"/>
      <c r="Q288" s="408"/>
      <c r="R288" s="408"/>
      <c r="S288" s="395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4">
        <v>4607091387452</v>
      </c>
      <c r="E289" s="395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6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408"/>
      <c r="Q289" s="408"/>
      <c r="R289" s="408"/>
      <c r="S289" s="395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4">
        <v>4607091387452</v>
      </c>
      <c r="E290" s="395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6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08"/>
      <c r="Q290" s="408"/>
      <c r="R290" s="408"/>
      <c r="S290" s="395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4">
        <v>4607091385984</v>
      </c>
      <c r="E291" s="395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408"/>
      <c r="Q291" s="408"/>
      <c r="R291" s="408"/>
      <c r="S291" s="395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4">
        <v>4607091387438</v>
      </c>
      <c r="E292" s="395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408"/>
      <c r="Q292" s="408"/>
      <c r="R292" s="408"/>
      <c r="S292" s="395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4">
        <v>4607091387469</v>
      </c>
      <c r="E293" s="395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408"/>
      <c r="Q293" s="408"/>
      <c r="R293" s="408"/>
      <c r="S293" s="395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417"/>
      <c r="B294" s="406"/>
      <c r="C294" s="406"/>
      <c r="D294" s="406"/>
      <c r="E294" s="406"/>
      <c r="F294" s="406"/>
      <c r="G294" s="406"/>
      <c r="H294" s="406"/>
      <c r="I294" s="406"/>
      <c r="J294" s="406"/>
      <c r="K294" s="406"/>
      <c r="L294" s="406"/>
      <c r="M294" s="406"/>
      <c r="N294" s="418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406"/>
      <c r="B295" s="406"/>
      <c r="C295" s="406"/>
      <c r="D295" s="406"/>
      <c r="E295" s="406"/>
      <c r="F295" s="406"/>
      <c r="G295" s="406"/>
      <c r="H295" s="406"/>
      <c r="I295" s="406"/>
      <c r="J295" s="406"/>
      <c r="K295" s="406"/>
      <c r="L295" s="406"/>
      <c r="M295" s="406"/>
      <c r="N295" s="418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5" t="s">
        <v>61</v>
      </c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  <c r="U296" s="406"/>
      <c r="V296" s="406"/>
      <c r="W296" s="406"/>
      <c r="X296" s="406"/>
      <c r="Y296" s="406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4">
        <v>4607091387292</v>
      </c>
      <c r="E297" s="395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4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408"/>
      <c r="Q297" s="408"/>
      <c r="R297" s="408"/>
      <c r="S297" s="395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417"/>
      <c r="B298" s="406"/>
      <c r="C298" s="406"/>
      <c r="D298" s="406"/>
      <c r="E298" s="406"/>
      <c r="F298" s="406"/>
      <c r="G298" s="406"/>
      <c r="H298" s="406"/>
      <c r="I298" s="406"/>
      <c r="J298" s="406"/>
      <c r="K298" s="406"/>
      <c r="L298" s="406"/>
      <c r="M298" s="406"/>
      <c r="N298" s="418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406"/>
      <c r="B299" s="406"/>
      <c r="C299" s="406"/>
      <c r="D299" s="406"/>
      <c r="E299" s="406"/>
      <c r="F299" s="406"/>
      <c r="G299" s="406"/>
      <c r="H299" s="406"/>
      <c r="I299" s="406"/>
      <c r="J299" s="406"/>
      <c r="K299" s="406"/>
      <c r="L299" s="406"/>
      <c r="M299" s="406"/>
      <c r="N299" s="418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411" t="s">
        <v>457</v>
      </c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6"/>
      <c r="P300" s="406"/>
      <c r="Q300" s="406"/>
      <c r="R300" s="406"/>
      <c r="S300" s="406"/>
      <c r="T300" s="406"/>
      <c r="U300" s="406"/>
      <c r="V300" s="406"/>
      <c r="W300" s="406"/>
      <c r="X300" s="406"/>
      <c r="Y300" s="406"/>
      <c r="Z300" s="378"/>
      <c r="AA300" s="378"/>
    </row>
    <row r="301" spans="1:67" ht="14.25" hidden="1" customHeight="1" x14ac:dyDescent="0.25">
      <c r="A301" s="405" t="s">
        <v>61</v>
      </c>
      <c r="B301" s="406"/>
      <c r="C301" s="406"/>
      <c r="D301" s="406"/>
      <c r="E301" s="406"/>
      <c r="F301" s="406"/>
      <c r="G301" s="406"/>
      <c r="H301" s="406"/>
      <c r="I301" s="406"/>
      <c r="J301" s="406"/>
      <c r="K301" s="406"/>
      <c r="L301" s="406"/>
      <c r="M301" s="406"/>
      <c r="N301" s="406"/>
      <c r="O301" s="406"/>
      <c r="P301" s="406"/>
      <c r="Q301" s="406"/>
      <c r="R301" s="406"/>
      <c r="S301" s="406"/>
      <c r="T301" s="406"/>
      <c r="U301" s="406"/>
      <c r="V301" s="406"/>
      <c r="W301" s="406"/>
      <c r="X301" s="406"/>
      <c r="Y301" s="406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94">
        <v>4607091383836</v>
      </c>
      <c r="E302" s="395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408"/>
      <c r="Q302" s="408"/>
      <c r="R302" s="408"/>
      <c r="S302" s="395"/>
      <c r="T302" s="34"/>
      <c r="U302" s="34"/>
      <c r="V302" s="35" t="s">
        <v>66</v>
      </c>
      <c r="W302" s="384">
        <v>17</v>
      </c>
      <c r="X302" s="385">
        <f>IFERROR(IF(W302="",0,CEILING((W302/$H302),1)*$H302),"")</f>
        <v>18</v>
      </c>
      <c r="Y302" s="36">
        <f>IFERROR(IF(X302=0,"",ROUNDUP(X302/H302,0)*0.00753),"")</f>
        <v>7.5300000000000006E-2</v>
      </c>
      <c r="Z302" s="56"/>
      <c r="AA302" s="57"/>
      <c r="AE302" s="64"/>
      <c r="BB302" s="238" t="s">
        <v>1</v>
      </c>
      <c r="BL302" s="64">
        <f>IFERROR(W302*I302/H302,"0")</f>
        <v>19.342222222222222</v>
      </c>
      <c r="BM302" s="64">
        <f>IFERROR(X302*I302/H302,"0")</f>
        <v>20.48</v>
      </c>
      <c r="BN302" s="64">
        <f>IFERROR(1/J302*(W302/H302),"0")</f>
        <v>6.0541310541310539E-2</v>
      </c>
      <c r="BO302" s="64">
        <f>IFERROR(1/J302*(X302/H302),"0")</f>
        <v>6.4102564102564097E-2</v>
      </c>
    </row>
    <row r="303" spans="1:67" x14ac:dyDescent="0.2">
      <c r="A303" s="417"/>
      <c r="B303" s="406"/>
      <c r="C303" s="406"/>
      <c r="D303" s="406"/>
      <c r="E303" s="406"/>
      <c r="F303" s="406"/>
      <c r="G303" s="406"/>
      <c r="H303" s="406"/>
      <c r="I303" s="406"/>
      <c r="J303" s="406"/>
      <c r="K303" s="406"/>
      <c r="L303" s="406"/>
      <c r="M303" s="406"/>
      <c r="N303" s="418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9.4444444444444446</v>
      </c>
      <c r="X303" s="386">
        <f>IFERROR(X302/H302,"0")</f>
        <v>10</v>
      </c>
      <c r="Y303" s="386">
        <f>IFERROR(IF(Y302="",0,Y302),"0")</f>
        <v>7.5300000000000006E-2</v>
      </c>
      <c r="Z303" s="387"/>
      <c r="AA303" s="387"/>
    </row>
    <row r="304" spans="1:67" x14ac:dyDescent="0.2">
      <c r="A304" s="406"/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6"/>
      <c r="N304" s="418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17</v>
      </c>
      <c r="X304" s="386">
        <f>IFERROR(SUM(X302:X302),"0")</f>
        <v>18</v>
      </c>
      <c r="Y304" s="37"/>
      <c r="Z304" s="387"/>
      <c r="AA304" s="387"/>
    </row>
    <row r="305" spans="1:67" ht="14.25" hidden="1" customHeight="1" x14ac:dyDescent="0.25">
      <c r="A305" s="405" t="s">
        <v>72</v>
      </c>
      <c r="B305" s="406"/>
      <c r="C305" s="406"/>
      <c r="D305" s="406"/>
      <c r="E305" s="406"/>
      <c r="F305" s="406"/>
      <c r="G305" s="406"/>
      <c r="H305" s="406"/>
      <c r="I305" s="406"/>
      <c r="J305" s="406"/>
      <c r="K305" s="406"/>
      <c r="L305" s="406"/>
      <c r="M305" s="406"/>
      <c r="N305" s="406"/>
      <c r="O305" s="406"/>
      <c r="P305" s="406"/>
      <c r="Q305" s="406"/>
      <c r="R305" s="406"/>
      <c r="S305" s="406"/>
      <c r="T305" s="406"/>
      <c r="U305" s="406"/>
      <c r="V305" s="406"/>
      <c r="W305" s="406"/>
      <c r="X305" s="406"/>
      <c r="Y305" s="406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94">
        <v>4607091387919</v>
      </c>
      <c r="E306" s="395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5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408"/>
      <c r="Q306" s="408"/>
      <c r="R306" s="408"/>
      <c r="S306" s="395"/>
      <c r="T306" s="34"/>
      <c r="U306" s="34"/>
      <c r="V306" s="35" t="s">
        <v>66</v>
      </c>
      <c r="W306" s="384">
        <v>10</v>
      </c>
      <c r="X306" s="385">
        <f>IFERROR(IF(W306="",0,CEILING((W306/$H306),1)*$H306),"")</f>
        <v>16.2</v>
      </c>
      <c r="Y306" s="36">
        <f>IFERROR(IF(X306=0,"",ROUNDUP(X306/H306,0)*0.02175),"")</f>
        <v>4.3499999999999997E-2</v>
      </c>
      <c r="Z306" s="56"/>
      <c r="AA306" s="57"/>
      <c r="AE306" s="64"/>
      <c r="BB306" s="239" t="s">
        <v>1</v>
      </c>
      <c r="BL306" s="64">
        <f>IFERROR(W306*I306/H306,"0")</f>
        <v>10.696296296296296</v>
      </c>
      <c r="BM306" s="64">
        <f>IFERROR(X306*I306/H306,"0")</f>
        <v>17.327999999999999</v>
      </c>
      <c r="BN306" s="64">
        <f>IFERROR(1/J306*(W306/H306),"0")</f>
        <v>2.2045855379188715E-2</v>
      </c>
      <c r="BO306" s="64">
        <f>IFERROR(1/J306*(X306/H306),"0")</f>
        <v>3.5714285714285712E-2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4">
        <v>4680115883604</v>
      </c>
      <c r="E307" s="395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7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408"/>
      <c r="Q307" s="408"/>
      <c r="R307" s="408"/>
      <c r="S307" s="395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4">
        <v>4680115883567</v>
      </c>
      <c r="E308" s="395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408"/>
      <c r="Q308" s="408"/>
      <c r="R308" s="408"/>
      <c r="S308" s="395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17"/>
      <c r="B309" s="406"/>
      <c r="C309" s="406"/>
      <c r="D309" s="406"/>
      <c r="E309" s="406"/>
      <c r="F309" s="406"/>
      <c r="G309" s="406"/>
      <c r="H309" s="406"/>
      <c r="I309" s="406"/>
      <c r="J309" s="406"/>
      <c r="K309" s="406"/>
      <c r="L309" s="406"/>
      <c r="M309" s="406"/>
      <c r="N309" s="418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1.2345679012345681</v>
      </c>
      <c r="X309" s="386">
        <f>IFERROR(X306/H306,"0")+IFERROR(X307/H307,"0")+IFERROR(X308/H308,"0")</f>
        <v>2</v>
      </c>
      <c r="Y309" s="386">
        <f>IFERROR(IF(Y306="",0,Y306),"0")+IFERROR(IF(Y307="",0,Y307),"0")+IFERROR(IF(Y308="",0,Y308),"0")</f>
        <v>4.3499999999999997E-2</v>
      </c>
      <c r="Z309" s="387"/>
      <c r="AA309" s="387"/>
    </row>
    <row r="310" spans="1:67" x14ac:dyDescent="0.2">
      <c r="A310" s="406"/>
      <c r="B310" s="406"/>
      <c r="C310" s="406"/>
      <c r="D310" s="406"/>
      <c r="E310" s="406"/>
      <c r="F310" s="406"/>
      <c r="G310" s="406"/>
      <c r="H310" s="406"/>
      <c r="I310" s="406"/>
      <c r="J310" s="406"/>
      <c r="K310" s="406"/>
      <c r="L310" s="406"/>
      <c r="M310" s="406"/>
      <c r="N310" s="418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10</v>
      </c>
      <c r="X310" s="386">
        <f>IFERROR(SUM(X306:X308),"0")</f>
        <v>16.2</v>
      </c>
      <c r="Y310" s="37"/>
      <c r="Z310" s="387"/>
      <c r="AA310" s="387"/>
    </row>
    <row r="311" spans="1:67" ht="14.25" hidden="1" customHeight="1" x14ac:dyDescent="0.25">
      <c r="A311" s="405" t="s">
        <v>91</v>
      </c>
      <c r="B311" s="406"/>
      <c r="C311" s="406"/>
      <c r="D311" s="406"/>
      <c r="E311" s="406"/>
      <c r="F311" s="406"/>
      <c r="G311" s="406"/>
      <c r="H311" s="406"/>
      <c r="I311" s="406"/>
      <c r="J311" s="406"/>
      <c r="K311" s="406"/>
      <c r="L311" s="406"/>
      <c r="M311" s="406"/>
      <c r="N311" s="406"/>
      <c r="O311" s="406"/>
      <c r="P311" s="406"/>
      <c r="Q311" s="406"/>
      <c r="R311" s="406"/>
      <c r="S311" s="406"/>
      <c r="T311" s="406"/>
      <c r="U311" s="406"/>
      <c r="V311" s="406"/>
      <c r="W311" s="406"/>
      <c r="X311" s="406"/>
      <c r="Y311" s="406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4">
        <v>4607091383102</v>
      </c>
      <c r="E312" s="395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7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408"/>
      <c r="Q312" s="408"/>
      <c r="R312" s="408"/>
      <c r="S312" s="395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17"/>
      <c r="B313" s="406"/>
      <c r="C313" s="406"/>
      <c r="D313" s="406"/>
      <c r="E313" s="406"/>
      <c r="F313" s="406"/>
      <c r="G313" s="406"/>
      <c r="H313" s="406"/>
      <c r="I313" s="406"/>
      <c r="J313" s="406"/>
      <c r="K313" s="406"/>
      <c r="L313" s="406"/>
      <c r="M313" s="406"/>
      <c r="N313" s="418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406"/>
      <c r="B314" s="406"/>
      <c r="C314" s="406"/>
      <c r="D314" s="406"/>
      <c r="E314" s="406"/>
      <c r="F314" s="406"/>
      <c r="G314" s="406"/>
      <c r="H314" s="406"/>
      <c r="I314" s="406"/>
      <c r="J314" s="406"/>
      <c r="K314" s="406"/>
      <c r="L314" s="406"/>
      <c r="M314" s="406"/>
      <c r="N314" s="418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15" t="s">
        <v>468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48"/>
      <c r="AA315" s="48"/>
    </row>
    <row r="316" spans="1:67" ht="16.5" hidden="1" customHeight="1" x14ac:dyDescent="0.25">
      <c r="A316" s="411" t="s">
        <v>469</v>
      </c>
      <c r="B316" s="406"/>
      <c r="C316" s="406"/>
      <c r="D316" s="406"/>
      <c r="E316" s="406"/>
      <c r="F316" s="406"/>
      <c r="G316" s="406"/>
      <c r="H316" s="406"/>
      <c r="I316" s="406"/>
      <c r="J316" s="406"/>
      <c r="K316" s="406"/>
      <c r="L316" s="406"/>
      <c r="M316" s="406"/>
      <c r="N316" s="406"/>
      <c r="O316" s="406"/>
      <c r="P316" s="406"/>
      <c r="Q316" s="406"/>
      <c r="R316" s="406"/>
      <c r="S316" s="406"/>
      <c r="T316" s="406"/>
      <c r="U316" s="406"/>
      <c r="V316" s="406"/>
      <c r="W316" s="406"/>
      <c r="X316" s="406"/>
      <c r="Y316" s="406"/>
      <c r="Z316" s="378"/>
      <c r="AA316" s="378"/>
    </row>
    <row r="317" spans="1:67" ht="14.25" hidden="1" customHeight="1" x14ac:dyDescent="0.25">
      <c r="A317" s="405" t="s">
        <v>113</v>
      </c>
      <c r="B317" s="406"/>
      <c r="C317" s="406"/>
      <c r="D317" s="406"/>
      <c r="E317" s="406"/>
      <c r="F317" s="406"/>
      <c r="G317" s="406"/>
      <c r="H317" s="406"/>
      <c r="I317" s="406"/>
      <c r="J317" s="406"/>
      <c r="K317" s="406"/>
      <c r="L317" s="406"/>
      <c r="M317" s="406"/>
      <c r="N317" s="406"/>
      <c r="O317" s="406"/>
      <c r="P317" s="406"/>
      <c r="Q317" s="406"/>
      <c r="R317" s="406"/>
      <c r="S317" s="406"/>
      <c r="T317" s="406"/>
      <c r="U317" s="406"/>
      <c r="V317" s="406"/>
      <c r="W317" s="406"/>
      <c r="X317" s="406"/>
      <c r="Y317" s="406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4">
        <v>4680115884885</v>
      </c>
      <c r="E318" s="395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7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408"/>
      <c r="Q318" s="408"/>
      <c r="R318" s="408"/>
      <c r="S318" s="395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4">
        <v>4680115884892</v>
      </c>
      <c r="E319" s="395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8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408"/>
      <c r="Q319" s="408"/>
      <c r="R319" s="408"/>
      <c r="S319" s="395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4">
        <v>4680115884830</v>
      </c>
      <c r="E320" s="395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408"/>
      <c r="Q320" s="408"/>
      <c r="R320" s="408"/>
      <c r="S320" s="395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4">
        <v>4680115884830</v>
      </c>
      <c r="E321" s="395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4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08"/>
      <c r="Q321" s="408"/>
      <c r="R321" s="408"/>
      <c r="S321" s="395"/>
      <c r="T321" s="34"/>
      <c r="U321" s="34"/>
      <c r="V321" s="35" t="s">
        <v>66</v>
      </c>
      <c r="W321" s="384">
        <v>1337</v>
      </c>
      <c r="X321" s="385">
        <f t="shared" si="64"/>
        <v>1350</v>
      </c>
      <c r="Y321" s="36">
        <f>IFERROR(IF(X321=0,"",ROUNDUP(X321/H321,0)*0.02175),"")</f>
        <v>1.9574999999999998</v>
      </c>
      <c r="Z321" s="56"/>
      <c r="AA321" s="57"/>
      <c r="AE321" s="64"/>
      <c r="BB321" s="246" t="s">
        <v>1</v>
      </c>
      <c r="BL321" s="64">
        <f t="shared" si="65"/>
        <v>1379.7840000000001</v>
      </c>
      <c r="BM321" s="64">
        <f t="shared" si="66"/>
        <v>1393.2</v>
      </c>
      <c r="BN321" s="64">
        <f t="shared" si="67"/>
        <v>1.8569444444444445</v>
      </c>
      <c r="BO321" s="64">
        <f t="shared" si="68"/>
        <v>1.875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4">
        <v>4680115884847</v>
      </c>
      <c r="E322" s="395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6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408"/>
      <c r="Q322" s="408"/>
      <c r="R322" s="408"/>
      <c r="S322" s="395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4">
        <v>4680115884847</v>
      </c>
      <c r="E323" s="395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7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08"/>
      <c r="Q323" s="408"/>
      <c r="R323" s="408"/>
      <c r="S323" s="395"/>
      <c r="T323" s="34"/>
      <c r="U323" s="34"/>
      <c r="V323" s="35" t="s">
        <v>66</v>
      </c>
      <c r="W323" s="384">
        <v>1287</v>
      </c>
      <c r="X323" s="385">
        <f t="shared" si="64"/>
        <v>1290</v>
      </c>
      <c r="Y323" s="36">
        <f>IFERROR(IF(X323=0,"",ROUNDUP(X323/H323,0)*0.02175),"")</f>
        <v>1.8704999999999998</v>
      </c>
      <c r="Z323" s="56"/>
      <c r="AA323" s="57"/>
      <c r="AE323" s="64"/>
      <c r="BB323" s="248" t="s">
        <v>1</v>
      </c>
      <c r="BL323" s="64">
        <f t="shared" si="65"/>
        <v>1328.1840000000002</v>
      </c>
      <c r="BM323" s="64">
        <f t="shared" si="66"/>
        <v>1331.28</v>
      </c>
      <c r="BN323" s="64">
        <f t="shared" si="67"/>
        <v>1.7874999999999999</v>
      </c>
      <c r="BO323" s="64">
        <f t="shared" si="68"/>
        <v>1.7916666666666665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4">
        <v>4680115884854</v>
      </c>
      <c r="E324" s="395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408"/>
      <c r="Q324" s="408"/>
      <c r="R324" s="408"/>
      <c r="S324" s="395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4">
        <v>4680115884854</v>
      </c>
      <c r="E325" s="395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4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08"/>
      <c r="Q325" s="408"/>
      <c r="R325" s="408"/>
      <c r="S325" s="395"/>
      <c r="T325" s="34"/>
      <c r="U325" s="34"/>
      <c r="V325" s="35" t="s">
        <v>66</v>
      </c>
      <c r="W325" s="384">
        <v>689</v>
      </c>
      <c r="X325" s="385">
        <f t="shared" si="64"/>
        <v>690</v>
      </c>
      <c r="Y325" s="36">
        <f>IFERROR(IF(X325=0,"",ROUNDUP(X325/H325,0)*0.02175),"")</f>
        <v>1.0004999999999999</v>
      </c>
      <c r="Z325" s="56"/>
      <c r="AA325" s="57"/>
      <c r="AE325" s="64"/>
      <c r="BB325" s="250" t="s">
        <v>1</v>
      </c>
      <c r="BL325" s="64">
        <f t="shared" si="65"/>
        <v>711.04800000000012</v>
      </c>
      <c r="BM325" s="64">
        <f t="shared" si="66"/>
        <v>712.08</v>
      </c>
      <c r="BN325" s="64">
        <f t="shared" si="67"/>
        <v>0.95694444444444438</v>
      </c>
      <c r="BO325" s="64">
        <f t="shared" si="68"/>
        <v>0.95833333333333326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4">
        <v>4680115884908</v>
      </c>
      <c r="E326" s="395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7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408"/>
      <c r="Q326" s="408"/>
      <c r="R326" s="408"/>
      <c r="S326" s="395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4">
        <v>4680115884861</v>
      </c>
      <c r="E327" s="395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4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408"/>
      <c r="Q327" s="408"/>
      <c r="R327" s="408"/>
      <c r="S327" s="395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4">
        <v>4680115884922</v>
      </c>
      <c r="E328" s="395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408"/>
      <c r="Q328" s="408"/>
      <c r="R328" s="408"/>
      <c r="S328" s="395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4">
        <v>4680115882638</v>
      </c>
      <c r="E329" s="395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6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408"/>
      <c r="Q329" s="408"/>
      <c r="R329" s="408"/>
      <c r="S329" s="395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417"/>
      <c r="B330" s="406"/>
      <c r="C330" s="406"/>
      <c r="D330" s="406"/>
      <c r="E330" s="406"/>
      <c r="F330" s="406"/>
      <c r="G330" s="406"/>
      <c r="H330" s="406"/>
      <c r="I330" s="406"/>
      <c r="J330" s="406"/>
      <c r="K330" s="406"/>
      <c r="L330" s="406"/>
      <c r="M330" s="406"/>
      <c r="N330" s="418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220.86666666666667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222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4.8284999999999991</v>
      </c>
      <c r="Z330" s="387"/>
      <c r="AA330" s="387"/>
    </row>
    <row r="331" spans="1:67" x14ac:dyDescent="0.2">
      <c r="A331" s="406"/>
      <c r="B331" s="406"/>
      <c r="C331" s="406"/>
      <c r="D331" s="406"/>
      <c r="E331" s="406"/>
      <c r="F331" s="406"/>
      <c r="G331" s="406"/>
      <c r="H331" s="406"/>
      <c r="I331" s="406"/>
      <c r="J331" s="406"/>
      <c r="K331" s="406"/>
      <c r="L331" s="406"/>
      <c r="M331" s="406"/>
      <c r="N331" s="418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3313</v>
      </c>
      <c r="X331" s="386">
        <f>IFERROR(SUM(X318:X329),"0")</f>
        <v>3330</v>
      </c>
      <c r="Y331" s="37"/>
      <c r="Z331" s="387"/>
      <c r="AA331" s="387"/>
    </row>
    <row r="332" spans="1:67" ht="14.25" hidden="1" customHeight="1" x14ac:dyDescent="0.25">
      <c r="A332" s="405" t="s">
        <v>105</v>
      </c>
      <c r="B332" s="406"/>
      <c r="C332" s="406"/>
      <c r="D332" s="406"/>
      <c r="E332" s="406"/>
      <c r="F332" s="406"/>
      <c r="G332" s="406"/>
      <c r="H332" s="406"/>
      <c r="I332" s="406"/>
      <c r="J332" s="406"/>
      <c r="K332" s="406"/>
      <c r="L332" s="406"/>
      <c r="M332" s="406"/>
      <c r="N332" s="406"/>
      <c r="O332" s="406"/>
      <c r="P332" s="406"/>
      <c r="Q332" s="406"/>
      <c r="R332" s="406"/>
      <c r="S332" s="406"/>
      <c r="T332" s="406"/>
      <c r="U332" s="406"/>
      <c r="V332" s="406"/>
      <c r="W332" s="406"/>
      <c r="X332" s="406"/>
      <c r="Y332" s="406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4">
        <v>4607091383980</v>
      </c>
      <c r="E333" s="395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408"/>
      <c r="Q333" s="408"/>
      <c r="R333" s="408"/>
      <c r="S333" s="395"/>
      <c r="T333" s="34"/>
      <c r="U333" s="34"/>
      <c r="V333" s="35" t="s">
        <v>66</v>
      </c>
      <c r="W333" s="384">
        <v>293</v>
      </c>
      <c r="X333" s="385">
        <f>IFERROR(IF(W333="",0,CEILING((W333/$H333),1)*$H333),"")</f>
        <v>300</v>
      </c>
      <c r="Y333" s="36">
        <f>IFERROR(IF(X333=0,"",ROUNDUP(X333/H333,0)*0.02175),"")</f>
        <v>0.43499999999999994</v>
      </c>
      <c r="Z333" s="56"/>
      <c r="AA333" s="57"/>
      <c r="AE333" s="64"/>
      <c r="BB333" s="255" t="s">
        <v>1</v>
      </c>
      <c r="BL333" s="64">
        <f>IFERROR(W333*I333/H333,"0")</f>
        <v>302.37600000000003</v>
      </c>
      <c r="BM333" s="64">
        <f>IFERROR(X333*I333/H333,"0")</f>
        <v>309.60000000000002</v>
      </c>
      <c r="BN333" s="64">
        <f>IFERROR(1/J333*(W333/H333),"0")</f>
        <v>0.40694444444444444</v>
      </c>
      <c r="BO333" s="64">
        <f>IFERROR(1/J333*(X333/H333),"0")</f>
        <v>0.41666666666666663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4">
        <v>4680115883314</v>
      </c>
      <c r="E334" s="395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7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408"/>
      <c r="Q334" s="408"/>
      <c r="R334" s="408"/>
      <c r="S334" s="395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4">
        <v>4607091384178</v>
      </c>
      <c r="E335" s="395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4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408"/>
      <c r="Q335" s="408"/>
      <c r="R335" s="408"/>
      <c r="S335" s="395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417"/>
      <c r="B336" s="406"/>
      <c r="C336" s="406"/>
      <c r="D336" s="406"/>
      <c r="E336" s="406"/>
      <c r="F336" s="406"/>
      <c r="G336" s="406"/>
      <c r="H336" s="406"/>
      <c r="I336" s="406"/>
      <c r="J336" s="406"/>
      <c r="K336" s="406"/>
      <c r="L336" s="406"/>
      <c r="M336" s="406"/>
      <c r="N336" s="418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19.533333333333335</v>
      </c>
      <c r="X336" s="386">
        <f>IFERROR(X333/H333,"0")+IFERROR(X334/H334,"0")+IFERROR(X335/H335,"0")</f>
        <v>20</v>
      </c>
      <c r="Y336" s="386">
        <f>IFERROR(IF(Y333="",0,Y333),"0")+IFERROR(IF(Y334="",0,Y334),"0")+IFERROR(IF(Y335="",0,Y335),"0")</f>
        <v>0.43499999999999994</v>
      </c>
      <c r="Z336" s="387"/>
      <c r="AA336" s="387"/>
    </row>
    <row r="337" spans="1:67" x14ac:dyDescent="0.2">
      <c r="A337" s="406"/>
      <c r="B337" s="406"/>
      <c r="C337" s="406"/>
      <c r="D337" s="406"/>
      <c r="E337" s="406"/>
      <c r="F337" s="406"/>
      <c r="G337" s="406"/>
      <c r="H337" s="406"/>
      <c r="I337" s="406"/>
      <c r="J337" s="406"/>
      <c r="K337" s="406"/>
      <c r="L337" s="406"/>
      <c r="M337" s="406"/>
      <c r="N337" s="418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293</v>
      </c>
      <c r="X337" s="386">
        <f>IFERROR(SUM(X333:X335),"0")</f>
        <v>300</v>
      </c>
      <c r="Y337" s="37"/>
      <c r="Z337" s="387"/>
      <c r="AA337" s="387"/>
    </row>
    <row r="338" spans="1:67" ht="14.25" hidden="1" customHeight="1" x14ac:dyDescent="0.25">
      <c r="A338" s="405" t="s">
        <v>72</v>
      </c>
      <c r="B338" s="406"/>
      <c r="C338" s="406"/>
      <c r="D338" s="406"/>
      <c r="E338" s="406"/>
      <c r="F338" s="406"/>
      <c r="G338" s="406"/>
      <c r="H338" s="406"/>
      <c r="I338" s="406"/>
      <c r="J338" s="406"/>
      <c r="K338" s="406"/>
      <c r="L338" s="406"/>
      <c r="M338" s="406"/>
      <c r="N338" s="406"/>
      <c r="O338" s="406"/>
      <c r="P338" s="406"/>
      <c r="Q338" s="406"/>
      <c r="R338" s="406"/>
      <c r="S338" s="406"/>
      <c r="T338" s="406"/>
      <c r="U338" s="406"/>
      <c r="V338" s="406"/>
      <c r="W338" s="406"/>
      <c r="X338" s="406"/>
      <c r="Y338" s="406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4">
        <v>4607091383928</v>
      </c>
      <c r="E339" s="395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6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408"/>
      <c r="Q339" s="408"/>
      <c r="R339" s="408"/>
      <c r="S339" s="395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4">
        <v>4607091383928</v>
      </c>
      <c r="E340" s="395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4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408"/>
      <c r="Q340" s="408"/>
      <c r="R340" s="408"/>
      <c r="S340" s="395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4">
        <v>4607091384260</v>
      </c>
      <c r="E341" s="395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1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408"/>
      <c r="Q341" s="408"/>
      <c r="R341" s="408"/>
      <c r="S341" s="395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417"/>
      <c r="B342" s="406"/>
      <c r="C342" s="406"/>
      <c r="D342" s="406"/>
      <c r="E342" s="406"/>
      <c r="F342" s="406"/>
      <c r="G342" s="406"/>
      <c r="H342" s="406"/>
      <c r="I342" s="406"/>
      <c r="J342" s="406"/>
      <c r="K342" s="406"/>
      <c r="L342" s="406"/>
      <c r="M342" s="406"/>
      <c r="N342" s="418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406"/>
      <c r="B343" s="406"/>
      <c r="C343" s="406"/>
      <c r="D343" s="406"/>
      <c r="E343" s="406"/>
      <c r="F343" s="406"/>
      <c r="G343" s="406"/>
      <c r="H343" s="406"/>
      <c r="I343" s="406"/>
      <c r="J343" s="406"/>
      <c r="K343" s="406"/>
      <c r="L343" s="406"/>
      <c r="M343" s="406"/>
      <c r="N343" s="418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5" t="s">
        <v>213</v>
      </c>
      <c r="B344" s="406"/>
      <c r="C344" s="406"/>
      <c r="D344" s="406"/>
      <c r="E344" s="406"/>
      <c r="F344" s="406"/>
      <c r="G344" s="406"/>
      <c r="H344" s="406"/>
      <c r="I344" s="406"/>
      <c r="J344" s="406"/>
      <c r="K344" s="406"/>
      <c r="L344" s="406"/>
      <c r="M344" s="406"/>
      <c r="N344" s="406"/>
      <c r="O344" s="406"/>
      <c r="P344" s="406"/>
      <c r="Q344" s="406"/>
      <c r="R344" s="406"/>
      <c r="S344" s="406"/>
      <c r="T344" s="406"/>
      <c r="U344" s="406"/>
      <c r="V344" s="406"/>
      <c r="W344" s="406"/>
      <c r="X344" s="406"/>
      <c r="Y344" s="406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4">
        <v>4607091384673</v>
      </c>
      <c r="E345" s="395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58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408"/>
      <c r="Q345" s="408"/>
      <c r="R345" s="408"/>
      <c r="S345" s="395"/>
      <c r="T345" s="34"/>
      <c r="U345" s="34"/>
      <c r="V345" s="35" t="s">
        <v>66</v>
      </c>
      <c r="W345" s="384">
        <v>253</v>
      </c>
      <c r="X345" s="385">
        <f>IFERROR(IF(W345="",0,CEILING((W345/$H345),1)*$H345),"")</f>
        <v>257.39999999999998</v>
      </c>
      <c r="Y345" s="36">
        <f>IFERROR(IF(X345=0,"",ROUNDUP(X345/H345,0)*0.02175),"")</f>
        <v>0.71775</v>
      </c>
      <c r="Z345" s="56"/>
      <c r="AA345" s="57"/>
      <c r="AE345" s="64"/>
      <c r="BB345" s="261" t="s">
        <v>1</v>
      </c>
      <c r="BL345" s="64">
        <f>IFERROR(W345*I345/H345,"0")</f>
        <v>271.29384615384618</v>
      </c>
      <c r="BM345" s="64">
        <f>IFERROR(X345*I345/H345,"0")</f>
        <v>276.012</v>
      </c>
      <c r="BN345" s="64">
        <f>IFERROR(1/J345*(W345/H345),"0")</f>
        <v>0.57921245421245426</v>
      </c>
      <c r="BO345" s="64">
        <f>IFERROR(1/J345*(X345/H345),"0")</f>
        <v>0.5892857142857143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4">
        <v>4607091384673</v>
      </c>
      <c r="E346" s="395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408"/>
      <c r="Q346" s="408"/>
      <c r="R346" s="408"/>
      <c r="S346" s="395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17"/>
      <c r="B347" s="406"/>
      <c r="C347" s="406"/>
      <c r="D347" s="406"/>
      <c r="E347" s="406"/>
      <c r="F347" s="406"/>
      <c r="G347" s="406"/>
      <c r="H347" s="406"/>
      <c r="I347" s="406"/>
      <c r="J347" s="406"/>
      <c r="K347" s="406"/>
      <c r="L347" s="406"/>
      <c r="M347" s="406"/>
      <c r="N347" s="418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32.435897435897438</v>
      </c>
      <c r="X347" s="386">
        <f>IFERROR(X345/H345,"0")+IFERROR(X346/H346,"0")</f>
        <v>33</v>
      </c>
      <c r="Y347" s="386">
        <f>IFERROR(IF(Y345="",0,Y345),"0")+IFERROR(IF(Y346="",0,Y346),"0")</f>
        <v>0.71775</v>
      </c>
      <c r="Z347" s="387"/>
      <c r="AA347" s="387"/>
    </row>
    <row r="348" spans="1:67" x14ac:dyDescent="0.2">
      <c r="A348" s="406"/>
      <c r="B348" s="406"/>
      <c r="C348" s="406"/>
      <c r="D348" s="406"/>
      <c r="E348" s="406"/>
      <c r="F348" s="406"/>
      <c r="G348" s="406"/>
      <c r="H348" s="406"/>
      <c r="I348" s="406"/>
      <c r="J348" s="406"/>
      <c r="K348" s="406"/>
      <c r="L348" s="406"/>
      <c r="M348" s="406"/>
      <c r="N348" s="418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253</v>
      </c>
      <c r="X348" s="386">
        <f>IFERROR(SUM(X345:X346),"0")</f>
        <v>257.39999999999998</v>
      </c>
      <c r="Y348" s="37"/>
      <c r="Z348" s="387"/>
      <c r="AA348" s="387"/>
    </row>
    <row r="349" spans="1:67" ht="16.5" hidden="1" customHeight="1" x14ac:dyDescent="0.25">
      <c r="A349" s="411" t="s">
        <v>505</v>
      </c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6"/>
      <c r="O349" s="406"/>
      <c r="P349" s="406"/>
      <c r="Q349" s="406"/>
      <c r="R349" s="406"/>
      <c r="S349" s="406"/>
      <c r="T349" s="406"/>
      <c r="U349" s="406"/>
      <c r="V349" s="406"/>
      <c r="W349" s="406"/>
      <c r="X349" s="406"/>
      <c r="Y349" s="406"/>
      <c r="Z349" s="378"/>
      <c r="AA349" s="378"/>
    </row>
    <row r="350" spans="1:67" ht="14.25" hidden="1" customHeight="1" x14ac:dyDescent="0.25">
      <c r="A350" s="405" t="s">
        <v>113</v>
      </c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6"/>
      <c r="N350" s="406"/>
      <c r="O350" s="406"/>
      <c r="P350" s="406"/>
      <c r="Q350" s="406"/>
      <c r="R350" s="406"/>
      <c r="S350" s="406"/>
      <c r="T350" s="406"/>
      <c r="U350" s="406"/>
      <c r="V350" s="406"/>
      <c r="W350" s="406"/>
      <c r="X350" s="406"/>
      <c r="Y350" s="406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4">
        <v>4607091384185</v>
      </c>
      <c r="E351" s="395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5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408"/>
      <c r="Q351" s="408"/>
      <c r="R351" s="408"/>
      <c r="S351" s="395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4">
        <v>4607091384192</v>
      </c>
      <c r="E352" s="395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5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408"/>
      <c r="Q352" s="408"/>
      <c r="R352" s="408"/>
      <c r="S352" s="395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4">
        <v>4680115881907</v>
      </c>
      <c r="E353" s="395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408"/>
      <c r="Q353" s="408"/>
      <c r="R353" s="408"/>
      <c r="S353" s="395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4">
        <v>4680115883925</v>
      </c>
      <c r="E354" s="395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43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408"/>
      <c r="Q354" s="408"/>
      <c r="R354" s="408"/>
      <c r="S354" s="395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7"/>
      <c r="B355" s="406"/>
      <c r="C355" s="406"/>
      <c r="D355" s="406"/>
      <c r="E355" s="406"/>
      <c r="F355" s="406"/>
      <c r="G355" s="406"/>
      <c r="H355" s="406"/>
      <c r="I355" s="406"/>
      <c r="J355" s="406"/>
      <c r="K355" s="406"/>
      <c r="L355" s="406"/>
      <c r="M355" s="406"/>
      <c r="N355" s="418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406"/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6"/>
      <c r="N356" s="418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5" t="s">
        <v>61</v>
      </c>
      <c r="B357" s="406"/>
      <c r="C357" s="406"/>
      <c r="D357" s="406"/>
      <c r="E357" s="406"/>
      <c r="F357" s="406"/>
      <c r="G357" s="406"/>
      <c r="H357" s="406"/>
      <c r="I357" s="406"/>
      <c r="J357" s="406"/>
      <c r="K357" s="406"/>
      <c r="L357" s="406"/>
      <c r="M357" s="406"/>
      <c r="N357" s="406"/>
      <c r="O357" s="406"/>
      <c r="P357" s="406"/>
      <c r="Q357" s="406"/>
      <c r="R357" s="406"/>
      <c r="S357" s="406"/>
      <c r="T357" s="406"/>
      <c r="U357" s="406"/>
      <c r="V357" s="406"/>
      <c r="W357" s="406"/>
      <c r="X357" s="406"/>
      <c r="Y357" s="406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4">
        <v>4607091384802</v>
      </c>
      <c r="E358" s="395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68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408"/>
      <c r="Q358" s="408"/>
      <c r="R358" s="408"/>
      <c r="S358" s="395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4">
        <v>4607091384802</v>
      </c>
      <c r="E359" s="395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08"/>
      <c r="Q359" s="408"/>
      <c r="R359" s="408"/>
      <c r="S359" s="395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4">
        <v>4607091384826</v>
      </c>
      <c r="E360" s="395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408"/>
      <c r="Q360" s="408"/>
      <c r="R360" s="408"/>
      <c r="S360" s="395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417"/>
      <c r="B361" s="406"/>
      <c r="C361" s="406"/>
      <c r="D361" s="406"/>
      <c r="E361" s="406"/>
      <c r="F361" s="406"/>
      <c r="G361" s="406"/>
      <c r="H361" s="406"/>
      <c r="I361" s="406"/>
      <c r="J361" s="406"/>
      <c r="K361" s="406"/>
      <c r="L361" s="406"/>
      <c r="M361" s="406"/>
      <c r="N361" s="418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406"/>
      <c r="B362" s="406"/>
      <c r="C362" s="406"/>
      <c r="D362" s="406"/>
      <c r="E362" s="406"/>
      <c r="F362" s="406"/>
      <c r="G362" s="406"/>
      <c r="H362" s="406"/>
      <c r="I362" s="406"/>
      <c r="J362" s="406"/>
      <c r="K362" s="406"/>
      <c r="L362" s="406"/>
      <c r="M362" s="406"/>
      <c r="N362" s="418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5" t="s">
        <v>72</v>
      </c>
      <c r="B363" s="406"/>
      <c r="C363" s="406"/>
      <c r="D363" s="406"/>
      <c r="E363" s="406"/>
      <c r="F363" s="406"/>
      <c r="G363" s="406"/>
      <c r="H363" s="406"/>
      <c r="I363" s="406"/>
      <c r="J363" s="406"/>
      <c r="K363" s="406"/>
      <c r="L363" s="406"/>
      <c r="M363" s="406"/>
      <c r="N363" s="406"/>
      <c r="O363" s="406"/>
      <c r="P363" s="406"/>
      <c r="Q363" s="406"/>
      <c r="R363" s="406"/>
      <c r="S363" s="406"/>
      <c r="T363" s="406"/>
      <c r="U363" s="406"/>
      <c r="V363" s="406"/>
      <c r="W363" s="406"/>
      <c r="X363" s="406"/>
      <c r="Y363" s="406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4">
        <v>4607091384246</v>
      </c>
      <c r="E364" s="395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772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408"/>
      <c r="Q364" s="408"/>
      <c r="R364" s="408"/>
      <c r="S364" s="395"/>
      <c r="T364" s="34"/>
      <c r="U364" s="34"/>
      <c r="V364" s="35" t="s">
        <v>66</v>
      </c>
      <c r="W364" s="384">
        <v>922</v>
      </c>
      <c r="X364" s="385">
        <f>IFERROR(IF(W364="",0,CEILING((W364/$H364),1)*$H364),"")</f>
        <v>928.19999999999993</v>
      </c>
      <c r="Y364" s="36">
        <f>IFERROR(IF(X364=0,"",ROUNDUP(X364/H364,0)*0.02175),"")</f>
        <v>2.5882499999999999</v>
      </c>
      <c r="Z364" s="56"/>
      <c r="AA364" s="57"/>
      <c r="AE364" s="64"/>
      <c r="BB364" s="270" t="s">
        <v>1</v>
      </c>
      <c r="BL364" s="64">
        <f>IFERROR(W364*I364/H364,"0")</f>
        <v>988.6676923076925</v>
      </c>
      <c r="BM364" s="64">
        <f>IFERROR(X364*I364/H364,"0")</f>
        <v>995.31600000000003</v>
      </c>
      <c r="BN364" s="64">
        <f>IFERROR(1/J364*(W364/H364),"0")</f>
        <v>2.1108058608058609</v>
      </c>
      <c r="BO364" s="64">
        <f>IFERROR(1/J364*(X364/H364),"0")</f>
        <v>2.125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4">
        <v>4680115881976</v>
      </c>
      <c r="E365" s="395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408"/>
      <c r="Q365" s="408"/>
      <c r="R365" s="408"/>
      <c r="S365" s="395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4">
        <v>4607091384253</v>
      </c>
      <c r="E366" s="395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7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408"/>
      <c r="Q366" s="408"/>
      <c r="R366" s="408"/>
      <c r="S366" s="395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4">
        <v>4607091384253</v>
      </c>
      <c r="E367" s="395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408"/>
      <c r="Q367" s="408"/>
      <c r="R367" s="408"/>
      <c r="S367" s="395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4">
        <v>4680115881969</v>
      </c>
      <c r="E368" s="395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408"/>
      <c r="Q368" s="408"/>
      <c r="R368" s="408"/>
      <c r="S368" s="395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17"/>
      <c r="B369" s="406"/>
      <c r="C369" s="406"/>
      <c r="D369" s="406"/>
      <c r="E369" s="406"/>
      <c r="F369" s="406"/>
      <c r="G369" s="406"/>
      <c r="H369" s="406"/>
      <c r="I369" s="406"/>
      <c r="J369" s="406"/>
      <c r="K369" s="406"/>
      <c r="L369" s="406"/>
      <c r="M369" s="406"/>
      <c r="N369" s="418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118.2051282051282</v>
      </c>
      <c r="X369" s="386">
        <f>IFERROR(X364/H364,"0")+IFERROR(X365/H365,"0")+IFERROR(X366/H366,"0")+IFERROR(X367/H367,"0")+IFERROR(X368/H368,"0")</f>
        <v>119</v>
      </c>
      <c r="Y369" s="386">
        <f>IFERROR(IF(Y364="",0,Y364),"0")+IFERROR(IF(Y365="",0,Y365),"0")+IFERROR(IF(Y366="",0,Y366),"0")+IFERROR(IF(Y367="",0,Y367),"0")+IFERROR(IF(Y368="",0,Y368),"0")</f>
        <v>2.5882499999999999</v>
      </c>
      <c r="Z369" s="387"/>
      <c r="AA369" s="387"/>
    </row>
    <row r="370" spans="1:67" x14ac:dyDescent="0.2">
      <c r="A370" s="406"/>
      <c r="B370" s="406"/>
      <c r="C370" s="406"/>
      <c r="D370" s="406"/>
      <c r="E370" s="406"/>
      <c r="F370" s="406"/>
      <c r="G370" s="406"/>
      <c r="H370" s="406"/>
      <c r="I370" s="406"/>
      <c r="J370" s="406"/>
      <c r="K370" s="406"/>
      <c r="L370" s="406"/>
      <c r="M370" s="406"/>
      <c r="N370" s="418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922</v>
      </c>
      <c r="X370" s="386">
        <f>IFERROR(SUM(X364:X368),"0")</f>
        <v>928.19999999999993</v>
      </c>
      <c r="Y370" s="37"/>
      <c r="Z370" s="387"/>
      <c r="AA370" s="387"/>
    </row>
    <row r="371" spans="1:67" ht="14.25" hidden="1" customHeight="1" x14ac:dyDescent="0.25">
      <c r="A371" s="405" t="s">
        <v>213</v>
      </c>
      <c r="B371" s="406"/>
      <c r="C371" s="406"/>
      <c r="D371" s="406"/>
      <c r="E371" s="406"/>
      <c r="F371" s="406"/>
      <c r="G371" s="406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  <c r="U371" s="406"/>
      <c r="V371" s="406"/>
      <c r="W371" s="406"/>
      <c r="X371" s="406"/>
      <c r="Y371" s="406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4">
        <v>4607091389357</v>
      </c>
      <c r="E372" s="395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6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408"/>
      <c r="Q372" s="408"/>
      <c r="R372" s="408"/>
      <c r="S372" s="395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4">
        <v>4607091389357</v>
      </c>
      <c r="E373" s="395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408"/>
      <c r="Q373" s="408"/>
      <c r="R373" s="408"/>
      <c r="S373" s="395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17"/>
      <c r="B374" s="406"/>
      <c r="C374" s="406"/>
      <c r="D374" s="406"/>
      <c r="E374" s="406"/>
      <c r="F374" s="406"/>
      <c r="G374" s="406"/>
      <c r="H374" s="406"/>
      <c r="I374" s="406"/>
      <c r="J374" s="406"/>
      <c r="K374" s="406"/>
      <c r="L374" s="406"/>
      <c r="M374" s="406"/>
      <c r="N374" s="418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406"/>
      <c r="B375" s="406"/>
      <c r="C375" s="406"/>
      <c r="D375" s="406"/>
      <c r="E375" s="406"/>
      <c r="F375" s="406"/>
      <c r="G375" s="406"/>
      <c r="H375" s="406"/>
      <c r="I375" s="406"/>
      <c r="J375" s="406"/>
      <c r="K375" s="406"/>
      <c r="L375" s="406"/>
      <c r="M375" s="406"/>
      <c r="N375" s="418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15" t="s">
        <v>531</v>
      </c>
      <c r="B376" s="416"/>
      <c r="C376" s="416"/>
      <c r="D376" s="416"/>
      <c r="E376" s="416"/>
      <c r="F376" s="416"/>
      <c r="G376" s="416"/>
      <c r="H376" s="416"/>
      <c r="I376" s="416"/>
      <c r="J376" s="416"/>
      <c r="K376" s="416"/>
      <c r="L376" s="416"/>
      <c r="M376" s="416"/>
      <c r="N376" s="416"/>
      <c r="O376" s="416"/>
      <c r="P376" s="416"/>
      <c r="Q376" s="416"/>
      <c r="R376" s="416"/>
      <c r="S376" s="416"/>
      <c r="T376" s="416"/>
      <c r="U376" s="416"/>
      <c r="V376" s="416"/>
      <c r="W376" s="416"/>
      <c r="X376" s="416"/>
      <c r="Y376" s="416"/>
      <c r="Z376" s="48"/>
      <c r="AA376" s="48"/>
    </row>
    <row r="377" spans="1:67" ht="16.5" hidden="1" customHeight="1" x14ac:dyDescent="0.25">
      <c r="A377" s="411" t="s">
        <v>532</v>
      </c>
      <c r="B377" s="406"/>
      <c r="C377" s="406"/>
      <c r="D377" s="406"/>
      <c r="E377" s="406"/>
      <c r="F377" s="406"/>
      <c r="G377" s="406"/>
      <c r="H377" s="406"/>
      <c r="I377" s="406"/>
      <c r="J377" s="406"/>
      <c r="K377" s="406"/>
      <c r="L377" s="406"/>
      <c r="M377" s="406"/>
      <c r="N377" s="406"/>
      <c r="O377" s="406"/>
      <c r="P377" s="406"/>
      <c r="Q377" s="406"/>
      <c r="R377" s="406"/>
      <c r="S377" s="406"/>
      <c r="T377" s="406"/>
      <c r="U377" s="406"/>
      <c r="V377" s="406"/>
      <c r="W377" s="406"/>
      <c r="X377" s="406"/>
      <c r="Y377" s="406"/>
      <c r="Z377" s="378"/>
      <c r="AA377" s="378"/>
    </row>
    <row r="378" spans="1:67" ht="14.25" hidden="1" customHeight="1" x14ac:dyDescent="0.25">
      <c r="A378" s="405" t="s">
        <v>113</v>
      </c>
      <c r="B378" s="406"/>
      <c r="C378" s="406"/>
      <c r="D378" s="406"/>
      <c r="E378" s="406"/>
      <c r="F378" s="406"/>
      <c r="G378" s="406"/>
      <c r="H378" s="406"/>
      <c r="I378" s="406"/>
      <c r="J378" s="406"/>
      <c r="K378" s="406"/>
      <c r="L378" s="406"/>
      <c r="M378" s="406"/>
      <c r="N378" s="406"/>
      <c r="O378" s="406"/>
      <c r="P378" s="406"/>
      <c r="Q378" s="406"/>
      <c r="R378" s="406"/>
      <c r="S378" s="406"/>
      <c r="T378" s="406"/>
      <c r="U378" s="406"/>
      <c r="V378" s="406"/>
      <c r="W378" s="406"/>
      <c r="X378" s="406"/>
      <c r="Y378" s="406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4">
        <v>4607091389708</v>
      </c>
      <c r="E379" s="395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7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408"/>
      <c r="Q379" s="408"/>
      <c r="R379" s="408"/>
      <c r="S379" s="395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4">
        <v>4607091389692</v>
      </c>
      <c r="E380" s="395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408"/>
      <c r="Q380" s="408"/>
      <c r="R380" s="408"/>
      <c r="S380" s="395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17"/>
      <c r="B381" s="406"/>
      <c r="C381" s="406"/>
      <c r="D381" s="406"/>
      <c r="E381" s="406"/>
      <c r="F381" s="406"/>
      <c r="G381" s="406"/>
      <c r="H381" s="406"/>
      <c r="I381" s="406"/>
      <c r="J381" s="406"/>
      <c r="K381" s="406"/>
      <c r="L381" s="406"/>
      <c r="M381" s="406"/>
      <c r="N381" s="418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406"/>
      <c r="B382" s="406"/>
      <c r="C382" s="406"/>
      <c r="D382" s="406"/>
      <c r="E382" s="406"/>
      <c r="F382" s="406"/>
      <c r="G382" s="406"/>
      <c r="H382" s="406"/>
      <c r="I382" s="406"/>
      <c r="J382" s="406"/>
      <c r="K382" s="406"/>
      <c r="L382" s="406"/>
      <c r="M382" s="406"/>
      <c r="N382" s="418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5" t="s">
        <v>61</v>
      </c>
      <c r="B383" s="406"/>
      <c r="C383" s="406"/>
      <c r="D383" s="406"/>
      <c r="E383" s="406"/>
      <c r="F383" s="406"/>
      <c r="G383" s="406"/>
      <c r="H383" s="406"/>
      <c r="I383" s="406"/>
      <c r="J383" s="406"/>
      <c r="K383" s="406"/>
      <c r="L383" s="406"/>
      <c r="M383" s="406"/>
      <c r="N383" s="406"/>
      <c r="O383" s="406"/>
      <c r="P383" s="406"/>
      <c r="Q383" s="406"/>
      <c r="R383" s="406"/>
      <c r="S383" s="406"/>
      <c r="T383" s="406"/>
      <c r="U383" s="406"/>
      <c r="V383" s="406"/>
      <c r="W383" s="406"/>
      <c r="X383" s="406"/>
      <c r="Y383" s="406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4">
        <v>4607091389753</v>
      </c>
      <c r="E384" s="395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735" t="s">
        <v>539</v>
      </c>
      <c r="P384" s="408"/>
      <c r="Q384" s="408"/>
      <c r="R384" s="408"/>
      <c r="S384" s="395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4">
        <v>4607091389753</v>
      </c>
      <c r="E385" s="395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76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408"/>
      <c r="Q385" s="408"/>
      <c r="R385" s="408"/>
      <c r="S385" s="395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4">
        <v>4607091389760</v>
      </c>
      <c r="E386" s="395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2" t="s">
        <v>543</v>
      </c>
      <c r="P386" s="408"/>
      <c r="Q386" s="408"/>
      <c r="R386" s="408"/>
      <c r="S386" s="395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4">
        <v>4607091389760</v>
      </c>
      <c r="E387" s="395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08"/>
      <c r="Q387" s="408"/>
      <c r="R387" s="408"/>
      <c r="S387" s="395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545</v>
      </c>
      <c r="B388" s="54" t="s">
        <v>546</v>
      </c>
      <c r="C388" s="31">
        <v>4301031325</v>
      </c>
      <c r="D388" s="394">
        <v>4607091389746</v>
      </c>
      <c r="E388" s="395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75" t="s">
        <v>547</v>
      </c>
      <c r="P388" s="408"/>
      <c r="Q388" s="408"/>
      <c r="R388" s="408"/>
      <c r="S388" s="395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4">
        <v>4607091389746</v>
      </c>
      <c r="E389" s="395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55" t="s">
        <v>547</v>
      </c>
      <c r="P389" s="408"/>
      <c r="Q389" s="408"/>
      <c r="R389" s="408"/>
      <c r="S389" s="395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4">
        <v>4680115882928</v>
      </c>
      <c r="E390" s="395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54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408"/>
      <c r="Q390" s="408"/>
      <c r="R390" s="408"/>
      <c r="S390" s="395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4">
        <v>4680115883147</v>
      </c>
      <c r="E391" s="395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759" t="s">
        <v>553</v>
      </c>
      <c r="P391" s="408"/>
      <c r="Q391" s="408"/>
      <c r="R391" s="408"/>
      <c r="S391" s="395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4">
        <v>4680115883147</v>
      </c>
      <c r="E392" s="395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4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408"/>
      <c r="Q392" s="408"/>
      <c r="R392" s="408"/>
      <c r="S392" s="395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4">
        <v>4607091384338</v>
      </c>
      <c r="E393" s="395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787" t="s">
        <v>557</v>
      </c>
      <c r="P393" s="408"/>
      <c r="Q393" s="408"/>
      <c r="R393" s="408"/>
      <c r="S393" s="395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4">
        <v>4607091384338</v>
      </c>
      <c r="E394" s="395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08"/>
      <c r="Q394" s="408"/>
      <c r="R394" s="408"/>
      <c r="S394" s="395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4">
        <v>4680115883154</v>
      </c>
      <c r="E395" s="395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556" t="s">
        <v>561</v>
      </c>
      <c r="P395" s="408"/>
      <c r="Q395" s="408"/>
      <c r="R395" s="408"/>
      <c r="S395" s="395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4">
        <v>4680115883154</v>
      </c>
      <c r="E396" s="395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08"/>
      <c r="Q396" s="408"/>
      <c r="R396" s="408"/>
      <c r="S396" s="395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4">
        <v>4607091389524</v>
      </c>
      <c r="E397" s="395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663" t="s">
        <v>565</v>
      </c>
      <c r="P397" s="408"/>
      <c r="Q397" s="408"/>
      <c r="R397" s="408"/>
      <c r="S397" s="395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4">
        <v>4607091389524</v>
      </c>
      <c r="E398" s="395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08"/>
      <c r="Q398" s="408"/>
      <c r="R398" s="408"/>
      <c r="S398" s="395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4">
        <v>4680115883161</v>
      </c>
      <c r="E399" s="395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9" t="s">
        <v>569</v>
      </c>
      <c r="P399" s="408"/>
      <c r="Q399" s="408"/>
      <c r="R399" s="408"/>
      <c r="S399" s="395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4">
        <v>4680115883161</v>
      </c>
      <c r="E400" s="395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08"/>
      <c r="Q400" s="408"/>
      <c r="R400" s="408"/>
      <c r="S400" s="395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4">
        <v>4607091384345</v>
      </c>
      <c r="E401" s="395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4" t="s">
        <v>573</v>
      </c>
      <c r="P401" s="408"/>
      <c r="Q401" s="408"/>
      <c r="R401" s="408"/>
      <c r="S401" s="395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4">
        <v>4680115883178</v>
      </c>
      <c r="E402" s="395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408"/>
      <c r="Q402" s="408"/>
      <c r="R402" s="408"/>
      <c r="S402" s="395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4">
        <v>4607091389531</v>
      </c>
      <c r="E403" s="395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657" t="s">
        <v>578</v>
      </c>
      <c r="P403" s="408"/>
      <c r="Q403" s="408"/>
      <c r="R403" s="408"/>
      <c r="S403" s="395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94">
        <v>4607091389531</v>
      </c>
      <c r="E404" s="395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408"/>
      <c r="Q404" s="408"/>
      <c r="R404" s="408"/>
      <c r="S404" s="395"/>
      <c r="T404" s="34"/>
      <c r="U404" s="34"/>
      <c r="V404" s="35" t="s">
        <v>66</v>
      </c>
      <c r="W404" s="384">
        <v>38</v>
      </c>
      <c r="X404" s="385">
        <f t="shared" si="69"/>
        <v>39.9</v>
      </c>
      <c r="Y404" s="36">
        <f t="shared" si="75"/>
        <v>9.5380000000000006E-2</v>
      </c>
      <c r="Z404" s="56"/>
      <c r="AA404" s="57"/>
      <c r="AE404" s="64"/>
      <c r="BB404" s="299" t="s">
        <v>1</v>
      </c>
      <c r="BL404" s="64">
        <f t="shared" si="71"/>
        <v>40.352380952380948</v>
      </c>
      <c r="BM404" s="64">
        <f t="shared" si="72"/>
        <v>42.36999999999999</v>
      </c>
      <c r="BN404" s="64">
        <f t="shared" si="73"/>
        <v>7.7330077330077338E-2</v>
      </c>
      <c r="BO404" s="64">
        <f t="shared" si="74"/>
        <v>8.11965811965812E-2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4">
        <v>4680115883185</v>
      </c>
      <c r="E405" s="395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6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408"/>
      <c r="Q405" s="408"/>
      <c r="R405" s="408"/>
      <c r="S405" s="395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4">
        <v>4680115883185</v>
      </c>
      <c r="E406" s="395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25" t="s">
        <v>583</v>
      </c>
      <c r="P406" s="408"/>
      <c r="Q406" s="408"/>
      <c r="R406" s="408"/>
      <c r="S406" s="395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417"/>
      <c r="B407" s="406"/>
      <c r="C407" s="406"/>
      <c r="D407" s="406"/>
      <c r="E407" s="406"/>
      <c r="F407" s="406"/>
      <c r="G407" s="406"/>
      <c r="H407" s="406"/>
      <c r="I407" s="406"/>
      <c r="J407" s="406"/>
      <c r="K407" s="406"/>
      <c r="L407" s="406"/>
      <c r="M407" s="406"/>
      <c r="N407" s="418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18.095238095238095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19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9.5380000000000006E-2</v>
      </c>
      <c r="Z407" s="387"/>
      <c r="AA407" s="387"/>
    </row>
    <row r="408" spans="1:67" x14ac:dyDescent="0.2">
      <c r="A408" s="406"/>
      <c r="B408" s="406"/>
      <c r="C408" s="406"/>
      <c r="D408" s="406"/>
      <c r="E408" s="406"/>
      <c r="F408" s="406"/>
      <c r="G408" s="406"/>
      <c r="H408" s="406"/>
      <c r="I408" s="406"/>
      <c r="J408" s="406"/>
      <c r="K408" s="406"/>
      <c r="L408" s="406"/>
      <c r="M408" s="406"/>
      <c r="N408" s="418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38</v>
      </c>
      <c r="X408" s="386">
        <f>IFERROR(SUM(X384:X406),"0")</f>
        <v>39.9</v>
      </c>
      <c r="Y408" s="37"/>
      <c r="Z408" s="387"/>
      <c r="AA408" s="387"/>
    </row>
    <row r="409" spans="1:67" ht="14.25" hidden="1" customHeight="1" x14ac:dyDescent="0.25">
      <c r="A409" s="405" t="s">
        <v>72</v>
      </c>
      <c r="B409" s="406"/>
      <c r="C409" s="406"/>
      <c r="D409" s="406"/>
      <c r="E409" s="406"/>
      <c r="F409" s="406"/>
      <c r="G409" s="406"/>
      <c r="H409" s="406"/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406"/>
      <c r="U409" s="406"/>
      <c r="V409" s="406"/>
      <c r="W409" s="406"/>
      <c r="X409" s="406"/>
      <c r="Y409" s="406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4">
        <v>4607091389654</v>
      </c>
      <c r="E410" s="395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4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408"/>
      <c r="Q410" s="408"/>
      <c r="R410" s="408"/>
      <c r="S410" s="395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4">
        <v>4607091384352</v>
      </c>
      <c r="E411" s="395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6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408"/>
      <c r="Q411" s="408"/>
      <c r="R411" s="408"/>
      <c r="S411" s="395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17"/>
      <c r="B412" s="406"/>
      <c r="C412" s="406"/>
      <c r="D412" s="406"/>
      <c r="E412" s="406"/>
      <c r="F412" s="406"/>
      <c r="G412" s="406"/>
      <c r="H412" s="406"/>
      <c r="I412" s="406"/>
      <c r="J412" s="406"/>
      <c r="K412" s="406"/>
      <c r="L412" s="406"/>
      <c r="M412" s="406"/>
      <c r="N412" s="418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406"/>
      <c r="B413" s="406"/>
      <c r="C413" s="406"/>
      <c r="D413" s="406"/>
      <c r="E413" s="406"/>
      <c r="F413" s="406"/>
      <c r="G413" s="406"/>
      <c r="H413" s="406"/>
      <c r="I413" s="406"/>
      <c r="J413" s="406"/>
      <c r="K413" s="406"/>
      <c r="L413" s="406"/>
      <c r="M413" s="406"/>
      <c r="N413" s="418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5" t="s">
        <v>91</v>
      </c>
      <c r="B414" s="406"/>
      <c r="C414" s="406"/>
      <c r="D414" s="406"/>
      <c r="E414" s="406"/>
      <c r="F414" s="406"/>
      <c r="G414" s="406"/>
      <c r="H414" s="406"/>
      <c r="I414" s="406"/>
      <c r="J414" s="406"/>
      <c r="K414" s="406"/>
      <c r="L414" s="406"/>
      <c r="M414" s="406"/>
      <c r="N414" s="406"/>
      <c r="O414" s="406"/>
      <c r="P414" s="406"/>
      <c r="Q414" s="406"/>
      <c r="R414" s="406"/>
      <c r="S414" s="406"/>
      <c r="T414" s="406"/>
      <c r="U414" s="406"/>
      <c r="V414" s="406"/>
      <c r="W414" s="406"/>
      <c r="X414" s="406"/>
      <c r="Y414" s="406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94">
        <v>4680115884335</v>
      </c>
      <c r="E415" s="395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4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08"/>
      <c r="Q415" s="408"/>
      <c r="R415" s="408"/>
      <c r="S415" s="395"/>
      <c r="T415" s="34"/>
      <c r="U415" s="34"/>
      <c r="V415" s="35" t="s">
        <v>66</v>
      </c>
      <c r="W415" s="384">
        <v>4</v>
      </c>
      <c r="X415" s="385">
        <f>IFERROR(IF(W415="",0,CEILING((W415/$H415),1)*$H415),"")</f>
        <v>4.8</v>
      </c>
      <c r="Y415" s="36">
        <f>IFERROR(IF(X415=0,"",ROUNDUP(X415/H415,0)*0.00627),"")</f>
        <v>2.5080000000000002E-2</v>
      </c>
      <c r="Z415" s="56"/>
      <c r="AA415" s="57"/>
      <c r="AE415" s="64"/>
      <c r="BB415" s="304" t="s">
        <v>1</v>
      </c>
      <c r="BL415" s="64">
        <f>IFERROR(W415*I415/H415,"0")</f>
        <v>6</v>
      </c>
      <c r="BM415" s="64">
        <f>IFERROR(X415*I415/H415,"0")</f>
        <v>7.2000000000000011</v>
      </c>
      <c r="BN415" s="64">
        <f>IFERROR(1/J415*(W415/H415),"0")</f>
        <v>1.6666666666666666E-2</v>
      </c>
      <c r="BO415" s="64">
        <f>IFERROR(1/J415*(X415/H415),"0")</f>
        <v>0.02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4">
        <v>4680115884342</v>
      </c>
      <c r="E416" s="395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08"/>
      <c r="Q416" s="408"/>
      <c r="R416" s="408"/>
      <c r="S416" s="395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4">
        <v>4680115884113</v>
      </c>
      <c r="E417" s="395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4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08"/>
      <c r="Q417" s="408"/>
      <c r="R417" s="408"/>
      <c r="S417" s="395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17"/>
      <c r="B418" s="406"/>
      <c r="C418" s="406"/>
      <c r="D418" s="406"/>
      <c r="E418" s="406"/>
      <c r="F418" s="406"/>
      <c r="G418" s="406"/>
      <c r="H418" s="406"/>
      <c r="I418" s="406"/>
      <c r="J418" s="406"/>
      <c r="K418" s="406"/>
      <c r="L418" s="406"/>
      <c r="M418" s="406"/>
      <c r="N418" s="418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3.3333333333333335</v>
      </c>
      <c r="X418" s="386">
        <f>IFERROR(X415/H415,"0")+IFERROR(X416/H416,"0")+IFERROR(X417/H417,"0")</f>
        <v>4</v>
      </c>
      <c r="Y418" s="386">
        <f>IFERROR(IF(Y415="",0,Y415),"0")+IFERROR(IF(Y416="",0,Y416),"0")+IFERROR(IF(Y417="",0,Y417),"0")</f>
        <v>2.5080000000000002E-2</v>
      </c>
      <c r="Z418" s="387"/>
      <c r="AA418" s="387"/>
    </row>
    <row r="419" spans="1:67" x14ac:dyDescent="0.2">
      <c r="A419" s="406"/>
      <c r="B419" s="406"/>
      <c r="C419" s="406"/>
      <c r="D419" s="406"/>
      <c r="E419" s="406"/>
      <c r="F419" s="406"/>
      <c r="G419" s="406"/>
      <c r="H419" s="406"/>
      <c r="I419" s="406"/>
      <c r="J419" s="406"/>
      <c r="K419" s="406"/>
      <c r="L419" s="406"/>
      <c r="M419" s="406"/>
      <c r="N419" s="418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4</v>
      </c>
      <c r="X419" s="386">
        <f>IFERROR(SUM(X415:X417),"0")</f>
        <v>4.8</v>
      </c>
      <c r="Y419" s="37"/>
      <c r="Z419" s="387"/>
      <c r="AA419" s="387"/>
    </row>
    <row r="420" spans="1:67" ht="16.5" hidden="1" customHeight="1" x14ac:dyDescent="0.25">
      <c r="A420" s="411" t="s">
        <v>596</v>
      </c>
      <c r="B420" s="406"/>
      <c r="C420" s="406"/>
      <c r="D420" s="406"/>
      <c r="E420" s="406"/>
      <c r="F420" s="406"/>
      <c r="G420" s="406"/>
      <c r="H420" s="406"/>
      <c r="I420" s="406"/>
      <c r="J420" s="406"/>
      <c r="K420" s="406"/>
      <c r="L420" s="406"/>
      <c r="M420" s="406"/>
      <c r="N420" s="406"/>
      <c r="O420" s="406"/>
      <c r="P420" s="406"/>
      <c r="Q420" s="406"/>
      <c r="R420" s="406"/>
      <c r="S420" s="406"/>
      <c r="T420" s="406"/>
      <c r="U420" s="406"/>
      <c r="V420" s="406"/>
      <c r="W420" s="406"/>
      <c r="X420" s="406"/>
      <c r="Y420" s="406"/>
      <c r="Z420" s="378"/>
      <c r="AA420" s="378"/>
    </row>
    <row r="421" spans="1:67" ht="14.25" hidden="1" customHeight="1" x14ac:dyDescent="0.25">
      <c r="A421" s="405" t="s">
        <v>105</v>
      </c>
      <c r="B421" s="406"/>
      <c r="C421" s="406"/>
      <c r="D421" s="406"/>
      <c r="E421" s="406"/>
      <c r="F421" s="406"/>
      <c r="G421" s="406"/>
      <c r="H421" s="406"/>
      <c r="I421" s="406"/>
      <c r="J421" s="406"/>
      <c r="K421" s="406"/>
      <c r="L421" s="406"/>
      <c r="M421" s="406"/>
      <c r="N421" s="406"/>
      <c r="O421" s="406"/>
      <c r="P421" s="406"/>
      <c r="Q421" s="406"/>
      <c r="R421" s="406"/>
      <c r="S421" s="406"/>
      <c r="T421" s="406"/>
      <c r="U421" s="406"/>
      <c r="V421" s="406"/>
      <c r="W421" s="406"/>
      <c r="X421" s="406"/>
      <c r="Y421" s="406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4">
        <v>4607091389388</v>
      </c>
      <c r="E422" s="395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08"/>
      <c r="Q422" s="408"/>
      <c r="R422" s="408"/>
      <c r="S422" s="395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4">
        <v>4607091389364</v>
      </c>
      <c r="E423" s="395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13" t="s">
        <v>601</v>
      </c>
      <c r="P423" s="408"/>
      <c r="Q423" s="408"/>
      <c r="R423" s="408"/>
      <c r="S423" s="395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17"/>
      <c r="B424" s="406"/>
      <c r="C424" s="406"/>
      <c r="D424" s="406"/>
      <c r="E424" s="406"/>
      <c r="F424" s="406"/>
      <c r="G424" s="406"/>
      <c r="H424" s="406"/>
      <c r="I424" s="406"/>
      <c r="J424" s="406"/>
      <c r="K424" s="406"/>
      <c r="L424" s="406"/>
      <c r="M424" s="406"/>
      <c r="N424" s="418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406"/>
      <c r="B425" s="406"/>
      <c r="C425" s="406"/>
      <c r="D425" s="406"/>
      <c r="E425" s="406"/>
      <c r="F425" s="406"/>
      <c r="G425" s="406"/>
      <c r="H425" s="406"/>
      <c r="I425" s="406"/>
      <c r="J425" s="406"/>
      <c r="K425" s="406"/>
      <c r="L425" s="406"/>
      <c r="M425" s="406"/>
      <c r="N425" s="418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5" t="s">
        <v>61</v>
      </c>
      <c r="B426" s="406"/>
      <c r="C426" s="406"/>
      <c r="D426" s="406"/>
      <c r="E426" s="406"/>
      <c r="F426" s="406"/>
      <c r="G426" s="406"/>
      <c r="H426" s="406"/>
      <c r="I426" s="406"/>
      <c r="J426" s="406"/>
      <c r="K426" s="406"/>
      <c r="L426" s="406"/>
      <c r="M426" s="406"/>
      <c r="N426" s="406"/>
      <c r="O426" s="406"/>
      <c r="P426" s="406"/>
      <c r="Q426" s="406"/>
      <c r="R426" s="406"/>
      <c r="S426" s="406"/>
      <c r="T426" s="406"/>
      <c r="U426" s="406"/>
      <c r="V426" s="406"/>
      <c r="W426" s="406"/>
      <c r="X426" s="406"/>
      <c r="Y426" s="406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94">
        <v>4607091389739</v>
      </c>
      <c r="E427" s="395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597" t="s">
        <v>604</v>
      </c>
      <c r="P427" s="408"/>
      <c r="Q427" s="408"/>
      <c r="R427" s="408"/>
      <c r="S427" s="395"/>
      <c r="T427" s="34"/>
      <c r="U427" s="34"/>
      <c r="V427" s="35" t="s">
        <v>66</v>
      </c>
      <c r="W427" s="384">
        <v>98</v>
      </c>
      <c r="X427" s="385">
        <f t="shared" ref="X427:X434" si="76">IFERROR(IF(W427="",0,CEILING((W427/$H427),1)*$H427),"")</f>
        <v>100.80000000000001</v>
      </c>
      <c r="Y427" s="36">
        <f>IFERROR(IF(X427=0,"",ROUNDUP(X427/H427,0)*0.00753),"")</f>
        <v>0.18071999999999999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103.36666666666666</v>
      </c>
      <c r="BM427" s="64">
        <f t="shared" ref="BM427:BM434" si="78">IFERROR(X427*I427/H427,"0")</f>
        <v>106.32000000000001</v>
      </c>
      <c r="BN427" s="64">
        <f t="shared" ref="BN427:BN434" si="79">IFERROR(1/J427*(W427/H427),"0")</f>
        <v>0.14957264957264957</v>
      </c>
      <c r="BO427" s="64">
        <f t="shared" ref="BO427:BO434" si="80">IFERROR(1/J427*(X427/H427),"0")</f>
        <v>0.15384615384615385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4">
        <v>4607091389739</v>
      </c>
      <c r="E428" s="395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08"/>
      <c r="Q428" s="408"/>
      <c r="R428" s="408"/>
      <c r="S428" s="395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4">
        <v>4607091389425</v>
      </c>
      <c r="E429" s="395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640" t="s">
        <v>608</v>
      </c>
      <c r="P429" s="408"/>
      <c r="Q429" s="408"/>
      <c r="R429" s="408"/>
      <c r="S429" s="395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4">
        <v>4680115882911</v>
      </c>
      <c r="E430" s="395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08"/>
      <c r="Q430" s="408"/>
      <c r="R430" s="408"/>
      <c r="S430" s="395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4">
        <v>4680115880771</v>
      </c>
      <c r="E431" s="395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763" t="s">
        <v>613</v>
      </c>
      <c r="P431" s="408"/>
      <c r="Q431" s="408"/>
      <c r="R431" s="408"/>
      <c r="S431" s="395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4">
        <v>4680115880771</v>
      </c>
      <c r="E432" s="395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08"/>
      <c r="Q432" s="408"/>
      <c r="R432" s="408"/>
      <c r="S432" s="395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4">
        <v>4607091389500</v>
      </c>
      <c r="E433" s="395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62" t="s">
        <v>617</v>
      </c>
      <c r="P433" s="408"/>
      <c r="Q433" s="408"/>
      <c r="R433" s="408"/>
      <c r="S433" s="395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4">
        <v>4607091389500</v>
      </c>
      <c r="E434" s="395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08"/>
      <c r="Q434" s="408"/>
      <c r="R434" s="408"/>
      <c r="S434" s="395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417"/>
      <c r="B435" s="406"/>
      <c r="C435" s="406"/>
      <c r="D435" s="406"/>
      <c r="E435" s="406"/>
      <c r="F435" s="406"/>
      <c r="G435" s="406"/>
      <c r="H435" s="406"/>
      <c r="I435" s="406"/>
      <c r="J435" s="406"/>
      <c r="K435" s="406"/>
      <c r="L435" s="406"/>
      <c r="M435" s="406"/>
      <c r="N435" s="418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23.333333333333332</v>
      </c>
      <c r="X435" s="386">
        <f>IFERROR(X427/H427,"0")+IFERROR(X428/H428,"0")+IFERROR(X429/H429,"0")+IFERROR(X430/H430,"0")+IFERROR(X431/H431,"0")+IFERROR(X432/H432,"0")+IFERROR(X433/H433,"0")+IFERROR(X434/H434,"0")</f>
        <v>24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0.18071999999999999</v>
      </c>
      <c r="Z435" s="387"/>
      <c r="AA435" s="387"/>
    </row>
    <row r="436" spans="1:67" x14ac:dyDescent="0.2">
      <c r="A436" s="406"/>
      <c r="B436" s="406"/>
      <c r="C436" s="406"/>
      <c r="D436" s="406"/>
      <c r="E436" s="406"/>
      <c r="F436" s="406"/>
      <c r="G436" s="406"/>
      <c r="H436" s="406"/>
      <c r="I436" s="406"/>
      <c r="J436" s="406"/>
      <c r="K436" s="406"/>
      <c r="L436" s="406"/>
      <c r="M436" s="406"/>
      <c r="N436" s="418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98</v>
      </c>
      <c r="X436" s="386">
        <f>IFERROR(SUM(X427:X434),"0")</f>
        <v>100.80000000000001</v>
      </c>
      <c r="Y436" s="37"/>
      <c r="Z436" s="387"/>
      <c r="AA436" s="387"/>
    </row>
    <row r="437" spans="1:67" ht="14.25" hidden="1" customHeight="1" x14ac:dyDescent="0.25">
      <c r="A437" s="405" t="s">
        <v>91</v>
      </c>
      <c r="B437" s="406"/>
      <c r="C437" s="406"/>
      <c r="D437" s="406"/>
      <c r="E437" s="406"/>
      <c r="F437" s="406"/>
      <c r="G437" s="406"/>
      <c r="H437" s="406"/>
      <c r="I437" s="406"/>
      <c r="J437" s="406"/>
      <c r="K437" s="406"/>
      <c r="L437" s="406"/>
      <c r="M437" s="406"/>
      <c r="N437" s="406"/>
      <c r="O437" s="406"/>
      <c r="P437" s="406"/>
      <c r="Q437" s="406"/>
      <c r="R437" s="406"/>
      <c r="S437" s="406"/>
      <c r="T437" s="406"/>
      <c r="U437" s="406"/>
      <c r="V437" s="406"/>
      <c r="W437" s="406"/>
      <c r="X437" s="406"/>
      <c r="Y437" s="406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4">
        <v>4680115884359</v>
      </c>
      <c r="E438" s="395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5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08"/>
      <c r="Q438" s="408"/>
      <c r="R438" s="408"/>
      <c r="S438" s="395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4">
        <v>4680115884571</v>
      </c>
      <c r="E439" s="395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75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08"/>
      <c r="Q439" s="408"/>
      <c r="R439" s="408"/>
      <c r="S439" s="395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7"/>
      <c r="B440" s="406"/>
      <c r="C440" s="406"/>
      <c r="D440" s="406"/>
      <c r="E440" s="406"/>
      <c r="F440" s="406"/>
      <c r="G440" s="406"/>
      <c r="H440" s="406"/>
      <c r="I440" s="406"/>
      <c r="J440" s="406"/>
      <c r="K440" s="406"/>
      <c r="L440" s="406"/>
      <c r="M440" s="406"/>
      <c r="N440" s="418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406"/>
      <c r="B441" s="406"/>
      <c r="C441" s="406"/>
      <c r="D441" s="406"/>
      <c r="E441" s="406"/>
      <c r="F441" s="406"/>
      <c r="G441" s="406"/>
      <c r="H441" s="406"/>
      <c r="I441" s="406"/>
      <c r="J441" s="406"/>
      <c r="K441" s="406"/>
      <c r="L441" s="406"/>
      <c r="M441" s="406"/>
      <c r="N441" s="418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5" t="s">
        <v>100</v>
      </c>
      <c r="B442" s="406"/>
      <c r="C442" s="406"/>
      <c r="D442" s="406"/>
      <c r="E442" s="406"/>
      <c r="F442" s="406"/>
      <c r="G442" s="406"/>
      <c r="H442" s="406"/>
      <c r="I442" s="406"/>
      <c r="J442" s="406"/>
      <c r="K442" s="406"/>
      <c r="L442" s="406"/>
      <c r="M442" s="406"/>
      <c r="N442" s="406"/>
      <c r="O442" s="406"/>
      <c r="P442" s="406"/>
      <c r="Q442" s="406"/>
      <c r="R442" s="406"/>
      <c r="S442" s="406"/>
      <c r="T442" s="406"/>
      <c r="U442" s="406"/>
      <c r="V442" s="406"/>
      <c r="W442" s="406"/>
      <c r="X442" s="406"/>
      <c r="Y442" s="406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4">
        <v>4680115884090</v>
      </c>
      <c r="E443" s="395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5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408"/>
      <c r="Q443" s="408"/>
      <c r="R443" s="408"/>
      <c r="S443" s="395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7"/>
      <c r="B444" s="406"/>
      <c r="C444" s="406"/>
      <c r="D444" s="406"/>
      <c r="E444" s="406"/>
      <c r="F444" s="406"/>
      <c r="G444" s="406"/>
      <c r="H444" s="406"/>
      <c r="I444" s="406"/>
      <c r="J444" s="406"/>
      <c r="K444" s="406"/>
      <c r="L444" s="406"/>
      <c r="M444" s="406"/>
      <c r="N444" s="418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406"/>
      <c r="B445" s="406"/>
      <c r="C445" s="406"/>
      <c r="D445" s="406"/>
      <c r="E445" s="406"/>
      <c r="F445" s="406"/>
      <c r="G445" s="406"/>
      <c r="H445" s="406"/>
      <c r="I445" s="406"/>
      <c r="J445" s="406"/>
      <c r="K445" s="406"/>
      <c r="L445" s="406"/>
      <c r="M445" s="406"/>
      <c r="N445" s="418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5" t="s">
        <v>625</v>
      </c>
      <c r="B446" s="406"/>
      <c r="C446" s="406"/>
      <c r="D446" s="406"/>
      <c r="E446" s="406"/>
      <c r="F446" s="406"/>
      <c r="G446" s="406"/>
      <c r="H446" s="406"/>
      <c r="I446" s="406"/>
      <c r="J446" s="406"/>
      <c r="K446" s="406"/>
      <c r="L446" s="406"/>
      <c r="M446" s="406"/>
      <c r="N446" s="406"/>
      <c r="O446" s="406"/>
      <c r="P446" s="406"/>
      <c r="Q446" s="406"/>
      <c r="R446" s="406"/>
      <c r="S446" s="406"/>
      <c r="T446" s="406"/>
      <c r="U446" s="406"/>
      <c r="V446" s="406"/>
      <c r="W446" s="406"/>
      <c r="X446" s="406"/>
      <c r="Y446" s="406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94">
        <v>4680115884564</v>
      </c>
      <c r="E447" s="395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63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408"/>
      <c r="Q447" s="408"/>
      <c r="R447" s="408"/>
      <c r="S447" s="395"/>
      <c r="T447" s="34"/>
      <c r="U447" s="34"/>
      <c r="V447" s="35" t="s">
        <v>66</v>
      </c>
      <c r="W447" s="384">
        <v>9</v>
      </c>
      <c r="X447" s="385">
        <f>IFERROR(IF(W447="",0,CEILING((W447/$H447),1)*$H447),"")</f>
        <v>9</v>
      </c>
      <c r="Y447" s="36">
        <f>IFERROR(IF(X447=0,"",ROUNDUP(X447/H447,0)*0.00627),"")</f>
        <v>1.881E-2</v>
      </c>
      <c r="Z447" s="56"/>
      <c r="AA447" s="57"/>
      <c r="AE447" s="64"/>
      <c r="BB447" s="320" t="s">
        <v>1</v>
      </c>
      <c r="BL447" s="64">
        <f>IFERROR(W447*I447/H447,"0")</f>
        <v>10.799999999999999</v>
      </c>
      <c r="BM447" s="64">
        <f>IFERROR(X447*I447/H447,"0")</f>
        <v>10.799999999999999</v>
      </c>
      <c r="BN447" s="64">
        <f>IFERROR(1/J447*(W447/H447),"0")</f>
        <v>1.4999999999999999E-2</v>
      </c>
      <c r="BO447" s="64">
        <f>IFERROR(1/J447*(X447/H447),"0")</f>
        <v>1.4999999999999999E-2</v>
      </c>
    </row>
    <row r="448" spans="1:67" x14ac:dyDescent="0.2">
      <c r="A448" s="417"/>
      <c r="B448" s="406"/>
      <c r="C448" s="406"/>
      <c r="D448" s="406"/>
      <c r="E448" s="406"/>
      <c r="F448" s="406"/>
      <c r="G448" s="406"/>
      <c r="H448" s="406"/>
      <c r="I448" s="406"/>
      <c r="J448" s="406"/>
      <c r="K448" s="406"/>
      <c r="L448" s="406"/>
      <c r="M448" s="406"/>
      <c r="N448" s="418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3</v>
      </c>
      <c r="X448" s="386">
        <f>IFERROR(X447/H447,"0")</f>
        <v>3</v>
      </c>
      <c r="Y448" s="386">
        <f>IFERROR(IF(Y447="",0,Y447),"0")</f>
        <v>1.881E-2</v>
      </c>
      <c r="Z448" s="387"/>
      <c r="AA448" s="387"/>
    </row>
    <row r="449" spans="1:67" x14ac:dyDescent="0.2">
      <c r="A449" s="406"/>
      <c r="B449" s="406"/>
      <c r="C449" s="406"/>
      <c r="D449" s="406"/>
      <c r="E449" s="406"/>
      <c r="F449" s="406"/>
      <c r="G449" s="406"/>
      <c r="H449" s="406"/>
      <c r="I449" s="406"/>
      <c r="J449" s="406"/>
      <c r="K449" s="406"/>
      <c r="L449" s="406"/>
      <c r="M449" s="406"/>
      <c r="N449" s="418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9</v>
      </c>
      <c r="X449" s="386">
        <f>IFERROR(SUM(X447:X447),"0")</f>
        <v>9</v>
      </c>
      <c r="Y449" s="37"/>
      <c r="Z449" s="387"/>
      <c r="AA449" s="387"/>
    </row>
    <row r="450" spans="1:67" ht="16.5" hidden="1" customHeight="1" x14ac:dyDescent="0.25">
      <c r="A450" s="411" t="s">
        <v>628</v>
      </c>
      <c r="B450" s="406"/>
      <c r="C450" s="406"/>
      <c r="D450" s="406"/>
      <c r="E450" s="406"/>
      <c r="F450" s="406"/>
      <c r="G450" s="406"/>
      <c r="H450" s="406"/>
      <c r="I450" s="406"/>
      <c r="J450" s="406"/>
      <c r="K450" s="406"/>
      <c r="L450" s="406"/>
      <c r="M450" s="406"/>
      <c r="N450" s="406"/>
      <c r="O450" s="406"/>
      <c r="P450" s="406"/>
      <c r="Q450" s="406"/>
      <c r="R450" s="406"/>
      <c r="S450" s="406"/>
      <c r="T450" s="406"/>
      <c r="U450" s="406"/>
      <c r="V450" s="406"/>
      <c r="W450" s="406"/>
      <c r="X450" s="406"/>
      <c r="Y450" s="406"/>
      <c r="Z450" s="378"/>
      <c r="AA450" s="378"/>
    </row>
    <row r="451" spans="1:67" ht="14.25" hidden="1" customHeight="1" x14ac:dyDescent="0.25">
      <c r="A451" s="405" t="s">
        <v>61</v>
      </c>
      <c r="B451" s="406"/>
      <c r="C451" s="406"/>
      <c r="D451" s="406"/>
      <c r="E451" s="406"/>
      <c r="F451" s="406"/>
      <c r="G451" s="406"/>
      <c r="H451" s="406"/>
      <c r="I451" s="406"/>
      <c r="J451" s="406"/>
      <c r="K451" s="406"/>
      <c r="L451" s="406"/>
      <c r="M451" s="406"/>
      <c r="N451" s="406"/>
      <c r="O451" s="406"/>
      <c r="P451" s="406"/>
      <c r="Q451" s="406"/>
      <c r="R451" s="406"/>
      <c r="S451" s="406"/>
      <c r="T451" s="406"/>
      <c r="U451" s="406"/>
      <c r="V451" s="406"/>
      <c r="W451" s="406"/>
      <c r="X451" s="406"/>
      <c r="Y451" s="406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4">
        <v>4680115885189</v>
      </c>
      <c r="E452" s="395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59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408"/>
      <c r="Q452" s="408"/>
      <c r="R452" s="408"/>
      <c r="S452" s="395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4">
        <v>4680115885172</v>
      </c>
      <c r="E453" s="395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8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408"/>
      <c r="Q453" s="408"/>
      <c r="R453" s="408"/>
      <c r="S453" s="395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4">
        <v>4680115885110</v>
      </c>
      <c r="E454" s="395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7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408"/>
      <c r="Q454" s="408"/>
      <c r="R454" s="408"/>
      <c r="S454" s="395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417"/>
      <c r="B455" s="406"/>
      <c r="C455" s="406"/>
      <c r="D455" s="406"/>
      <c r="E455" s="406"/>
      <c r="F455" s="406"/>
      <c r="G455" s="406"/>
      <c r="H455" s="406"/>
      <c r="I455" s="406"/>
      <c r="J455" s="406"/>
      <c r="K455" s="406"/>
      <c r="L455" s="406"/>
      <c r="M455" s="406"/>
      <c r="N455" s="418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406"/>
      <c r="B456" s="406"/>
      <c r="C456" s="406"/>
      <c r="D456" s="406"/>
      <c r="E456" s="406"/>
      <c r="F456" s="406"/>
      <c r="G456" s="406"/>
      <c r="H456" s="406"/>
      <c r="I456" s="406"/>
      <c r="J456" s="406"/>
      <c r="K456" s="406"/>
      <c r="L456" s="406"/>
      <c r="M456" s="406"/>
      <c r="N456" s="418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411" t="s">
        <v>635</v>
      </c>
      <c r="B457" s="406"/>
      <c r="C457" s="406"/>
      <c r="D457" s="406"/>
      <c r="E457" s="406"/>
      <c r="F457" s="406"/>
      <c r="G457" s="406"/>
      <c r="H457" s="406"/>
      <c r="I457" s="406"/>
      <c r="J457" s="406"/>
      <c r="K457" s="406"/>
      <c r="L457" s="406"/>
      <c r="M457" s="406"/>
      <c r="N457" s="406"/>
      <c r="O457" s="406"/>
      <c r="P457" s="406"/>
      <c r="Q457" s="406"/>
      <c r="R457" s="406"/>
      <c r="S457" s="406"/>
      <c r="T457" s="406"/>
      <c r="U457" s="406"/>
      <c r="V457" s="406"/>
      <c r="W457" s="406"/>
      <c r="X457" s="406"/>
      <c r="Y457" s="406"/>
      <c r="Z457" s="378"/>
      <c r="AA457" s="378"/>
    </row>
    <row r="458" spans="1:67" ht="14.25" hidden="1" customHeight="1" x14ac:dyDescent="0.25">
      <c r="A458" s="405" t="s">
        <v>61</v>
      </c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6"/>
      <c r="O458" s="406"/>
      <c r="P458" s="406"/>
      <c r="Q458" s="406"/>
      <c r="R458" s="406"/>
      <c r="S458" s="406"/>
      <c r="T458" s="406"/>
      <c r="U458" s="406"/>
      <c r="V458" s="406"/>
      <c r="W458" s="406"/>
      <c r="X458" s="406"/>
      <c r="Y458" s="406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4">
        <v>4680115885738</v>
      </c>
      <c r="E459" s="395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536" t="s">
        <v>638</v>
      </c>
      <c r="P459" s="408"/>
      <c r="Q459" s="408"/>
      <c r="R459" s="408"/>
      <c r="S459" s="395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4">
        <v>4680115885103</v>
      </c>
      <c r="E460" s="395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5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408"/>
      <c r="Q460" s="408"/>
      <c r="R460" s="408"/>
      <c r="S460" s="395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17"/>
      <c r="B461" s="406"/>
      <c r="C461" s="406"/>
      <c r="D461" s="406"/>
      <c r="E461" s="406"/>
      <c r="F461" s="406"/>
      <c r="G461" s="406"/>
      <c r="H461" s="406"/>
      <c r="I461" s="406"/>
      <c r="J461" s="406"/>
      <c r="K461" s="406"/>
      <c r="L461" s="406"/>
      <c r="M461" s="406"/>
      <c r="N461" s="418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406"/>
      <c r="B462" s="406"/>
      <c r="C462" s="406"/>
      <c r="D462" s="406"/>
      <c r="E462" s="406"/>
      <c r="F462" s="406"/>
      <c r="G462" s="406"/>
      <c r="H462" s="406"/>
      <c r="I462" s="406"/>
      <c r="J462" s="406"/>
      <c r="K462" s="406"/>
      <c r="L462" s="406"/>
      <c r="M462" s="406"/>
      <c r="N462" s="418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5" t="s">
        <v>213</v>
      </c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6"/>
      <c r="O463" s="406"/>
      <c r="P463" s="406"/>
      <c r="Q463" s="406"/>
      <c r="R463" s="406"/>
      <c r="S463" s="406"/>
      <c r="T463" s="406"/>
      <c r="U463" s="406"/>
      <c r="V463" s="406"/>
      <c r="W463" s="406"/>
      <c r="X463" s="406"/>
      <c r="Y463" s="406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4">
        <v>4680115885509</v>
      </c>
      <c r="E464" s="395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668" t="s">
        <v>643</v>
      </c>
      <c r="P464" s="408"/>
      <c r="Q464" s="408"/>
      <c r="R464" s="408"/>
      <c r="S464" s="395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17"/>
      <c r="B465" s="406"/>
      <c r="C465" s="406"/>
      <c r="D465" s="406"/>
      <c r="E465" s="406"/>
      <c r="F465" s="406"/>
      <c r="G465" s="406"/>
      <c r="H465" s="406"/>
      <c r="I465" s="406"/>
      <c r="J465" s="406"/>
      <c r="K465" s="406"/>
      <c r="L465" s="406"/>
      <c r="M465" s="406"/>
      <c r="N465" s="418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406"/>
      <c r="B466" s="406"/>
      <c r="C466" s="406"/>
      <c r="D466" s="406"/>
      <c r="E466" s="406"/>
      <c r="F466" s="406"/>
      <c r="G466" s="406"/>
      <c r="H466" s="406"/>
      <c r="I466" s="406"/>
      <c r="J466" s="406"/>
      <c r="K466" s="406"/>
      <c r="L466" s="406"/>
      <c r="M466" s="406"/>
      <c r="N466" s="418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15" t="s">
        <v>644</v>
      </c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6"/>
      <c r="O467" s="416"/>
      <c r="P467" s="416"/>
      <c r="Q467" s="416"/>
      <c r="R467" s="416"/>
      <c r="S467" s="416"/>
      <c r="T467" s="416"/>
      <c r="U467" s="416"/>
      <c r="V467" s="416"/>
      <c r="W467" s="416"/>
      <c r="X467" s="416"/>
      <c r="Y467" s="416"/>
      <c r="Z467" s="48"/>
      <c r="AA467" s="48"/>
    </row>
    <row r="468" spans="1:67" ht="16.5" hidden="1" customHeight="1" x14ac:dyDescent="0.25">
      <c r="A468" s="411" t="s">
        <v>644</v>
      </c>
      <c r="B468" s="406"/>
      <c r="C468" s="406"/>
      <c r="D468" s="406"/>
      <c r="E468" s="406"/>
      <c r="F468" s="406"/>
      <c r="G468" s="406"/>
      <c r="H468" s="406"/>
      <c r="I468" s="406"/>
      <c r="J468" s="406"/>
      <c r="K468" s="406"/>
      <c r="L468" s="406"/>
      <c r="M468" s="406"/>
      <c r="N468" s="406"/>
      <c r="O468" s="406"/>
      <c r="P468" s="406"/>
      <c r="Q468" s="406"/>
      <c r="R468" s="406"/>
      <c r="S468" s="406"/>
      <c r="T468" s="406"/>
      <c r="U468" s="406"/>
      <c r="V468" s="406"/>
      <c r="W468" s="406"/>
      <c r="X468" s="406"/>
      <c r="Y468" s="406"/>
      <c r="Z468" s="378"/>
      <c r="AA468" s="378"/>
    </row>
    <row r="469" spans="1:67" ht="14.25" hidden="1" customHeight="1" x14ac:dyDescent="0.25">
      <c r="A469" s="405" t="s">
        <v>113</v>
      </c>
      <c r="B469" s="406"/>
      <c r="C469" s="406"/>
      <c r="D469" s="406"/>
      <c r="E469" s="406"/>
      <c r="F469" s="406"/>
      <c r="G469" s="406"/>
      <c r="H469" s="406"/>
      <c r="I469" s="406"/>
      <c r="J469" s="406"/>
      <c r="K469" s="406"/>
      <c r="L469" s="406"/>
      <c r="M469" s="406"/>
      <c r="N469" s="406"/>
      <c r="O469" s="406"/>
      <c r="P469" s="406"/>
      <c r="Q469" s="406"/>
      <c r="R469" s="406"/>
      <c r="S469" s="406"/>
      <c r="T469" s="406"/>
      <c r="U469" s="406"/>
      <c r="V469" s="406"/>
      <c r="W469" s="406"/>
      <c r="X469" s="406"/>
      <c r="Y469" s="406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4">
        <v>4607091389067</v>
      </c>
      <c r="E470" s="395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48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408"/>
      <c r="Q470" s="408"/>
      <c r="R470" s="408"/>
      <c r="S470" s="395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4">
        <v>4680115885226</v>
      </c>
      <c r="E471" s="395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5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08"/>
      <c r="Q471" s="408"/>
      <c r="R471" s="408"/>
      <c r="S471" s="395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4">
        <v>4607091383522</v>
      </c>
      <c r="E472" s="395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51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08"/>
      <c r="Q472" s="408"/>
      <c r="R472" s="408"/>
      <c r="S472" s="395"/>
      <c r="T472" s="34"/>
      <c r="U472" s="34"/>
      <c r="V472" s="35" t="s">
        <v>66</v>
      </c>
      <c r="W472" s="384">
        <v>649</v>
      </c>
      <c r="X472" s="385">
        <f t="shared" si="82"/>
        <v>649.44000000000005</v>
      </c>
      <c r="Y472" s="36">
        <f t="shared" si="83"/>
        <v>1.4710799999999999</v>
      </c>
      <c r="Z472" s="56"/>
      <c r="AA472" s="57"/>
      <c r="AE472" s="64"/>
      <c r="BB472" s="329" t="s">
        <v>1</v>
      </c>
      <c r="BL472" s="64">
        <f t="shared" si="84"/>
        <v>693.24999999999989</v>
      </c>
      <c r="BM472" s="64">
        <f t="shared" si="85"/>
        <v>693.72</v>
      </c>
      <c r="BN472" s="64">
        <f t="shared" si="86"/>
        <v>1.1818910256410255</v>
      </c>
      <c r="BO472" s="64">
        <f t="shared" si="87"/>
        <v>1.1826923076923077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94">
        <v>4680115885271</v>
      </c>
      <c r="E473" s="395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91" t="s">
        <v>653</v>
      </c>
      <c r="P473" s="408"/>
      <c r="Q473" s="408"/>
      <c r="R473" s="408"/>
      <c r="S473" s="395"/>
      <c r="T473" s="34"/>
      <c r="U473" s="34"/>
      <c r="V473" s="35" t="s">
        <v>66</v>
      </c>
      <c r="W473" s="384">
        <v>110</v>
      </c>
      <c r="X473" s="385">
        <f t="shared" si="82"/>
        <v>110.88000000000001</v>
      </c>
      <c r="Y473" s="36">
        <f t="shared" si="83"/>
        <v>0.25115999999999999</v>
      </c>
      <c r="Z473" s="56"/>
      <c r="AA473" s="57"/>
      <c r="AE473" s="64"/>
      <c r="BB473" s="330" t="s">
        <v>1</v>
      </c>
      <c r="BL473" s="64">
        <f t="shared" si="84"/>
        <v>117.49999999999999</v>
      </c>
      <c r="BM473" s="64">
        <f t="shared" si="85"/>
        <v>118.44</v>
      </c>
      <c r="BN473" s="64">
        <f t="shared" si="86"/>
        <v>0.20032051282051283</v>
      </c>
      <c r="BO473" s="64">
        <f t="shared" si="87"/>
        <v>0.20192307692307693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4">
        <v>4680115884502</v>
      </c>
      <c r="E474" s="395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08"/>
      <c r="Q474" s="408"/>
      <c r="R474" s="408"/>
      <c r="S474" s="395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4">
        <v>4607091389104</v>
      </c>
      <c r="E475" s="395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08"/>
      <c r="Q475" s="408"/>
      <c r="R475" s="408"/>
      <c r="S475" s="395"/>
      <c r="T475" s="34"/>
      <c r="U475" s="34"/>
      <c r="V475" s="35" t="s">
        <v>66</v>
      </c>
      <c r="W475" s="384">
        <v>946</v>
      </c>
      <c r="X475" s="385">
        <f t="shared" si="82"/>
        <v>950.40000000000009</v>
      </c>
      <c r="Y475" s="36">
        <f t="shared" si="83"/>
        <v>2.1528</v>
      </c>
      <c r="Z475" s="56"/>
      <c r="AA475" s="57"/>
      <c r="AE475" s="64"/>
      <c r="BB475" s="332" t="s">
        <v>1</v>
      </c>
      <c r="BL475" s="64">
        <f t="shared" si="84"/>
        <v>1010.4999999999999</v>
      </c>
      <c r="BM475" s="64">
        <f t="shared" si="85"/>
        <v>1015.2</v>
      </c>
      <c r="BN475" s="64">
        <f t="shared" si="86"/>
        <v>1.7227564102564104</v>
      </c>
      <c r="BO475" s="64">
        <f t="shared" si="87"/>
        <v>1.7307692307692308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4">
        <v>4680115884519</v>
      </c>
      <c r="E476" s="395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6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08"/>
      <c r="Q476" s="408"/>
      <c r="R476" s="408"/>
      <c r="S476" s="395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94">
        <v>4680115880603</v>
      </c>
      <c r="E477" s="395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5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08"/>
      <c r="Q477" s="408"/>
      <c r="R477" s="408"/>
      <c r="S477" s="395"/>
      <c r="T477" s="34"/>
      <c r="U477" s="34"/>
      <c r="V477" s="35" t="s">
        <v>66</v>
      </c>
      <c r="W477" s="384">
        <v>124</v>
      </c>
      <c r="X477" s="385">
        <f t="shared" si="82"/>
        <v>126</v>
      </c>
      <c r="Y477" s="36">
        <f>IFERROR(IF(X477=0,"",ROUNDUP(X477/H477,0)*0.00937),"")</f>
        <v>0.32795000000000002</v>
      </c>
      <c r="Z477" s="56"/>
      <c r="AA477" s="57"/>
      <c r="AE477" s="64"/>
      <c r="BB477" s="334" t="s">
        <v>1</v>
      </c>
      <c r="BL477" s="64">
        <f t="shared" si="84"/>
        <v>132.26666666666665</v>
      </c>
      <c r="BM477" s="64">
        <f t="shared" si="85"/>
        <v>134.39999999999998</v>
      </c>
      <c r="BN477" s="64">
        <f t="shared" si="86"/>
        <v>0.28703703703703703</v>
      </c>
      <c r="BO477" s="64">
        <f t="shared" si="87"/>
        <v>0.29166666666666669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4">
        <v>4680115882782</v>
      </c>
      <c r="E478" s="395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675" t="s">
        <v>664</v>
      </c>
      <c r="P478" s="408"/>
      <c r="Q478" s="408"/>
      <c r="R478" s="408"/>
      <c r="S478" s="395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94">
        <v>4607091389098</v>
      </c>
      <c r="E479" s="395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08"/>
      <c r="Q479" s="408"/>
      <c r="R479" s="408"/>
      <c r="S479" s="395"/>
      <c r="T479" s="34"/>
      <c r="U479" s="34"/>
      <c r="V479" s="35" t="s">
        <v>66</v>
      </c>
      <c r="W479" s="384">
        <v>106</v>
      </c>
      <c r="X479" s="385">
        <f t="shared" si="82"/>
        <v>108</v>
      </c>
      <c r="Y479" s="36">
        <f>IFERROR(IF(X479=0,"",ROUNDUP(X479/H479,0)*0.00753),"")</f>
        <v>0.33884999999999998</v>
      </c>
      <c r="Z479" s="56"/>
      <c r="AA479" s="57"/>
      <c r="AE479" s="64"/>
      <c r="BB479" s="336" t="s">
        <v>1</v>
      </c>
      <c r="BL479" s="64">
        <f t="shared" si="84"/>
        <v>114.83333333333334</v>
      </c>
      <c r="BM479" s="64">
        <f t="shared" si="85"/>
        <v>117.00000000000001</v>
      </c>
      <c r="BN479" s="64">
        <f t="shared" si="86"/>
        <v>0.28311965811965811</v>
      </c>
      <c r="BO479" s="64">
        <f t="shared" si="87"/>
        <v>0.28846153846153844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4">
        <v>4607091389982</v>
      </c>
      <c r="E480" s="395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08"/>
      <c r="Q480" s="408"/>
      <c r="R480" s="408"/>
      <c r="S480" s="395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417"/>
      <c r="B481" s="406"/>
      <c r="C481" s="406"/>
      <c r="D481" s="406"/>
      <c r="E481" s="406"/>
      <c r="F481" s="406"/>
      <c r="G481" s="406"/>
      <c r="H481" s="406"/>
      <c r="I481" s="406"/>
      <c r="J481" s="406"/>
      <c r="K481" s="406"/>
      <c r="L481" s="406"/>
      <c r="M481" s="406"/>
      <c r="N481" s="418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401.52777777777777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404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4.5418400000000005</v>
      </c>
      <c r="Z481" s="387"/>
      <c r="AA481" s="387"/>
    </row>
    <row r="482" spans="1:67" x14ac:dyDescent="0.2">
      <c r="A482" s="406"/>
      <c r="B482" s="406"/>
      <c r="C482" s="406"/>
      <c r="D482" s="406"/>
      <c r="E482" s="406"/>
      <c r="F482" s="406"/>
      <c r="G482" s="406"/>
      <c r="H482" s="406"/>
      <c r="I482" s="406"/>
      <c r="J482" s="406"/>
      <c r="K482" s="406"/>
      <c r="L482" s="406"/>
      <c r="M482" s="406"/>
      <c r="N482" s="418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1935</v>
      </c>
      <c r="X482" s="386">
        <f>IFERROR(SUM(X470:X480),"0")</f>
        <v>1944.7200000000003</v>
      </c>
      <c r="Y482" s="37"/>
      <c r="Z482" s="387"/>
      <c r="AA482" s="387"/>
    </row>
    <row r="483" spans="1:67" ht="14.25" hidden="1" customHeight="1" x14ac:dyDescent="0.25">
      <c r="A483" s="405" t="s">
        <v>105</v>
      </c>
      <c r="B483" s="406"/>
      <c r="C483" s="406"/>
      <c r="D483" s="406"/>
      <c r="E483" s="406"/>
      <c r="F483" s="406"/>
      <c r="G483" s="406"/>
      <c r="H483" s="406"/>
      <c r="I483" s="406"/>
      <c r="J483" s="406"/>
      <c r="K483" s="406"/>
      <c r="L483" s="406"/>
      <c r="M483" s="406"/>
      <c r="N483" s="406"/>
      <c r="O483" s="406"/>
      <c r="P483" s="406"/>
      <c r="Q483" s="406"/>
      <c r="R483" s="406"/>
      <c r="S483" s="406"/>
      <c r="T483" s="406"/>
      <c r="U483" s="406"/>
      <c r="V483" s="406"/>
      <c r="W483" s="406"/>
      <c r="X483" s="406"/>
      <c r="Y483" s="406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4">
        <v>4607091388930</v>
      </c>
      <c r="E484" s="395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4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08"/>
      <c r="Q484" s="408"/>
      <c r="R484" s="408"/>
      <c r="S484" s="395"/>
      <c r="T484" s="34"/>
      <c r="U484" s="34"/>
      <c r="V484" s="35" t="s">
        <v>66</v>
      </c>
      <c r="W484" s="384">
        <v>251</v>
      </c>
      <c r="X484" s="385">
        <f>IFERROR(IF(W484="",0,CEILING((W484/$H484),1)*$H484),"")</f>
        <v>253.44</v>
      </c>
      <c r="Y484" s="36">
        <f>IFERROR(IF(X484=0,"",ROUNDUP(X484/H484,0)*0.01196),"")</f>
        <v>0.57408000000000003</v>
      </c>
      <c r="Z484" s="56"/>
      <c r="AA484" s="57"/>
      <c r="AE484" s="64"/>
      <c r="BB484" s="338" t="s">
        <v>1</v>
      </c>
      <c r="BL484" s="64">
        <f>IFERROR(W484*I484/H484,"0")</f>
        <v>268.11363636363632</v>
      </c>
      <c r="BM484" s="64">
        <f>IFERROR(X484*I484/H484,"0")</f>
        <v>270.71999999999997</v>
      </c>
      <c r="BN484" s="64">
        <f>IFERROR(1/J484*(W484/H484),"0")</f>
        <v>0.45709498834498841</v>
      </c>
      <c r="BO484" s="64">
        <f>IFERROR(1/J484*(X484/H484),"0")</f>
        <v>0.46153846153846156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94">
        <v>4680115880054</v>
      </c>
      <c r="E485" s="395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08"/>
      <c r="Q485" s="408"/>
      <c r="R485" s="408"/>
      <c r="S485" s="395"/>
      <c r="T485" s="34"/>
      <c r="U485" s="34"/>
      <c r="V485" s="35" t="s">
        <v>66</v>
      </c>
      <c r="W485" s="384">
        <v>253</v>
      </c>
      <c r="X485" s="385">
        <f>IFERROR(IF(W485="",0,CEILING((W485/$H485),1)*$H485),"")</f>
        <v>255.6</v>
      </c>
      <c r="Y485" s="36">
        <f>IFERROR(IF(X485=0,"",ROUNDUP(X485/H485,0)*0.00937),"")</f>
        <v>0.66527000000000003</v>
      </c>
      <c r="Z485" s="56"/>
      <c r="AA485" s="57"/>
      <c r="AE485" s="64"/>
      <c r="BB485" s="339" t="s">
        <v>1</v>
      </c>
      <c r="BL485" s="64">
        <f>IFERROR(W485*I485/H485,"0")</f>
        <v>269.86666666666667</v>
      </c>
      <c r="BM485" s="64">
        <f>IFERROR(X485*I485/H485,"0")</f>
        <v>272.64</v>
      </c>
      <c r="BN485" s="64">
        <f>IFERROR(1/J485*(W485/H485),"0")</f>
        <v>0.58564814814814814</v>
      </c>
      <c r="BO485" s="64">
        <f>IFERROR(1/J485*(X485/H485),"0")</f>
        <v>0.59166666666666667</v>
      </c>
    </row>
    <row r="486" spans="1:67" x14ac:dyDescent="0.2">
      <c r="A486" s="417"/>
      <c r="B486" s="406"/>
      <c r="C486" s="406"/>
      <c r="D486" s="406"/>
      <c r="E486" s="406"/>
      <c r="F486" s="406"/>
      <c r="G486" s="406"/>
      <c r="H486" s="406"/>
      <c r="I486" s="406"/>
      <c r="J486" s="406"/>
      <c r="K486" s="406"/>
      <c r="L486" s="406"/>
      <c r="M486" s="406"/>
      <c r="N486" s="418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117.81565656565655</v>
      </c>
      <c r="X486" s="386">
        <f>IFERROR(X484/H484,"0")+IFERROR(X485/H485,"0")</f>
        <v>119</v>
      </c>
      <c r="Y486" s="386">
        <f>IFERROR(IF(Y484="",0,Y484),"0")+IFERROR(IF(Y485="",0,Y485),"0")</f>
        <v>1.23935</v>
      </c>
      <c r="Z486" s="387"/>
      <c r="AA486" s="387"/>
    </row>
    <row r="487" spans="1:67" x14ac:dyDescent="0.2">
      <c r="A487" s="406"/>
      <c r="B487" s="406"/>
      <c r="C487" s="406"/>
      <c r="D487" s="406"/>
      <c r="E487" s="406"/>
      <c r="F487" s="406"/>
      <c r="G487" s="406"/>
      <c r="H487" s="406"/>
      <c r="I487" s="406"/>
      <c r="J487" s="406"/>
      <c r="K487" s="406"/>
      <c r="L487" s="406"/>
      <c r="M487" s="406"/>
      <c r="N487" s="418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504</v>
      </c>
      <c r="X487" s="386">
        <f>IFERROR(SUM(X484:X485),"0")</f>
        <v>509.03999999999996</v>
      </c>
      <c r="Y487" s="37"/>
      <c r="Z487" s="387"/>
      <c r="AA487" s="387"/>
    </row>
    <row r="488" spans="1:67" ht="14.25" hidden="1" customHeight="1" x14ac:dyDescent="0.25">
      <c r="A488" s="405" t="s">
        <v>61</v>
      </c>
      <c r="B488" s="406"/>
      <c r="C488" s="406"/>
      <c r="D488" s="406"/>
      <c r="E488" s="406"/>
      <c r="F488" s="406"/>
      <c r="G488" s="406"/>
      <c r="H488" s="406"/>
      <c r="I488" s="406"/>
      <c r="J488" s="406"/>
      <c r="K488" s="406"/>
      <c r="L488" s="406"/>
      <c r="M488" s="406"/>
      <c r="N488" s="406"/>
      <c r="O488" s="406"/>
      <c r="P488" s="406"/>
      <c r="Q488" s="406"/>
      <c r="R488" s="406"/>
      <c r="S488" s="406"/>
      <c r="T488" s="406"/>
      <c r="U488" s="406"/>
      <c r="V488" s="406"/>
      <c r="W488" s="406"/>
      <c r="X488" s="406"/>
      <c r="Y488" s="406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4">
        <v>4680115883116</v>
      </c>
      <c r="E489" s="395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4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08"/>
      <c r="Q489" s="408"/>
      <c r="R489" s="408"/>
      <c r="S489" s="395"/>
      <c r="T489" s="34"/>
      <c r="U489" s="34"/>
      <c r="V489" s="35" t="s">
        <v>66</v>
      </c>
      <c r="W489" s="384">
        <v>84</v>
      </c>
      <c r="X489" s="385">
        <f t="shared" ref="X489:X494" si="88">IFERROR(IF(W489="",0,CEILING((W489/$H489),1)*$H489),"")</f>
        <v>84.48</v>
      </c>
      <c r="Y489" s="36">
        <f>IFERROR(IF(X489=0,"",ROUNDUP(X489/H489,0)*0.01196),"")</f>
        <v>0.19136</v>
      </c>
      <c r="Z489" s="56"/>
      <c r="AA489" s="57"/>
      <c r="AE489" s="64"/>
      <c r="BB489" s="340" t="s">
        <v>1</v>
      </c>
      <c r="BL489" s="64">
        <f t="shared" ref="BL489:BL494" si="89">IFERROR(W489*I489/H489,"0")</f>
        <v>89.72727272727272</v>
      </c>
      <c r="BM489" s="64">
        <f t="shared" ref="BM489:BM494" si="90">IFERROR(X489*I489/H489,"0")</f>
        <v>90.24</v>
      </c>
      <c r="BN489" s="64">
        <f t="shared" ref="BN489:BN494" si="91">IFERROR(1/J489*(W489/H489),"0")</f>
        <v>0.15297202797202797</v>
      </c>
      <c r="BO489" s="64">
        <f t="shared" ref="BO489:BO494" si="92">IFERROR(1/J489*(X489/H489),"0")</f>
        <v>0.15384615384615385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94">
        <v>4680115883093</v>
      </c>
      <c r="E490" s="395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4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08"/>
      <c r="Q490" s="408"/>
      <c r="R490" s="408"/>
      <c r="S490" s="395"/>
      <c r="T490" s="34"/>
      <c r="U490" s="34"/>
      <c r="V490" s="35" t="s">
        <v>66</v>
      </c>
      <c r="W490" s="384">
        <v>394</v>
      </c>
      <c r="X490" s="385">
        <f t="shared" si="88"/>
        <v>396</v>
      </c>
      <c r="Y490" s="36">
        <f>IFERROR(IF(X490=0,"",ROUNDUP(X490/H490,0)*0.01196),"")</f>
        <v>0.89700000000000002</v>
      </c>
      <c r="Z490" s="56"/>
      <c r="AA490" s="57"/>
      <c r="AE490" s="64"/>
      <c r="BB490" s="341" t="s">
        <v>1</v>
      </c>
      <c r="BL490" s="64">
        <f t="shared" si="89"/>
        <v>420.86363636363632</v>
      </c>
      <c r="BM490" s="64">
        <f t="shared" si="90"/>
        <v>423</v>
      </c>
      <c r="BN490" s="64">
        <f t="shared" si="91"/>
        <v>0.71751165501165504</v>
      </c>
      <c r="BO490" s="64">
        <f t="shared" si="92"/>
        <v>0.72115384615384615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4">
        <v>4680115883109</v>
      </c>
      <c r="E491" s="395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08"/>
      <c r="Q491" s="408"/>
      <c r="R491" s="408"/>
      <c r="S491" s="395"/>
      <c r="T491" s="34"/>
      <c r="U491" s="34"/>
      <c r="V491" s="35" t="s">
        <v>66</v>
      </c>
      <c r="W491" s="384">
        <v>454</v>
      </c>
      <c r="X491" s="385">
        <f t="shared" si="88"/>
        <v>454.08000000000004</v>
      </c>
      <c r="Y491" s="36">
        <f>IFERROR(IF(X491=0,"",ROUNDUP(X491/H491,0)*0.01196),"")</f>
        <v>1.0285599999999999</v>
      </c>
      <c r="Z491" s="56"/>
      <c r="AA491" s="57"/>
      <c r="AE491" s="64"/>
      <c r="BB491" s="342" t="s">
        <v>1</v>
      </c>
      <c r="BL491" s="64">
        <f t="shared" si="89"/>
        <v>484.95454545454544</v>
      </c>
      <c r="BM491" s="64">
        <f t="shared" si="90"/>
        <v>485.03999999999996</v>
      </c>
      <c r="BN491" s="64">
        <f t="shared" si="91"/>
        <v>0.82677738927738931</v>
      </c>
      <c r="BO491" s="64">
        <f t="shared" si="92"/>
        <v>0.82692307692307698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4">
        <v>4680115882072</v>
      </c>
      <c r="E492" s="395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6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08"/>
      <c r="Q492" s="408"/>
      <c r="R492" s="408"/>
      <c r="S492" s="395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4">
        <v>4680115882102</v>
      </c>
      <c r="E493" s="395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4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08"/>
      <c r="Q493" s="408"/>
      <c r="R493" s="408"/>
      <c r="S493" s="395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4">
        <v>4680115882096</v>
      </c>
      <c r="E494" s="395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08"/>
      <c r="Q494" s="408"/>
      <c r="R494" s="408"/>
      <c r="S494" s="395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417"/>
      <c r="B495" s="406"/>
      <c r="C495" s="406"/>
      <c r="D495" s="406"/>
      <c r="E495" s="406"/>
      <c r="F495" s="406"/>
      <c r="G495" s="406"/>
      <c r="H495" s="406"/>
      <c r="I495" s="406"/>
      <c r="J495" s="406"/>
      <c r="K495" s="406"/>
      <c r="L495" s="406"/>
      <c r="M495" s="406"/>
      <c r="N495" s="418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176.5151515151515</v>
      </c>
      <c r="X495" s="386">
        <f>IFERROR(X489/H489,"0")+IFERROR(X490/H490,"0")+IFERROR(X491/H491,"0")+IFERROR(X492/H492,"0")+IFERROR(X493/H493,"0")+IFERROR(X494/H494,"0")</f>
        <v>177</v>
      </c>
      <c r="Y495" s="386">
        <f>IFERROR(IF(Y489="",0,Y489),"0")+IFERROR(IF(Y490="",0,Y490),"0")+IFERROR(IF(Y491="",0,Y491),"0")+IFERROR(IF(Y492="",0,Y492),"0")+IFERROR(IF(Y493="",0,Y493),"0")+IFERROR(IF(Y494="",0,Y494),"0")</f>
        <v>2.1169199999999999</v>
      </c>
      <c r="Z495" s="387"/>
      <c r="AA495" s="387"/>
    </row>
    <row r="496" spans="1:67" x14ac:dyDescent="0.2">
      <c r="A496" s="406"/>
      <c r="B496" s="406"/>
      <c r="C496" s="406"/>
      <c r="D496" s="406"/>
      <c r="E496" s="406"/>
      <c r="F496" s="406"/>
      <c r="G496" s="406"/>
      <c r="H496" s="406"/>
      <c r="I496" s="406"/>
      <c r="J496" s="406"/>
      <c r="K496" s="406"/>
      <c r="L496" s="406"/>
      <c r="M496" s="406"/>
      <c r="N496" s="418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932</v>
      </c>
      <c r="X496" s="386">
        <f>IFERROR(SUM(X489:X494),"0")</f>
        <v>934.56000000000006</v>
      </c>
      <c r="Y496" s="37"/>
      <c r="Z496" s="387"/>
      <c r="AA496" s="387"/>
    </row>
    <row r="497" spans="1:67" ht="14.25" hidden="1" customHeight="1" x14ac:dyDescent="0.25">
      <c r="A497" s="405" t="s">
        <v>72</v>
      </c>
      <c r="B497" s="406"/>
      <c r="C497" s="406"/>
      <c r="D497" s="406"/>
      <c r="E497" s="406"/>
      <c r="F497" s="406"/>
      <c r="G497" s="406"/>
      <c r="H497" s="406"/>
      <c r="I497" s="406"/>
      <c r="J497" s="406"/>
      <c r="K497" s="406"/>
      <c r="L497" s="406"/>
      <c r="M497" s="406"/>
      <c r="N497" s="406"/>
      <c r="O497" s="406"/>
      <c r="P497" s="406"/>
      <c r="Q497" s="406"/>
      <c r="R497" s="406"/>
      <c r="S497" s="406"/>
      <c r="T497" s="406"/>
      <c r="U497" s="406"/>
      <c r="V497" s="406"/>
      <c r="W497" s="406"/>
      <c r="X497" s="406"/>
      <c r="Y497" s="406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4">
        <v>4607091383409</v>
      </c>
      <c r="E498" s="395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08"/>
      <c r="Q498" s="408"/>
      <c r="R498" s="408"/>
      <c r="S498" s="395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4">
        <v>4607091383416</v>
      </c>
      <c r="E499" s="395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08"/>
      <c r="Q499" s="408"/>
      <c r="R499" s="408"/>
      <c r="S499" s="395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4">
        <v>4680115883536</v>
      </c>
      <c r="E500" s="395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08"/>
      <c r="Q500" s="408"/>
      <c r="R500" s="408"/>
      <c r="S500" s="395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17"/>
      <c r="B501" s="406"/>
      <c r="C501" s="406"/>
      <c r="D501" s="406"/>
      <c r="E501" s="406"/>
      <c r="F501" s="406"/>
      <c r="G501" s="406"/>
      <c r="H501" s="406"/>
      <c r="I501" s="406"/>
      <c r="J501" s="406"/>
      <c r="K501" s="406"/>
      <c r="L501" s="406"/>
      <c r="M501" s="406"/>
      <c r="N501" s="418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406"/>
      <c r="B502" s="406"/>
      <c r="C502" s="406"/>
      <c r="D502" s="406"/>
      <c r="E502" s="406"/>
      <c r="F502" s="406"/>
      <c r="G502" s="406"/>
      <c r="H502" s="406"/>
      <c r="I502" s="406"/>
      <c r="J502" s="406"/>
      <c r="K502" s="406"/>
      <c r="L502" s="406"/>
      <c r="M502" s="406"/>
      <c r="N502" s="418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5" t="s">
        <v>213</v>
      </c>
      <c r="B503" s="406"/>
      <c r="C503" s="406"/>
      <c r="D503" s="406"/>
      <c r="E503" s="406"/>
      <c r="F503" s="406"/>
      <c r="G503" s="406"/>
      <c r="H503" s="406"/>
      <c r="I503" s="406"/>
      <c r="J503" s="406"/>
      <c r="K503" s="406"/>
      <c r="L503" s="406"/>
      <c r="M503" s="406"/>
      <c r="N503" s="406"/>
      <c r="O503" s="406"/>
      <c r="P503" s="406"/>
      <c r="Q503" s="406"/>
      <c r="R503" s="406"/>
      <c r="S503" s="406"/>
      <c r="T503" s="406"/>
      <c r="U503" s="406"/>
      <c r="V503" s="406"/>
      <c r="W503" s="406"/>
      <c r="X503" s="406"/>
      <c r="Y503" s="406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4">
        <v>4680115885035</v>
      </c>
      <c r="E504" s="395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08"/>
      <c r="Q504" s="408"/>
      <c r="R504" s="408"/>
      <c r="S504" s="395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17"/>
      <c r="B505" s="406"/>
      <c r="C505" s="406"/>
      <c r="D505" s="406"/>
      <c r="E505" s="406"/>
      <c r="F505" s="406"/>
      <c r="G505" s="406"/>
      <c r="H505" s="406"/>
      <c r="I505" s="406"/>
      <c r="J505" s="406"/>
      <c r="K505" s="406"/>
      <c r="L505" s="406"/>
      <c r="M505" s="406"/>
      <c r="N505" s="418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406"/>
      <c r="B506" s="406"/>
      <c r="C506" s="406"/>
      <c r="D506" s="406"/>
      <c r="E506" s="406"/>
      <c r="F506" s="406"/>
      <c r="G506" s="406"/>
      <c r="H506" s="406"/>
      <c r="I506" s="406"/>
      <c r="J506" s="406"/>
      <c r="K506" s="406"/>
      <c r="L506" s="406"/>
      <c r="M506" s="406"/>
      <c r="N506" s="418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15" t="s">
        <v>693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48"/>
      <c r="AA507" s="48"/>
    </row>
    <row r="508" spans="1:67" ht="16.5" hidden="1" customHeight="1" x14ac:dyDescent="0.25">
      <c r="A508" s="411" t="s">
        <v>693</v>
      </c>
      <c r="B508" s="406"/>
      <c r="C508" s="406"/>
      <c r="D508" s="406"/>
      <c r="E508" s="406"/>
      <c r="F508" s="406"/>
      <c r="G508" s="406"/>
      <c r="H508" s="406"/>
      <c r="I508" s="406"/>
      <c r="J508" s="406"/>
      <c r="K508" s="406"/>
      <c r="L508" s="406"/>
      <c r="M508" s="406"/>
      <c r="N508" s="406"/>
      <c r="O508" s="406"/>
      <c r="P508" s="406"/>
      <c r="Q508" s="406"/>
      <c r="R508" s="406"/>
      <c r="S508" s="406"/>
      <c r="T508" s="406"/>
      <c r="U508" s="406"/>
      <c r="V508" s="406"/>
      <c r="W508" s="406"/>
      <c r="X508" s="406"/>
      <c r="Y508" s="406"/>
      <c r="Z508" s="378"/>
      <c r="AA508" s="378"/>
    </row>
    <row r="509" spans="1:67" ht="14.25" hidden="1" customHeight="1" x14ac:dyDescent="0.25">
      <c r="A509" s="405" t="s">
        <v>113</v>
      </c>
      <c r="B509" s="406"/>
      <c r="C509" s="406"/>
      <c r="D509" s="406"/>
      <c r="E509" s="406"/>
      <c r="F509" s="406"/>
      <c r="G509" s="406"/>
      <c r="H509" s="406"/>
      <c r="I509" s="406"/>
      <c r="J509" s="406"/>
      <c r="K509" s="406"/>
      <c r="L509" s="406"/>
      <c r="M509" s="406"/>
      <c r="N509" s="406"/>
      <c r="O509" s="406"/>
      <c r="P509" s="406"/>
      <c r="Q509" s="406"/>
      <c r="R509" s="406"/>
      <c r="S509" s="406"/>
      <c r="T509" s="406"/>
      <c r="U509" s="406"/>
      <c r="V509" s="406"/>
      <c r="W509" s="406"/>
      <c r="X509" s="406"/>
      <c r="Y509" s="406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4">
        <v>4640242181011</v>
      </c>
      <c r="E510" s="395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549" t="s">
        <v>696</v>
      </c>
      <c r="P510" s="408"/>
      <c r="Q510" s="408"/>
      <c r="R510" s="408"/>
      <c r="S510" s="395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4">
        <v>4640242180045</v>
      </c>
      <c r="E511" s="395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443" t="s">
        <v>699</v>
      </c>
      <c r="P511" s="408"/>
      <c r="Q511" s="408"/>
      <c r="R511" s="408"/>
      <c r="S511" s="395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4">
        <v>4640242180441</v>
      </c>
      <c r="E512" s="395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554" t="s">
        <v>702</v>
      </c>
      <c r="P512" s="408"/>
      <c r="Q512" s="408"/>
      <c r="R512" s="408"/>
      <c r="S512" s="395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4">
        <v>4640242180601</v>
      </c>
      <c r="E513" s="395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3" t="s">
        <v>705</v>
      </c>
      <c r="P513" s="408"/>
      <c r="Q513" s="408"/>
      <c r="R513" s="408"/>
      <c r="S513" s="395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4">
        <v>4640242180564</v>
      </c>
      <c r="E514" s="395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93" t="s">
        <v>708</v>
      </c>
      <c r="P514" s="408"/>
      <c r="Q514" s="408"/>
      <c r="R514" s="408"/>
      <c r="S514" s="395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4">
        <v>4640242180922</v>
      </c>
      <c r="E515" s="395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08" t="s">
        <v>711</v>
      </c>
      <c r="P515" s="408"/>
      <c r="Q515" s="408"/>
      <c r="R515" s="408"/>
      <c r="S515" s="395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4">
        <v>4640242181189</v>
      </c>
      <c r="E516" s="395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82" t="s">
        <v>714</v>
      </c>
      <c r="P516" s="408"/>
      <c r="Q516" s="408"/>
      <c r="R516" s="408"/>
      <c r="S516" s="395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4">
        <v>4640242180038</v>
      </c>
      <c r="E517" s="395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83" t="s">
        <v>717</v>
      </c>
      <c r="P517" s="408"/>
      <c r="Q517" s="408"/>
      <c r="R517" s="408"/>
      <c r="S517" s="395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4">
        <v>4640242181172</v>
      </c>
      <c r="E518" s="395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761" t="s">
        <v>720</v>
      </c>
      <c r="P518" s="408"/>
      <c r="Q518" s="408"/>
      <c r="R518" s="408"/>
      <c r="S518" s="395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417"/>
      <c r="B519" s="406"/>
      <c r="C519" s="406"/>
      <c r="D519" s="406"/>
      <c r="E519" s="406"/>
      <c r="F519" s="406"/>
      <c r="G519" s="406"/>
      <c r="H519" s="406"/>
      <c r="I519" s="406"/>
      <c r="J519" s="406"/>
      <c r="K519" s="406"/>
      <c r="L519" s="406"/>
      <c r="M519" s="406"/>
      <c r="N519" s="418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406"/>
      <c r="B520" s="406"/>
      <c r="C520" s="406"/>
      <c r="D520" s="406"/>
      <c r="E520" s="406"/>
      <c r="F520" s="406"/>
      <c r="G520" s="406"/>
      <c r="H520" s="406"/>
      <c r="I520" s="406"/>
      <c r="J520" s="406"/>
      <c r="K520" s="406"/>
      <c r="L520" s="406"/>
      <c r="M520" s="406"/>
      <c r="N520" s="418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5" t="s">
        <v>105</v>
      </c>
      <c r="B521" s="406"/>
      <c r="C521" s="406"/>
      <c r="D521" s="406"/>
      <c r="E521" s="406"/>
      <c r="F521" s="406"/>
      <c r="G521" s="406"/>
      <c r="H521" s="406"/>
      <c r="I521" s="406"/>
      <c r="J521" s="406"/>
      <c r="K521" s="406"/>
      <c r="L521" s="406"/>
      <c r="M521" s="406"/>
      <c r="N521" s="406"/>
      <c r="O521" s="406"/>
      <c r="P521" s="406"/>
      <c r="Q521" s="406"/>
      <c r="R521" s="406"/>
      <c r="S521" s="406"/>
      <c r="T521" s="406"/>
      <c r="U521" s="406"/>
      <c r="V521" s="406"/>
      <c r="W521" s="406"/>
      <c r="X521" s="406"/>
      <c r="Y521" s="406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4">
        <v>4640242180526</v>
      </c>
      <c r="E522" s="395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84" t="s">
        <v>723</v>
      </c>
      <c r="P522" s="408"/>
      <c r="Q522" s="408"/>
      <c r="R522" s="408"/>
      <c r="S522" s="395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4">
        <v>4640242180519</v>
      </c>
      <c r="E523" s="395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689" t="s">
        <v>726</v>
      </c>
      <c r="P523" s="408"/>
      <c r="Q523" s="408"/>
      <c r="R523" s="408"/>
      <c r="S523" s="395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4">
        <v>4640242180090</v>
      </c>
      <c r="E524" s="395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6" t="s">
        <v>729</v>
      </c>
      <c r="P524" s="408"/>
      <c r="Q524" s="408"/>
      <c r="R524" s="408"/>
      <c r="S524" s="395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4">
        <v>4640242180090</v>
      </c>
      <c r="E525" s="395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9" t="s">
        <v>732</v>
      </c>
      <c r="P525" s="408"/>
      <c r="Q525" s="408"/>
      <c r="R525" s="408"/>
      <c r="S525" s="395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4">
        <v>4640242181363</v>
      </c>
      <c r="E526" s="395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726" t="s">
        <v>735</v>
      </c>
      <c r="P526" s="408"/>
      <c r="Q526" s="408"/>
      <c r="R526" s="408"/>
      <c r="S526" s="395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17"/>
      <c r="B527" s="406"/>
      <c r="C527" s="406"/>
      <c r="D527" s="406"/>
      <c r="E527" s="406"/>
      <c r="F527" s="406"/>
      <c r="G527" s="406"/>
      <c r="H527" s="406"/>
      <c r="I527" s="406"/>
      <c r="J527" s="406"/>
      <c r="K527" s="406"/>
      <c r="L527" s="406"/>
      <c r="M527" s="406"/>
      <c r="N527" s="418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406"/>
      <c r="B528" s="406"/>
      <c r="C528" s="406"/>
      <c r="D528" s="406"/>
      <c r="E528" s="406"/>
      <c r="F528" s="406"/>
      <c r="G528" s="406"/>
      <c r="H528" s="406"/>
      <c r="I528" s="406"/>
      <c r="J528" s="406"/>
      <c r="K528" s="406"/>
      <c r="L528" s="406"/>
      <c r="M528" s="406"/>
      <c r="N528" s="418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5" t="s">
        <v>61</v>
      </c>
      <c r="B529" s="406"/>
      <c r="C529" s="406"/>
      <c r="D529" s="406"/>
      <c r="E529" s="406"/>
      <c r="F529" s="406"/>
      <c r="G529" s="406"/>
      <c r="H529" s="406"/>
      <c r="I529" s="406"/>
      <c r="J529" s="406"/>
      <c r="K529" s="406"/>
      <c r="L529" s="406"/>
      <c r="M529" s="406"/>
      <c r="N529" s="406"/>
      <c r="O529" s="406"/>
      <c r="P529" s="406"/>
      <c r="Q529" s="406"/>
      <c r="R529" s="406"/>
      <c r="S529" s="406"/>
      <c r="T529" s="406"/>
      <c r="U529" s="406"/>
      <c r="V529" s="406"/>
      <c r="W529" s="406"/>
      <c r="X529" s="406"/>
      <c r="Y529" s="406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94">
        <v>4640242180816</v>
      </c>
      <c r="E530" s="395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07" t="s">
        <v>738</v>
      </c>
      <c r="P530" s="408"/>
      <c r="Q530" s="408"/>
      <c r="R530" s="408"/>
      <c r="S530" s="395"/>
      <c r="T530" s="34"/>
      <c r="U530" s="34"/>
      <c r="V530" s="35" t="s">
        <v>66</v>
      </c>
      <c r="W530" s="384">
        <v>10</v>
      </c>
      <c r="X530" s="385">
        <f>IFERROR(IF(W530="",0,CEILING((W530/$H530),1)*$H530),"")</f>
        <v>12.600000000000001</v>
      </c>
      <c r="Y530" s="36">
        <f>IFERROR(IF(X530=0,"",ROUNDUP(X530/H530,0)*0.00753),"")</f>
        <v>2.2589999999999999E-2</v>
      </c>
      <c r="Z530" s="56"/>
      <c r="AA530" s="57"/>
      <c r="AE530" s="64"/>
      <c r="BB530" s="364" t="s">
        <v>1</v>
      </c>
      <c r="BL530" s="64">
        <f>IFERROR(W530*I530/H530,"0")</f>
        <v>10.619047619047619</v>
      </c>
      <c r="BM530" s="64">
        <f>IFERROR(X530*I530/H530,"0")</f>
        <v>13.38</v>
      </c>
      <c r="BN530" s="64">
        <f>IFERROR(1/J530*(W530/H530),"0")</f>
        <v>1.5262515262515262E-2</v>
      </c>
      <c r="BO530" s="64">
        <f>IFERROR(1/J530*(X530/H530),"0")</f>
        <v>1.9230769230769232E-2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94">
        <v>4640242180595</v>
      </c>
      <c r="E531" s="395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8" t="s">
        <v>741</v>
      </c>
      <c r="P531" s="408"/>
      <c r="Q531" s="408"/>
      <c r="R531" s="408"/>
      <c r="S531" s="395"/>
      <c r="T531" s="34"/>
      <c r="U531" s="34"/>
      <c r="V531" s="35" t="s">
        <v>66</v>
      </c>
      <c r="W531" s="384">
        <v>15</v>
      </c>
      <c r="X531" s="385">
        <f>IFERROR(IF(W531="",0,CEILING((W531/$H531),1)*$H531),"")</f>
        <v>16.8</v>
      </c>
      <c r="Y531" s="36">
        <f>IFERROR(IF(X531=0,"",ROUNDUP(X531/H531,0)*0.00753),"")</f>
        <v>3.0120000000000001E-2</v>
      </c>
      <c r="Z531" s="56"/>
      <c r="AA531" s="57"/>
      <c r="AE531" s="64"/>
      <c r="BB531" s="365" t="s">
        <v>1</v>
      </c>
      <c r="BL531" s="64">
        <f>IFERROR(W531*I531/H531,"0")</f>
        <v>15.928571428571429</v>
      </c>
      <c r="BM531" s="64">
        <f>IFERROR(X531*I531/H531,"0")</f>
        <v>17.84</v>
      </c>
      <c r="BN531" s="64">
        <f>IFERROR(1/J531*(W531/H531),"0")</f>
        <v>2.2893772893772892E-2</v>
      </c>
      <c r="BO531" s="64">
        <f>IFERROR(1/J531*(X531/H531),"0")</f>
        <v>2.564102564102564E-2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4">
        <v>4640242180076</v>
      </c>
      <c r="E532" s="395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4" t="s">
        <v>744</v>
      </c>
      <c r="P532" s="408"/>
      <c r="Q532" s="408"/>
      <c r="R532" s="408"/>
      <c r="S532" s="395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4">
        <v>4640242180489</v>
      </c>
      <c r="E533" s="395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496" t="s">
        <v>747</v>
      </c>
      <c r="P533" s="408"/>
      <c r="Q533" s="408"/>
      <c r="R533" s="408"/>
      <c r="S533" s="395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417"/>
      <c r="B534" s="406"/>
      <c r="C534" s="406"/>
      <c r="D534" s="406"/>
      <c r="E534" s="406"/>
      <c r="F534" s="406"/>
      <c r="G534" s="406"/>
      <c r="H534" s="406"/>
      <c r="I534" s="406"/>
      <c r="J534" s="406"/>
      <c r="K534" s="406"/>
      <c r="L534" s="406"/>
      <c r="M534" s="406"/>
      <c r="N534" s="418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5.9523809523809526</v>
      </c>
      <c r="X534" s="386">
        <f>IFERROR(X530/H530,"0")+IFERROR(X531/H531,"0")+IFERROR(X532/H532,"0")+IFERROR(X533/H533,"0")</f>
        <v>7</v>
      </c>
      <c r="Y534" s="386">
        <f>IFERROR(IF(Y530="",0,Y530),"0")+IFERROR(IF(Y531="",0,Y531),"0")+IFERROR(IF(Y532="",0,Y532),"0")+IFERROR(IF(Y533="",0,Y533),"0")</f>
        <v>5.271E-2</v>
      </c>
      <c r="Z534" s="387"/>
      <c r="AA534" s="387"/>
    </row>
    <row r="535" spans="1:67" x14ac:dyDescent="0.2">
      <c r="A535" s="406"/>
      <c r="B535" s="406"/>
      <c r="C535" s="406"/>
      <c r="D535" s="406"/>
      <c r="E535" s="406"/>
      <c r="F535" s="406"/>
      <c r="G535" s="406"/>
      <c r="H535" s="406"/>
      <c r="I535" s="406"/>
      <c r="J535" s="406"/>
      <c r="K535" s="406"/>
      <c r="L535" s="406"/>
      <c r="M535" s="406"/>
      <c r="N535" s="418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25</v>
      </c>
      <c r="X535" s="386">
        <f>IFERROR(SUM(X530:X533),"0")</f>
        <v>29.400000000000002</v>
      </c>
      <c r="Y535" s="37"/>
      <c r="Z535" s="387"/>
      <c r="AA535" s="387"/>
    </row>
    <row r="536" spans="1:67" ht="14.25" hidden="1" customHeight="1" x14ac:dyDescent="0.25">
      <c r="A536" s="405" t="s">
        <v>72</v>
      </c>
      <c r="B536" s="406"/>
      <c r="C536" s="406"/>
      <c r="D536" s="406"/>
      <c r="E536" s="406"/>
      <c r="F536" s="406"/>
      <c r="G536" s="406"/>
      <c r="H536" s="406"/>
      <c r="I536" s="406"/>
      <c r="J536" s="406"/>
      <c r="K536" s="406"/>
      <c r="L536" s="406"/>
      <c r="M536" s="406"/>
      <c r="N536" s="406"/>
      <c r="O536" s="406"/>
      <c r="P536" s="406"/>
      <c r="Q536" s="406"/>
      <c r="R536" s="406"/>
      <c r="S536" s="406"/>
      <c r="T536" s="406"/>
      <c r="U536" s="406"/>
      <c r="V536" s="406"/>
      <c r="W536" s="406"/>
      <c r="X536" s="406"/>
      <c r="Y536" s="406"/>
      <c r="Z536" s="377"/>
      <c r="AA536" s="377"/>
    </row>
    <row r="537" spans="1:67" ht="27" hidden="1" customHeight="1" x14ac:dyDescent="0.25">
      <c r="A537" s="54" t="s">
        <v>748</v>
      </c>
      <c r="B537" s="54" t="s">
        <v>749</v>
      </c>
      <c r="C537" s="31">
        <v>4301051746</v>
      </c>
      <c r="D537" s="394">
        <v>4640242180533</v>
      </c>
      <c r="E537" s="395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516" t="s">
        <v>750</v>
      </c>
      <c r="P537" s="408"/>
      <c r="Q537" s="408"/>
      <c r="R537" s="408"/>
      <c r="S537" s="395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4">
        <v>4640242180106</v>
      </c>
      <c r="E538" s="395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623" t="s">
        <v>753</v>
      </c>
      <c r="P538" s="408"/>
      <c r="Q538" s="408"/>
      <c r="R538" s="408"/>
      <c r="S538" s="395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4">
        <v>4640242180540</v>
      </c>
      <c r="E539" s="395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732" t="s">
        <v>756</v>
      </c>
      <c r="P539" s="408"/>
      <c r="Q539" s="408"/>
      <c r="R539" s="408"/>
      <c r="S539" s="395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17"/>
      <c r="B540" s="406"/>
      <c r="C540" s="406"/>
      <c r="D540" s="406"/>
      <c r="E540" s="406"/>
      <c r="F540" s="406"/>
      <c r="G540" s="406"/>
      <c r="H540" s="406"/>
      <c r="I540" s="406"/>
      <c r="J540" s="406"/>
      <c r="K540" s="406"/>
      <c r="L540" s="406"/>
      <c r="M540" s="406"/>
      <c r="N540" s="418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hidden="1" x14ac:dyDescent="0.2">
      <c r="A541" s="406"/>
      <c r="B541" s="406"/>
      <c r="C541" s="406"/>
      <c r="D541" s="406"/>
      <c r="E541" s="406"/>
      <c r="F541" s="406"/>
      <c r="G541" s="406"/>
      <c r="H541" s="406"/>
      <c r="I541" s="406"/>
      <c r="J541" s="406"/>
      <c r="K541" s="406"/>
      <c r="L541" s="406"/>
      <c r="M541" s="406"/>
      <c r="N541" s="418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hidden="1" customHeight="1" x14ac:dyDescent="0.25">
      <c r="A542" s="405" t="s">
        <v>213</v>
      </c>
      <c r="B542" s="406"/>
      <c r="C542" s="406"/>
      <c r="D542" s="406"/>
      <c r="E542" s="406"/>
      <c r="F542" s="406"/>
      <c r="G542" s="406"/>
      <c r="H542" s="406"/>
      <c r="I542" s="406"/>
      <c r="J542" s="406"/>
      <c r="K542" s="406"/>
      <c r="L542" s="406"/>
      <c r="M542" s="406"/>
      <c r="N542" s="406"/>
      <c r="O542" s="406"/>
      <c r="P542" s="406"/>
      <c r="Q542" s="406"/>
      <c r="R542" s="406"/>
      <c r="S542" s="406"/>
      <c r="T542" s="406"/>
      <c r="U542" s="406"/>
      <c r="V542" s="406"/>
      <c r="W542" s="406"/>
      <c r="X542" s="406"/>
      <c r="Y542" s="406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4">
        <v>4640242180120</v>
      </c>
      <c r="E543" s="395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642" t="s">
        <v>759</v>
      </c>
      <c r="P543" s="408"/>
      <c r="Q543" s="408"/>
      <c r="R543" s="408"/>
      <c r="S543" s="395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4">
        <v>4640242180120</v>
      </c>
      <c r="E544" s="395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2" t="s">
        <v>761</v>
      </c>
      <c r="P544" s="408"/>
      <c r="Q544" s="408"/>
      <c r="R544" s="408"/>
      <c r="S544" s="395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4">
        <v>4640242180137</v>
      </c>
      <c r="E545" s="395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48" t="s">
        <v>764</v>
      </c>
      <c r="P545" s="408"/>
      <c r="Q545" s="408"/>
      <c r="R545" s="408"/>
      <c r="S545" s="395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4">
        <v>4640242180137</v>
      </c>
      <c r="E546" s="395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76" t="s">
        <v>766</v>
      </c>
      <c r="P546" s="408"/>
      <c r="Q546" s="408"/>
      <c r="R546" s="408"/>
      <c r="S546" s="395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7"/>
      <c r="B547" s="406"/>
      <c r="C547" s="406"/>
      <c r="D547" s="406"/>
      <c r="E547" s="406"/>
      <c r="F547" s="406"/>
      <c r="G547" s="406"/>
      <c r="H547" s="406"/>
      <c r="I547" s="406"/>
      <c r="J547" s="406"/>
      <c r="K547" s="406"/>
      <c r="L547" s="406"/>
      <c r="M547" s="406"/>
      <c r="N547" s="418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406"/>
      <c r="B548" s="406"/>
      <c r="C548" s="406"/>
      <c r="D548" s="406"/>
      <c r="E548" s="406"/>
      <c r="F548" s="406"/>
      <c r="G548" s="406"/>
      <c r="H548" s="406"/>
      <c r="I548" s="406"/>
      <c r="J548" s="406"/>
      <c r="K548" s="406"/>
      <c r="L548" s="406"/>
      <c r="M548" s="406"/>
      <c r="N548" s="418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659"/>
      <c r="B549" s="406"/>
      <c r="C549" s="406"/>
      <c r="D549" s="406"/>
      <c r="E549" s="406"/>
      <c r="F549" s="406"/>
      <c r="G549" s="406"/>
      <c r="H549" s="406"/>
      <c r="I549" s="406"/>
      <c r="J549" s="406"/>
      <c r="K549" s="406"/>
      <c r="L549" s="406"/>
      <c r="M549" s="406"/>
      <c r="N549" s="563"/>
      <c r="O549" s="396" t="s">
        <v>767</v>
      </c>
      <c r="P549" s="397"/>
      <c r="Q549" s="397"/>
      <c r="R549" s="397"/>
      <c r="S549" s="397"/>
      <c r="T549" s="397"/>
      <c r="U549" s="398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17524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17732.820000000003</v>
      </c>
      <c r="Y549" s="37"/>
      <c r="Z549" s="387"/>
      <c r="AA549" s="387"/>
    </row>
    <row r="550" spans="1:67" x14ac:dyDescent="0.2">
      <c r="A550" s="406"/>
      <c r="B550" s="406"/>
      <c r="C550" s="406"/>
      <c r="D550" s="406"/>
      <c r="E550" s="406"/>
      <c r="F550" s="406"/>
      <c r="G550" s="406"/>
      <c r="H550" s="406"/>
      <c r="I550" s="406"/>
      <c r="J550" s="406"/>
      <c r="K550" s="406"/>
      <c r="L550" s="406"/>
      <c r="M550" s="406"/>
      <c r="N550" s="563"/>
      <c r="O550" s="396" t="s">
        <v>768</v>
      </c>
      <c r="P550" s="397"/>
      <c r="Q550" s="397"/>
      <c r="R550" s="397"/>
      <c r="S550" s="397"/>
      <c r="T550" s="397"/>
      <c r="U550" s="398"/>
      <c r="V550" s="37" t="s">
        <v>66</v>
      </c>
      <c r="W550" s="386">
        <f>IFERROR(SUM(BL22:BL546),"0")</f>
        <v>18632.540135527506</v>
      </c>
      <c r="X550" s="386">
        <f>IFERROR(SUM(BM22:BM546),"0")</f>
        <v>18854.362000000005</v>
      </c>
      <c r="Y550" s="37"/>
      <c r="Z550" s="387"/>
      <c r="AA550" s="387"/>
    </row>
    <row r="551" spans="1:67" x14ac:dyDescent="0.2">
      <c r="A551" s="406"/>
      <c r="B551" s="406"/>
      <c r="C551" s="406"/>
      <c r="D551" s="406"/>
      <c r="E551" s="406"/>
      <c r="F551" s="406"/>
      <c r="G551" s="406"/>
      <c r="H551" s="406"/>
      <c r="I551" s="406"/>
      <c r="J551" s="406"/>
      <c r="K551" s="406"/>
      <c r="L551" s="406"/>
      <c r="M551" s="406"/>
      <c r="N551" s="563"/>
      <c r="O551" s="396" t="s">
        <v>769</v>
      </c>
      <c r="P551" s="397"/>
      <c r="Q551" s="397"/>
      <c r="R551" s="397"/>
      <c r="S551" s="397"/>
      <c r="T551" s="397"/>
      <c r="U551" s="398"/>
      <c r="V551" s="37" t="s">
        <v>770</v>
      </c>
      <c r="W551" s="38">
        <f>ROUNDUP(SUM(BN22:BN546),0)</f>
        <v>34</v>
      </c>
      <c r="X551" s="38">
        <f>ROUNDUP(SUM(BO22:BO546),0)</f>
        <v>35</v>
      </c>
      <c r="Y551" s="37"/>
      <c r="Z551" s="387"/>
      <c r="AA551" s="387"/>
    </row>
    <row r="552" spans="1:67" x14ac:dyDescent="0.2">
      <c r="A552" s="406"/>
      <c r="B552" s="406"/>
      <c r="C552" s="406"/>
      <c r="D552" s="406"/>
      <c r="E552" s="406"/>
      <c r="F552" s="406"/>
      <c r="G552" s="406"/>
      <c r="H552" s="406"/>
      <c r="I552" s="406"/>
      <c r="J552" s="406"/>
      <c r="K552" s="406"/>
      <c r="L552" s="406"/>
      <c r="M552" s="406"/>
      <c r="N552" s="563"/>
      <c r="O552" s="396" t="s">
        <v>771</v>
      </c>
      <c r="P552" s="397"/>
      <c r="Q552" s="397"/>
      <c r="R552" s="397"/>
      <c r="S552" s="397"/>
      <c r="T552" s="397"/>
      <c r="U552" s="398"/>
      <c r="V552" s="37" t="s">
        <v>66</v>
      </c>
      <c r="W552" s="386">
        <f>GrossWeightTotal+PalletQtyTotal*25</f>
        <v>19482.540135527506</v>
      </c>
      <c r="X552" s="386">
        <f>GrossWeightTotalR+PalletQtyTotalR*25</f>
        <v>19729.362000000005</v>
      </c>
      <c r="Y552" s="37"/>
      <c r="Z552" s="387"/>
      <c r="AA552" s="387"/>
    </row>
    <row r="553" spans="1:67" x14ac:dyDescent="0.2">
      <c r="A553" s="406"/>
      <c r="B553" s="406"/>
      <c r="C553" s="406"/>
      <c r="D553" s="406"/>
      <c r="E553" s="406"/>
      <c r="F553" s="406"/>
      <c r="G553" s="406"/>
      <c r="H553" s="406"/>
      <c r="I553" s="406"/>
      <c r="J553" s="406"/>
      <c r="K553" s="406"/>
      <c r="L553" s="406"/>
      <c r="M553" s="406"/>
      <c r="N553" s="563"/>
      <c r="O553" s="396" t="s">
        <v>772</v>
      </c>
      <c r="P553" s="397"/>
      <c r="Q553" s="397"/>
      <c r="R553" s="397"/>
      <c r="S553" s="397"/>
      <c r="T553" s="397"/>
      <c r="U553" s="398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3270.5817501438023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3307</v>
      </c>
      <c r="Y553" s="37"/>
      <c r="Z553" s="387"/>
      <c r="AA553" s="387"/>
    </row>
    <row r="554" spans="1:67" ht="14.25" hidden="1" customHeight="1" x14ac:dyDescent="0.2">
      <c r="A554" s="406"/>
      <c r="B554" s="406"/>
      <c r="C554" s="406"/>
      <c r="D554" s="406"/>
      <c r="E554" s="406"/>
      <c r="F554" s="406"/>
      <c r="G554" s="406"/>
      <c r="H554" s="406"/>
      <c r="I554" s="406"/>
      <c r="J554" s="406"/>
      <c r="K554" s="406"/>
      <c r="L554" s="406"/>
      <c r="M554" s="406"/>
      <c r="N554" s="563"/>
      <c r="O554" s="396" t="s">
        <v>773</v>
      </c>
      <c r="P554" s="397"/>
      <c r="Q554" s="397"/>
      <c r="R554" s="397"/>
      <c r="S554" s="397"/>
      <c r="T554" s="397"/>
      <c r="U554" s="398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40.362230000000004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388" t="s">
        <v>103</v>
      </c>
      <c r="D556" s="502"/>
      <c r="E556" s="502"/>
      <c r="F556" s="484"/>
      <c r="G556" s="388" t="s">
        <v>233</v>
      </c>
      <c r="H556" s="502"/>
      <c r="I556" s="502"/>
      <c r="J556" s="502"/>
      <c r="K556" s="502"/>
      <c r="L556" s="502"/>
      <c r="M556" s="502"/>
      <c r="N556" s="502"/>
      <c r="O556" s="484"/>
      <c r="P556" s="388" t="s">
        <v>468</v>
      </c>
      <c r="Q556" s="484"/>
      <c r="R556" s="388" t="s">
        <v>531</v>
      </c>
      <c r="S556" s="502"/>
      <c r="T556" s="502"/>
      <c r="U556" s="484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585" t="s">
        <v>776</v>
      </c>
      <c r="B557" s="388" t="s">
        <v>60</v>
      </c>
      <c r="C557" s="388" t="s">
        <v>104</v>
      </c>
      <c r="D557" s="388" t="s">
        <v>112</v>
      </c>
      <c r="E557" s="388" t="s">
        <v>103</v>
      </c>
      <c r="F557" s="388" t="s">
        <v>223</v>
      </c>
      <c r="G557" s="388" t="s">
        <v>234</v>
      </c>
      <c r="H557" s="388" t="s">
        <v>246</v>
      </c>
      <c r="I557" s="388" t="s">
        <v>263</v>
      </c>
      <c r="J557" s="388" t="s">
        <v>341</v>
      </c>
      <c r="K557" s="388" t="s">
        <v>360</v>
      </c>
      <c r="L557" s="388" t="s">
        <v>378</v>
      </c>
      <c r="M557" s="376"/>
      <c r="N557" s="388" t="s">
        <v>442</v>
      </c>
      <c r="O557" s="388" t="s">
        <v>457</v>
      </c>
      <c r="P557" s="388" t="s">
        <v>469</v>
      </c>
      <c r="Q557" s="388" t="s">
        <v>505</v>
      </c>
      <c r="R557" s="388" t="s">
        <v>532</v>
      </c>
      <c r="S557" s="388" t="s">
        <v>596</v>
      </c>
      <c r="T557" s="388" t="s">
        <v>628</v>
      </c>
      <c r="U557" s="388" t="s">
        <v>635</v>
      </c>
      <c r="V557" s="388" t="s">
        <v>644</v>
      </c>
      <c r="W557" s="388" t="s">
        <v>693</v>
      </c>
      <c r="AA557" s="52"/>
      <c r="AD557" s="376"/>
    </row>
    <row r="558" spans="1:67" ht="13.5" customHeight="1" thickBot="1" x14ac:dyDescent="0.25">
      <c r="A558" s="586"/>
      <c r="B558" s="389"/>
      <c r="C558" s="389"/>
      <c r="D558" s="389"/>
      <c r="E558" s="389"/>
      <c r="F558" s="389"/>
      <c r="G558" s="389"/>
      <c r="H558" s="389"/>
      <c r="I558" s="389"/>
      <c r="J558" s="389"/>
      <c r="K558" s="389"/>
      <c r="L558" s="389"/>
      <c r="M558" s="376"/>
      <c r="N558" s="389"/>
      <c r="O558" s="389"/>
      <c r="P558" s="389"/>
      <c r="Q558" s="389"/>
      <c r="R558" s="389"/>
      <c r="S558" s="389"/>
      <c r="T558" s="389"/>
      <c r="U558" s="389"/>
      <c r="V558" s="389"/>
      <c r="W558" s="389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64.800000000000011</v>
      </c>
      <c r="D559" s="46">
        <f>IFERROR(X59*1,"0")+IFERROR(X60*1,"0")+IFERROR(X61*1,"0")+IFERROR(X62*1,"0")</f>
        <v>499.6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3437.3999999999996</v>
      </c>
      <c r="F559" s="46">
        <f>IFERROR(X133*1,"0")+IFERROR(X134*1,"0")+IFERROR(X135*1,"0")+IFERROR(X136*1,"0")+IFERROR(X137*1,"0")</f>
        <v>221.40000000000003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474.6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3724.5</v>
      </c>
      <c r="J559" s="46">
        <f>IFERROR(X213*1,"0")+IFERROR(X214*1,"0")+IFERROR(X215*1,"0")+IFERROR(X216*1,"0")+IFERROR(X217*1,"0")+IFERROR(X218*1,"0")+IFERROR(X219*1,"0")+IFERROR(X223*1,"0")+IFERROR(X224*1,"0")</f>
        <v>81.2</v>
      </c>
      <c r="K559" s="46">
        <f>IFERROR(X229*1,"0")+IFERROR(X230*1,"0")+IFERROR(X231*1,"0")+IFERROR(X232*1,"0")+IFERROR(X233*1,"0")+IFERROR(X234*1,"0")+IFERROR(X235*1,"0")+IFERROR(X236*1,"0")</f>
        <v>36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771.30000000000007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34.200000000000003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3887.4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928.19999999999993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44.699999999999996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109.80000000000001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3388.32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29.400000000000002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47,06"/>
        <filter val="1 287,00"/>
        <filter val="1 337,00"/>
        <filter val="1 935,00"/>
        <filter val="1,18"/>
        <filter val="1,23"/>
        <filter val="10,00"/>
        <filter val="101,00"/>
        <filter val="102,00"/>
        <filter val="106,00"/>
        <filter val="110,00"/>
        <filter val="117,82"/>
        <filter val="118,21"/>
        <filter val="124,00"/>
        <filter val="14,00"/>
        <filter val="142,00"/>
        <filter val="146,00"/>
        <filter val="15,00"/>
        <filter val="150,95"/>
        <filter val="152,00"/>
        <filter val="154,00"/>
        <filter val="168,00"/>
        <filter val="17 524,00"/>
        <filter val="17,00"/>
        <filter val="17,56"/>
        <filter val="174,00"/>
        <filter val="176,52"/>
        <filter val="18 632,54"/>
        <filter val="18,10"/>
        <filter val="19 482,54"/>
        <filter val="19,53"/>
        <filter val="2 835,00"/>
        <filter val="202,00"/>
        <filter val="205,00"/>
        <filter val="215,00"/>
        <filter val="220,87"/>
        <filter val="226,00"/>
        <filter val="23,33"/>
        <filter val="23,75"/>
        <filter val="24,00"/>
        <filter val="25,00"/>
        <filter val="251,00"/>
        <filter val="253,00"/>
        <filter val="255,00"/>
        <filter val="26,00"/>
        <filter val="264,00"/>
        <filter val="27,00"/>
        <filter val="281,00"/>
        <filter val="288,00"/>
        <filter val="293,00"/>
        <filter val="3 211,00"/>
        <filter val="3 270,58"/>
        <filter val="3 313,00"/>
        <filter val="3,00"/>
        <filter val="3,33"/>
        <filter val="302,48"/>
        <filter val="304,00"/>
        <filter val="312,00"/>
        <filter val="32,22"/>
        <filter val="32,44"/>
        <filter val="338,00"/>
        <filter val="34"/>
        <filter val="34,00"/>
        <filter val="38,00"/>
        <filter val="394,00"/>
        <filter val="4,00"/>
        <filter val="40,48"/>
        <filter val="401,53"/>
        <filter val="407,00"/>
        <filter val="42,94"/>
        <filter val="444,00"/>
        <filter val="454,00"/>
        <filter val="457,00"/>
        <filter val="47,00"/>
        <filter val="472,00"/>
        <filter val="485,00"/>
        <filter val="493,00"/>
        <filter val="5,74"/>
        <filter val="5,95"/>
        <filter val="504,00"/>
        <filter val="513,00"/>
        <filter val="53,00"/>
        <filter val="551,00"/>
        <filter val="57,00"/>
        <filter val="59,00"/>
        <filter val="6,19"/>
        <filter val="6,38"/>
        <filter val="60,00"/>
        <filter val="61,00"/>
        <filter val="62,00"/>
        <filter val="623,00"/>
        <filter val="64,00"/>
        <filter val="649,00"/>
        <filter val="68,00"/>
        <filter val="689,00"/>
        <filter val="69,00"/>
        <filter val="73,23"/>
        <filter val="730,00"/>
        <filter val="74,00"/>
        <filter val="77,92"/>
        <filter val="79,84"/>
        <filter val="8,50"/>
        <filter val="8,72"/>
        <filter val="80,00"/>
        <filter val="84,00"/>
        <filter val="85,00"/>
        <filter val="874,00"/>
        <filter val="9,00"/>
        <filter val="9,44"/>
        <filter val="922,00"/>
        <filter val="932,00"/>
        <filter val="94,17"/>
        <filter val="946,00"/>
        <filter val="98,00"/>
      </filters>
    </filterColumn>
  </autoFilter>
  <mergeCells count="1003"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O370:U370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485:E485"/>
    <mergeCell ref="A40:N41"/>
    <mergeCell ref="D137:E137"/>
    <mergeCell ref="A138:N139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93:S493"/>
    <mergeCell ref="O103:U103"/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