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FB21D7-8B2A-460D-8915-E91F0C33B1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W548" i="1"/>
  <c r="BN547" i="1"/>
  <c r="BL547" i="1"/>
  <c r="X547" i="1"/>
  <c r="BO547" i="1" s="1"/>
  <c r="BN546" i="1"/>
  <c r="BL546" i="1"/>
  <c r="Y546" i="1"/>
  <c r="X546" i="1"/>
  <c r="BM546" i="1" s="1"/>
  <c r="BN545" i="1"/>
  <c r="BL545" i="1"/>
  <c r="X545" i="1"/>
  <c r="BO545" i="1" s="1"/>
  <c r="BN544" i="1"/>
  <c r="BL544" i="1"/>
  <c r="X544" i="1"/>
  <c r="BO544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W535" i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Y531" i="1" s="1"/>
  <c r="W529" i="1"/>
  <c r="W528" i="1"/>
  <c r="BN527" i="1"/>
  <c r="BL527" i="1"/>
  <c r="X527" i="1"/>
  <c r="BN526" i="1"/>
  <c r="BL526" i="1"/>
  <c r="X526" i="1"/>
  <c r="BN525" i="1"/>
  <c r="BL525" i="1"/>
  <c r="X525" i="1"/>
  <c r="BO524" i="1"/>
  <c r="BN524" i="1"/>
  <c r="BM524" i="1"/>
  <c r="BL524" i="1"/>
  <c r="Y524" i="1"/>
  <c r="X524" i="1"/>
  <c r="BN523" i="1"/>
  <c r="BL523" i="1"/>
  <c r="X523" i="1"/>
  <c r="W521" i="1"/>
  <c r="W520" i="1"/>
  <c r="BN519" i="1"/>
  <c r="BL519" i="1"/>
  <c r="X519" i="1"/>
  <c r="BO519" i="1" s="1"/>
  <c r="BN518" i="1"/>
  <c r="BL518" i="1"/>
  <c r="X518" i="1"/>
  <c r="BO518" i="1" s="1"/>
  <c r="BN517" i="1"/>
  <c r="BL517" i="1"/>
  <c r="X517" i="1"/>
  <c r="BO517" i="1" s="1"/>
  <c r="BN516" i="1"/>
  <c r="BL516" i="1"/>
  <c r="Y516" i="1"/>
  <c r="X516" i="1"/>
  <c r="BM516" i="1" s="1"/>
  <c r="BN515" i="1"/>
  <c r="BL515" i="1"/>
  <c r="X515" i="1"/>
  <c r="BO515" i="1" s="1"/>
  <c r="BN514" i="1"/>
  <c r="BL514" i="1"/>
  <c r="X514" i="1"/>
  <c r="BO514" i="1" s="1"/>
  <c r="BN513" i="1"/>
  <c r="BL513" i="1"/>
  <c r="X513" i="1"/>
  <c r="BO513" i="1" s="1"/>
  <c r="BN512" i="1"/>
  <c r="BL512" i="1"/>
  <c r="Y512" i="1"/>
  <c r="X512" i="1"/>
  <c r="BM512" i="1" s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X503" i="1" s="1"/>
  <c r="O499" i="1"/>
  <c r="W497" i="1"/>
  <c r="W496" i="1"/>
  <c r="BN495" i="1"/>
  <c r="BL495" i="1"/>
  <c r="X495" i="1"/>
  <c r="O495" i="1"/>
  <c r="BN494" i="1"/>
  <c r="BL494" i="1"/>
  <c r="X494" i="1"/>
  <c r="BO494" i="1" s="1"/>
  <c r="O494" i="1"/>
  <c r="BN493" i="1"/>
  <c r="BL493" i="1"/>
  <c r="X493" i="1"/>
  <c r="BO493" i="1" s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BM490" i="1" s="1"/>
  <c r="O490" i="1"/>
  <c r="W488" i="1"/>
  <c r="W487" i="1"/>
  <c r="BN486" i="1"/>
  <c r="BL486" i="1"/>
  <c r="X486" i="1"/>
  <c r="BO486" i="1" s="1"/>
  <c r="O486" i="1"/>
  <c r="BN485" i="1"/>
  <c r="BL485" i="1"/>
  <c r="X485" i="1"/>
  <c r="O485" i="1"/>
  <c r="W483" i="1"/>
  <c r="W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N478" i="1"/>
  <c r="BL478" i="1"/>
  <c r="X478" i="1"/>
  <c r="BO478" i="1" s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O474" i="1" s="1"/>
  <c r="BN473" i="1"/>
  <c r="BL473" i="1"/>
  <c r="X473" i="1"/>
  <c r="O473" i="1"/>
  <c r="BN472" i="1"/>
  <c r="BL472" i="1"/>
  <c r="X472" i="1"/>
  <c r="O472" i="1"/>
  <c r="BN471" i="1"/>
  <c r="BL471" i="1"/>
  <c r="X471" i="1"/>
  <c r="BO471" i="1" s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W457" i="1"/>
  <c r="W456" i="1"/>
  <c r="BN455" i="1"/>
  <c r="BL455" i="1"/>
  <c r="X455" i="1"/>
  <c r="O455" i="1"/>
  <c r="BN454" i="1"/>
  <c r="BL454" i="1"/>
  <c r="X454" i="1"/>
  <c r="BO454" i="1" s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O439" i="1"/>
  <c r="W437" i="1"/>
  <c r="W436" i="1"/>
  <c r="BN435" i="1"/>
  <c r="BL435" i="1"/>
  <c r="X435" i="1"/>
  <c r="BN434" i="1"/>
  <c r="BL434" i="1"/>
  <c r="X434" i="1"/>
  <c r="BO434" i="1" s="1"/>
  <c r="O434" i="1"/>
  <c r="BN433" i="1"/>
  <c r="BL433" i="1"/>
  <c r="X433" i="1"/>
  <c r="BN432" i="1"/>
  <c r="BL432" i="1"/>
  <c r="X432" i="1"/>
  <c r="O432" i="1"/>
  <c r="BN431" i="1"/>
  <c r="BL431" i="1"/>
  <c r="X431" i="1"/>
  <c r="BO431" i="1" s="1"/>
  <c r="O431" i="1"/>
  <c r="BO430" i="1"/>
  <c r="BN430" i="1"/>
  <c r="BM430" i="1"/>
  <c r="BL430" i="1"/>
  <c r="Y430" i="1"/>
  <c r="X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W426" i="1"/>
  <c r="X425" i="1"/>
  <c r="W425" i="1"/>
  <c r="BO424" i="1"/>
  <c r="BN424" i="1"/>
  <c r="BM424" i="1"/>
  <c r="BL424" i="1"/>
  <c r="Y424" i="1"/>
  <c r="X424" i="1"/>
  <c r="BO423" i="1"/>
  <c r="BN423" i="1"/>
  <c r="BM423" i="1"/>
  <c r="BL423" i="1"/>
  <c r="Y423" i="1"/>
  <c r="Y425" i="1" s="1"/>
  <c r="X423" i="1"/>
  <c r="O423" i="1"/>
  <c r="W420" i="1"/>
  <c r="W419" i="1"/>
  <c r="BN418" i="1"/>
  <c r="BL418" i="1"/>
  <c r="X418" i="1"/>
  <c r="O418" i="1"/>
  <c r="BN417" i="1"/>
  <c r="BL417" i="1"/>
  <c r="X417" i="1"/>
  <c r="BO417" i="1" s="1"/>
  <c r="O417" i="1"/>
  <c r="BN416" i="1"/>
  <c r="BL416" i="1"/>
  <c r="X416" i="1"/>
  <c r="X419" i="1" s="1"/>
  <c r="O416" i="1"/>
  <c r="W414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BN405" i="1"/>
  <c r="BL405" i="1"/>
  <c r="X405" i="1"/>
  <c r="BN404" i="1"/>
  <c r="BL404" i="1"/>
  <c r="X404" i="1"/>
  <c r="O404" i="1"/>
  <c r="BN403" i="1"/>
  <c r="BL403" i="1"/>
  <c r="X403" i="1"/>
  <c r="O403" i="1"/>
  <c r="BN402" i="1"/>
  <c r="BL402" i="1"/>
  <c r="X402" i="1"/>
  <c r="BN401" i="1"/>
  <c r="BL401" i="1"/>
  <c r="X401" i="1"/>
  <c r="O401" i="1"/>
  <c r="BN400" i="1"/>
  <c r="BL400" i="1"/>
  <c r="X400" i="1"/>
  <c r="BN399" i="1"/>
  <c r="BL399" i="1"/>
  <c r="X399" i="1"/>
  <c r="BN398" i="1"/>
  <c r="BL398" i="1"/>
  <c r="X398" i="1"/>
  <c r="O398" i="1"/>
  <c r="BN397" i="1"/>
  <c r="BL397" i="1"/>
  <c r="X397" i="1"/>
  <c r="O397" i="1"/>
  <c r="BN396" i="1"/>
  <c r="BL396" i="1"/>
  <c r="X396" i="1"/>
  <c r="BN395" i="1"/>
  <c r="BL395" i="1"/>
  <c r="X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BN391" i="1"/>
  <c r="BL391" i="1"/>
  <c r="X391" i="1"/>
  <c r="O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N385" i="1"/>
  <c r="BL385" i="1"/>
  <c r="X385" i="1"/>
  <c r="O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O380" i="1"/>
  <c r="W376" i="1"/>
  <c r="W375" i="1"/>
  <c r="BN374" i="1"/>
  <c r="BL374" i="1"/>
  <c r="X374" i="1"/>
  <c r="O374" i="1"/>
  <c r="BN373" i="1"/>
  <c r="BM373" i="1"/>
  <c r="BL373" i="1"/>
  <c r="Y373" i="1"/>
  <c r="X373" i="1"/>
  <c r="O373" i="1"/>
  <c r="W371" i="1"/>
  <c r="W370" i="1"/>
  <c r="BN369" i="1"/>
  <c r="BL369" i="1"/>
  <c r="X369" i="1"/>
  <c r="O369" i="1"/>
  <c r="BN368" i="1"/>
  <c r="BL368" i="1"/>
  <c r="X368" i="1"/>
  <c r="BO368" i="1" s="1"/>
  <c r="O368" i="1"/>
  <c r="BN367" i="1"/>
  <c r="BL367" i="1"/>
  <c r="Y367" i="1"/>
  <c r="X367" i="1"/>
  <c r="BM367" i="1" s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BO360" i="1" s="1"/>
  <c r="O360" i="1"/>
  <c r="BN359" i="1"/>
  <c r="BL359" i="1"/>
  <c r="X359" i="1"/>
  <c r="O359" i="1"/>
  <c r="W357" i="1"/>
  <c r="W356" i="1"/>
  <c r="BN355" i="1"/>
  <c r="BL355" i="1"/>
  <c r="X355" i="1"/>
  <c r="O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O352" i="1"/>
  <c r="W349" i="1"/>
  <c r="W348" i="1"/>
  <c r="BN347" i="1"/>
  <c r="BL347" i="1"/>
  <c r="X347" i="1"/>
  <c r="BO347" i="1" s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O340" i="1"/>
  <c r="BN340" i="1"/>
  <c r="BM340" i="1"/>
  <c r="BL340" i="1"/>
  <c r="Y340" i="1"/>
  <c r="X340" i="1"/>
  <c r="O340" i="1"/>
  <c r="W338" i="1"/>
  <c r="W337" i="1"/>
  <c r="BN336" i="1"/>
  <c r="BL336" i="1"/>
  <c r="X336" i="1"/>
  <c r="O336" i="1"/>
  <c r="BN335" i="1"/>
  <c r="BL335" i="1"/>
  <c r="X335" i="1"/>
  <c r="BO335" i="1" s="1"/>
  <c r="O335" i="1"/>
  <c r="BN334" i="1"/>
  <c r="BL334" i="1"/>
  <c r="X334" i="1"/>
  <c r="X337" i="1" s="1"/>
  <c r="O334" i="1"/>
  <c r="W332" i="1"/>
  <c r="W331" i="1"/>
  <c r="BO330" i="1"/>
  <c r="BN330" i="1"/>
  <c r="BM330" i="1"/>
  <c r="BL330" i="1"/>
  <c r="Y330" i="1"/>
  <c r="X330" i="1"/>
  <c r="O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BO327" i="1" s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BO324" i="1" s="1"/>
  <c r="O324" i="1"/>
  <c r="BN323" i="1"/>
  <c r="BL323" i="1"/>
  <c r="X323" i="1"/>
  <c r="BO323" i="1" s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N320" i="1"/>
  <c r="BM320" i="1"/>
  <c r="BL320" i="1"/>
  <c r="Y320" i="1"/>
  <c r="X320" i="1"/>
  <c r="BO320" i="1" s="1"/>
  <c r="O320" i="1"/>
  <c r="BN319" i="1"/>
  <c r="BL319" i="1"/>
  <c r="X319" i="1"/>
  <c r="BO319" i="1" s="1"/>
  <c r="O319" i="1"/>
  <c r="W315" i="1"/>
  <c r="W314" i="1"/>
  <c r="BN313" i="1"/>
  <c r="BL313" i="1"/>
  <c r="X313" i="1"/>
  <c r="O313" i="1"/>
  <c r="W311" i="1"/>
  <c r="W310" i="1"/>
  <c r="BN309" i="1"/>
  <c r="BL309" i="1"/>
  <c r="X309" i="1"/>
  <c r="BO309" i="1" s="1"/>
  <c r="O309" i="1"/>
  <c r="BN308" i="1"/>
  <c r="BL308" i="1"/>
  <c r="X308" i="1"/>
  <c r="O308" i="1"/>
  <c r="BN307" i="1"/>
  <c r="BL307" i="1"/>
  <c r="X307" i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BM288" i="1" s="1"/>
  <c r="O288" i="1"/>
  <c r="W285" i="1"/>
  <c r="W284" i="1"/>
  <c r="BN283" i="1"/>
  <c r="BL283" i="1"/>
  <c r="X283" i="1"/>
  <c r="BO283" i="1" s="1"/>
  <c r="O283" i="1"/>
  <c r="BN282" i="1"/>
  <c r="BL282" i="1"/>
  <c r="X282" i="1"/>
  <c r="O282" i="1"/>
  <c r="BN281" i="1"/>
  <c r="BL281" i="1"/>
  <c r="X281" i="1"/>
  <c r="O281" i="1"/>
  <c r="W279" i="1"/>
  <c r="W278" i="1"/>
  <c r="BN277" i="1"/>
  <c r="BL277" i="1"/>
  <c r="X277" i="1"/>
  <c r="O277" i="1"/>
  <c r="BN276" i="1"/>
  <c r="BL276" i="1"/>
  <c r="X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O253" i="1"/>
  <c r="W251" i="1"/>
  <c r="W250" i="1"/>
  <c r="BN249" i="1"/>
  <c r="BL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N243" i="1"/>
  <c r="BL243" i="1"/>
  <c r="X243" i="1"/>
  <c r="BN242" i="1"/>
  <c r="BL242" i="1"/>
  <c r="X242" i="1"/>
  <c r="W239" i="1"/>
  <c r="W238" i="1"/>
  <c r="BN237" i="1"/>
  <c r="BL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BO234" i="1"/>
  <c r="BN234" i="1"/>
  <c r="BM234" i="1"/>
  <c r="BL234" i="1"/>
  <c r="Y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BN230" i="1"/>
  <c r="BL230" i="1"/>
  <c r="X230" i="1"/>
  <c r="BM230" i="1" s="1"/>
  <c r="O230" i="1"/>
  <c r="W227" i="1"/>
  <c r="W226" i="1"/>
  <c r="BN225" i="1"/>
  <c r="BL225" i="1"/>
  <c r="X225" i="1"/>
  <c r="BO225" i="1" s="1"/>
  <c r="O225" i="1"/>
  <c r="BN224" i="1"/>
  <c r="BL224" i="1"/>
  <c r="X224" i="1"/>
  <c r="O224" i="1"/>
  <c r="W222" i="1"/>
  <c r="W221" i="1"/>
  <c r="BO220" i="1"/>
  <c r="BN220" i="1"/>
  <c r="BM220" i="1"/>
  <c r="BL220" i="1"/>
  <c r="Y220" i="1"/>
  <c r="X220" i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BM214" i="1" s="1"/>
  <c r="O214" i="1"/>
  <c r="W211" i="1"/>
  <c r="W210" i="1"/>
  <c r="BN209" i="1"/>
  <c r="BL209" i="1"/>
  <c r="X209" i="1"/>
  <c r="BO209" i="1" s="1"/>
  <c r="BO208" i="1"/>
  <c r="BN208" i="1"/>
  <c r="BM208" i="1"/>
  <c r="BL208" i="1"/>
  <c r="Y208" i="1"/>
  <c r="X208" i="1"/>
  <c r="BN207" i="1"/>
  <c r="BL207" i="1"/>
  <c r="X207" i="1"/>
  <c r="BO207" i="1" s="1"/>
  <c r="O207" i="1"/>
  <c r="BN206" i="1"/>
  <c r="BL206" i="1"/>
  <c r="X206" i="1"/>
  <c r="BO206" i="1" s="1"/>
  <c r="O206" i="1"/>
  <c r="BO205" i="1"/>
  <c r="BN205" i="1"/>
  <c r="BM205" i="1"/>
  <c r="BL205" i="1"/>
  <c r="Y205" i="1"/>
  <c r="X205" i="1"/>
  <c r="W203" i="1"/>
  <c r="W202" i="1"/>
  <c r="BN201" i="1"/>
  <c r="BL201" i="1"/>
  <c r="X201" i="1"/>
  <c r="O201" i="1"/>
  <c r="BN200" i="1"/>
  <c r="BL200" i="1"/>
  <c r="X200" i="1"/>
  <c r="BO200" i="1" s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M196" i="1" s="1"/>
  <c r="BN195" i="1"/>
  <c r="BL195" i="1"/>
  <c r="X195" i="1"/>
  <c r="O195" i="1"/>
  <c r="BN194" i="1"/>
  <c r="BL194" i="1"/>
  <c r="Y194" i="1"/>
  <c r="X194" i="1"/>
  <c r="BM194" i="1" s="1"/>
  <c r="O194" i="1"/>
  <c r="BN193" i="1"/>
  <c r="BL193" i="1"/>
  <c r="X193" i="1"/>
  <c r="BM193" i="1" s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M190" i="1" s="1"/>
  <c r="BN189" i="1"/>
  <c r="BL189" i="1"/>
  <c r="X189" i="1"/>
  <c r="BO189" i="1" s="1"/>
  <c r="O189" i="1"/>
  <c r="BO188" i="1"/>
  <c r="BN188" i="1"/>
  <c r="BM188" i="1"/>
  <c r="BL188" i="1"/>
  <c r="Y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BM180" i="1" s="1"/>
  <c r="O180" i="1"/>
  <c r="BN179" i="1"/>
  <c r="BL179" i="1"/>
  <c r="X179" i="1"/>
  <c r="BM179" i="1" s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M176" i="1" s="1"/>
  <c r="O176" i="1"/>
  <c r="BN175" i="1"/>
  <c r="BL175" i="1"/>
  <c r="X175" i="1"/>
  <c r="O175" i="1"/>
  <c r="BN174" i="1"/>
  <c r="BL174" i="1"/>
  <c r="X174" i="1"/>
  <c r="BO174" i="1" s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X167" i="1" s="1"/>
  <c r="O164" i="1"/>
  <c r="W161" i="1"/>
  <c r="W160" i="1"/>
  <c r="BN159" i="1"/>
  <c r="BL159" i="1"/>
  <c r="X159" i="1"/>
  <c r="O159" i="1"/>
  <c r="BN158" i="1"/>
  <c r="BL158" i="1"/>
  <c r="X158" i="1"/>
  <c r="BM158" i="1" s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M155" i="1" s="1"/>
  <c r="O155" i="1"/>
  <c r="BN154" i="1"/>
  <c r="BL154" i="1"/>
  <c r="X154" i="1"/>
  <c r="BM154" i="1" s="1"/>
  <c r="O154" i="1"/>
  <c r="BN153" i="1"/>
  <c r="BL153" i="1"/>
  <c r="X153" i="1"/>
  <c r="BO153" i="1" s="1"/>
  <c r="O153" i="1"/>
  <c r="BN152" i="1"/>
  <c r="BL152" i="1"/>
  <c r="X152" i="1"/>
  <c r="O152" i="1"/>
  <c r="W149" i="1"/>
  <c r="W148" i="1"/>
  <c r="BO147" i="1"/>
  <c r="BN147" i="1"/>
  <c r="BM147" i="1"/>
  <c r="BL147" i="1"/>
  <c r="Y147" i="1"/>
  <c r="X147" i="1"/>
  <c r="BN146" i="1"/>
  <c r="BL146" i="1"/>
  <c r="X146" i="1"/>
  <c r="BN145" i="1"/>
  <c r="BL145" i="1"/>
  <c r="X145" i="1"/>
  <c r="BN144" i="1"/>
  <c r="BL144" i="1"/>
  <c r="X144" i="1"/>
  <c r="BM144" i="1" s="1"/>
  <c r="O144" i="1"/>
  <c r="W140" i="1"/>
  <c r="W139" i="1"/>
  <c r="BN138" i="1"/>
  <c r="BL138" i="1"/>
  <c r="X138" i="1"/>
  <c r="BM138" i="1" s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M135" i="1" s="1"/>
  <c r="O135" i="1"/>
  <c r="BN134" i="1"/>
  <c r="BL134" i="1"/>
  <c r="X134" i="1"/>
  <c r="BM134" i="1" s="1"/>
  <c r="O134" i="1"/>
  <c r="W131" i="1"/>
  <c r="W130" i="1"/>
  <c r="BN129" i="1"/>
  <c r="BL129" i="1"/>
  <c r="X129" i="1"/>
  <c r="BM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M126" i="1" s="1"/>
  <c r="O126" i="1"/>
  <c r="BN125" i="1"/>
  <c r="BL125" i="1"/>
  <c r="X125" i="1"/>
  <c r="O125" i="1"/>
  <c r="W123" i="1"/>
  <c r="W122" i="1"/>
  <c r="BN121" i="1"/>
  <c r="BL121" i="1"/>
  <c r="X121" i="1"/>
  <c r="BM121" i="1" s="1"/>
  <c r="BN120" i="1"/>
  <c r="BL120" i="1"/>
  <c r="Y120" i="1"/>
  <c r="X120" i="1"/>
  <c r="BM120" i="1" s="1"/>
  <c r="BN119" i="1"/>
  <c r="BL119" i="1"/>
  <c r="X119" i="1"/>
  <c r="BM119" i="1" s="1"/>
  <c r="O119" i="1"/>
  <c r="BO118" i="1"/>
  <c r="BN118" i="1"/>
  <c r="BM118" i="1"/>
  <c r="BL118" i="1"/>
  <c r="Y118" i="1"/>
  <c r="X118" i="1"/>
  <c r="O118" i="1"/>
  <c r="BN117" i="1"/>
  <c r="BL117" i="1"/>
  <c r="X117" i="1"/>
  <c r="BN116" i="1"/>
  <c r="BL116" i="1"/>
  <c r="X116" i="1"/>
  <c r="BN115" i="1"/>
  <c r="BL115" i="1"/>
  <c r="Y115" i="1"/>
  <c r="X115" i="1"/>
  <c r="BM115" i="1" s="1"/>
  <c r="O115" i="1"/>
  <c r="BN114" i="1"/>
  <c r="BL114" i="1"/>
  <c r="X114" i="1"/>
  <c r="BM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M111" i="1" s="1"/>
  <c r="O111" i="1"/>
  <c r="BN110" i="1"/>
  <c r="BL110" i="1"/>
  <c r="X110" i="1"/>
  <c r="BM110" i="1" s="1"/>
  <c r="O110" i="1"/>
  <c r="BN109" i="1"/>
  <c r="BL109" i="1"/>
  <c r="X109" i="1"/>
  <c r="O109" i="1"/>
  <c r="BN108" i="1"/>
  <c r="BM108" i="1"/>
  <c r="BL108" i="1"/>
  <c r="Y108" i="1"/>
  <c r="X108" i="1"/>
  <c r="BO108" i="1" s="1"/>
  <c r="O108" i="1"/>
  <c r="BN107" i="1"/>
  <c r="BL107" i="1"/>
  <c r="X107" i="1"/>
  <c r="Y107" i="1" s="1"/>
  <c r="O107" i="1"/>
  <c r="W105" i="1"/>
  <c r="W104" i="1"/>
  <c r="BN103" i="1"/>
  <c r="BL103" i="1"/>
  <c r="Y103" i="1"/>
  <c r="X103" i="1"/>
  <c r="BM103" i="1" s="1"/>
  <c r="O103" i="1"/>
  <c r="BN102" i="1"/>
  <c r="BL102" i="1"/>
  <c r="X102" i="1"/>
  <c r="BM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M98" i="1" s="1"/>
  <c r="O98" i="1"/>
  <c r="BN97" i="1"/>
  <c r="BL97" i="1"/>
  <c r="X97" i="1"/>
  <c r="BM97" i="1" s="1"/>
  <c r="O97" i="1"/>
  <c r="W95" i="1"/>
  <c r="W94" i="1"/>
  <c r="BN93" i="1"/>
  <c r="BL93" i="1"/>
  <c r="X93" i="1"/>
  <c r="BO93" i="1" s="1"/>
  <c r="O93" i="1"/>
  <c r="BN92" i="1"/>
  <c r="BL92" i="1"/>
  <c r="X92" i="1"/>
  <c r="O92" i="1"/>
  <c r="BN91" i="1"/>
  <c r="BL91" i="1"/>
  <c r="X91" i="1"/>
  <c r="BO91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M86" i="1" s="1"/>
  <c r="O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M82" i="1" s="1"/>
  <c r="O82" i="1"/>
  <c r="BN81" i="1"/>
  <c r="BL81" i="1"/>
  <c r="X81" i="1"/>
  <c r="BO81" i="1" s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BM78" i="1" s="1"/>
  <c r="O78" i="1"/>
  <c r="BN77" i="1"/>
  <c r="BL77" i="1"/>
  <c r="X77" i="1"/>
  <c r="BM77" i="1" s="1"/>
  <c r="O77" i="1"/>
  <c r="BN76" i="1"/>
  <c r="BL76" i="1"/>
  <c r="X76" i="1"/>
  <c r="BM76" i="1" s="1"/>
  <c r="O76" i="1"/>
  <c r="BN75" i="1"/>
  <c r="BL75" i="1"/>
  <c r="X75" i="1"/>
  <c r="BO75" i="1" s="1"/>
  <c r="O75" i="1"/>
  <c r="BN74" i="1"/>
  <c r="BL74" i="1"/>
  <c r="X74" i="1"/>
  <c r="BM74" i="1" s="1"/>
  <c r="O74" i="1"/>
  <c r="BN73" i="1"/>
  <c r="BL73" i="1"/>
  <c r="X73" i="1"/>
  <c r="BO73" i="1" s="1"/>
  <c r="O73" i="1"/>
  <c r="BN72" i="1"/>
  <c r="BL72" i="1"/>
  <c r="X72" i="1"/>
  <c r="BM72" i="1" s="1"/>
  <c r="O72" i="1"/>
  <c r="BO71" i="1"/>
  <c r="BN71" i="1"/>
  <c r="BM71" i="1"/>
  <c r="BL71" i="1"/>
  <c r="Y71" i="1"/>
  <c r="X71" i="1"/>
  <c r="O71" i="1"/>
  <c r="BN70" i="1"/>
  <c r="BL70" i="1"/>
  <c r="X70" i="1"/>
  <c r="BM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60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M35" i="1" s="1"/>
  <c r="O35" i="1"/>
  <c r="BN34" i="1"/>
  <c r="BL34" i="1"/>
  <c r="X34" i="1"/>
  <c r="BO34" i="1" s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M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BM117" i="1" l="1"/>
  <c r="Y117" i="1"/>
  <c r="BO177" i="1"/>
  <c r="BM177" i="1"/>
  <c r="Y177" i="1"/>
  <c r="BO253" i="1"/>
  <c r="BM253" i="1"/>
  <c r="Y253" i="1"/>
  <c r="BO270" i="1"/>
  <c r="BM270" i="1"/>
  <c r="Y270" i="1"/>
  <c r="BO276" i="1"/>
  <c r="BM276" i="1"/>
  <c r="Y276" i="1"/>
  <c r="BO326" i="1"/>
  <c r="BM326" i="1"/>
  <c r="Y326" i="1"/>
  <c r="BO346" i="1"/>
  <c r="BM346" i="1"/>
  <c r="Y346" i="1"/>
  <c r="BO369" i="1"/>
  <c r="BM369" i="1"/>
  <c r="Y369" i="1"/>
  <c r="BO402" i="1"/>
  <c r="BM402" i="1"/>
  <c r="Y402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65" i="1"/>
  <c r="X467" i="1"/>
  <c r="BO480" i="1"/>
  <c r="BM480" i="1"/>
  <c r="Y480" i="1"/>
  <c r="X507" i="1"/>
  <c r="X506" i="1"/>
  <c r="BO505" i="1"/>
  <c r="BM505" i="1"/>
  <c r="Y505" i="1"/>
  <c r="Y506" i="1" s="1"/>
  <c r="X25" i="1"/>
  <c r="W554" i="1"/>
  <c r="Y30" i="1"/>
  <c r="BM30" i="1"/>
  <c r="Y59" i="1"/>
  <c r="BM59" i="1"/>
  <c r="Y62" i="1"/>
  <c r="BM62" i="1"/>
  <c r="Y73" i="1"/>
  <c r="BM73" i="1"/>
  <c r="Y83" i="1"/>
  <c r="BM83" i="1"/>
  <c r="Y99" i="1"/>
  <c r="BM99" i="1"/>
  <c r="BO156" i="1"/>
  <c r="BM156" i="1"/>
  <c r="Y156" i="1"/>
  <c r="BO199" i="1"/>
  <c r="BM199" i="1"/>
  <c r="Y199" i="1"/>
  <c r="BO265" i="1"/>
  <c r="BM265" i="1"/>
  <c r="Y265" i="1"/>
  <c r="BO275" i="1"/>
  <c r="BM275" i="1"/>
  <c r="Y275" i="1"/>
  <c r="BO308" i="1"/>
  <c r="BM308" i="1"/>
  <c r="Y308" i="1"/>
  <c r="BO336" i="1"/>
  <c r="BM336" i="1"/>
  <c r="Y336" i="1"/>
  <c r="BO359" i="1"/>
  <c r="BM359" i="1"/>
  <c r="Y359" i="1"/>
  <c r="BO401" i="1"/>
  <c r="BM401" i="1"/>
  <c r="Y401" i="1"/>
  <c r="BO418" i="1"/>
  <c r="BM418" i="1"/>
  <c r="Y418" i="1"/>
  <c r="BO461" i="1"/>
  <c r="BM461" i="1"/>
  <c r="Y461" i="1"/>
  <c r="BO477" i="1"/>
  <c r="BM477" i="1"/>
  <c r="Y477" i="1"/>
  <c r="BM500" i="1"/>
  <c r="Y500" i="1"/>
  <c r="BO539" i="1"/>
  <c r="BM539" i="1"/>
  <c r="Y539" i="1"/>
  <c r="H9" i="1"/>
  <c r="BM23" i="1"/>
  <c r="F9" i="1"/>
  <c r="X24" i="1"/>
  <c r="X36" i="1"/>
  <c r="BM27" i="1"/>
  <c r="BM31" i="1"/>
  <c r="BM34" i="1"/>
  <c r="Y54" i="1"/>
  <c r="BM54" i="1"/>
  <c r="BM61" i="1"/>
  <c r="Y67" i="1"/>
  <c r="BM67" i="1"/>
  <c r="BM68" i="1"/>
  <c r="Y75" i="1"/>
  <c r="BM75" i="1"/>
  <c r="Y78" i="1"/>
  <c r="Y91" i="1"/>
  <c r="BM91" i="1"/>
  <c r="BM93" i="1"/>
  <c r="BO103" i="1"/>
  <c r="X123" i="1"/>
  <c r="X122" i="1"/>
  <c r="BO107" i="1"/>
  <c r="Y111" i="1"/>
  <c r="Y112" i="1"/>
  <c r="BM112" i="1"/>
  <c r="BO115" i="1"/>
  <c r="BO117" i="1"/>
  <c r="BM128" i="1"/>
  <c r="BO145" i="1"/>
  <c r="BM145" i="1"/>
  <c r="Y145" i="1"/>
  <c r="BM159" i="1"/>
  <c r="Y159" i="1"/>
  <c r="BO197" i="1"/>
  <c r="BM197" i="1"/>
  <c r="Y197" i="1"/>
  <c r="BM206" i="1"/>
  <c r="X210" i="1"/>
  <c r="BO237" i="1"/>
  <c r="BM237" i="1"/>
  <c r="Y237" i="1"/>
  <c r="BO249" i="1"/>
  <c r="BM249" i="1"/>
  <c r="Y249" i="1"/>
  <c r="BO263" i="1"/>
  <c r="BM263" i="1"/>
  <c r="Y263" i="1"/>
  <c r="BO293" i="1"/>
  <c r="BM293" i="1"/>
  <c r="Y293" i="1"/>
  <c r="BM28" i="1"/>
  <c r="BM33" i="1"/>
  <c r="BM60" i="1"/>
  <c r="BM69" i="1"/>
  <c r="BM81" i="1"/>
  <c r="BM85" i="1"/>
  <c r="BM101" i="1"/>
  <c r="BO111" i="1"/>
  <c r="BM127" i="1"/>
  <c r="Y127" i="1"/>
  <c r="BM137" i="1"/>
  <c r="BO152" i="1"/>
  <c r="BM152" i="1"/>
  <c r="Y152" i="1"/>
  <c r="BM157" i="1"/>
  <c r="BO169" i="1"/>
  <c r="BM169" i="1"/>
  <c r="Y169" i="1"/>
  <c r="X171" i="1"/>
  <c r="X172" i="1"/>
  <c r="BM174" i="1"/>
  <c r="BM178" i="1"/>
  <c r="BO185" i="1"/>
  <c r="BM185" i="1"/>
  <c r="Y185" i="1"/>
  <c r="BM189" i="1"/>
  <c r="BO191" i="1"/>
  <c r="BM191" i="1"/>
  <c r="Y191" i="1"/>
  <c r="BO195" i="1"/>
  <c r="BM195" i="1"/>
  <c r="Y195" i="1"/>
  <c r="BO216" i="1"/>
  <c r="BM216" i="1"/>
  <c r="Y216" i="1"/>
  <c r="BM218" i="1"/>
  <c r="BO224" i="1"/>
  <c r="BM224" i="1"/>
  <c r="Y224" i="1"/>
  <c r="X226" i="1"/>
  <c r="X227" i="1"/>
  <c r="BO232" i="1"/>
  <c r="BM232" i="1"/>
  <c r="Y232" i="1"/>
  <c r="BO245" i="1"/>
  <c r="BM245" i="1"/>
  <c r="Y245" i="1"/>
  <c r="BO255" i="1"/>
  <c r="BM255" i="1"/>
  <c r="Y255" i="1"/>
  <c r="BO259" i="1"/>
  <c r="BM259" i="1"/>
  <c r="Y259" i="1"/>
  <c r="BO282" i="1"/>
  <c r="BM282" i="1"/>
  <c r="Y282" i="1"/>
  <c r="BO120" i="1"/>
  <c r="BM153" i="1"/>
  <c r="BM170" i="1"/>
  <c r="BM186" i="1"/>
  <c r="BM192" i="1"/>
  <c r="BM200" i="1"/>
  <c r="X211" i="1"/>
  <c r="BM207" i="1"/>
  <c r="BM209" i="1"/>
  <c r="BM217" i="1"/>
  <c r="BM225" i="1"/>
  <c r="X257" i="1"/>
  <c r="X256" i="1"/>
  <c r="X278" i="1"/>
  <c r="BO289" i="1"/>
  <c r="BM289" i="1"/>
  <c r="Y289" i="1"/>
  <c r="BO313" i="1"/>
  <c r="X315" i="1"/>
  <c r="BO342" i="1"/>
  <c r="BM342" i="1"/>
  <c r="Y342" i="1"/>
  <c r="BO355" i="1"/>
  <c r="BM355" i="1"/>
  <c r="Y355" i="1"/>
  <c r="BO404" i="1"/>
  <c r="BM404" i="1"/>
  <c r="Y404" i="1"/>
  <c r="BO406" i="1"/>
  <c r="BM406" i="1"/>
  <c r="Y406" i="1"/>
  <c r="BO432" i="1"/>
  <c r="BM432" i="1"/>
  <c r="Y432" i="1"/>
  <c r="BO440" i="1"/>
  <c r="BM440" i="1"/>
  <c r="Y440" i="1"/>
  <c r="BO475" i="1"/>
  <c r="BM475" i="1"/>
  <c r="Y475" i="1"/>
  <c r="BM494" i="1"/>
  <c r="BM513" i="1"/>
  <c r="BM514" i="1"/>
  <c r="Y514" i="1"/>
  <c r="BM547" i="1"/>
  <c r="BM324" i="1"/>
  <c r="BM328" i="1"/>
  <c r="X338" i="1"/>
  <c r="BO334" i="1"/>
  <c r="BM334" i="1"/>
  <c r="Y334" i="1"/>
  <c r="BO361" i="1"/>
  <c r="BM361" i="1"/>
  <c r="Y361" i="1"/>
  <c r="X371" i="1"/>
  <c r="BO365" i="1"/>
  <c r="BM365" i="1"/>
  <c r="Y365" i="1"/>
  <c r="X370" i="1"/>
  <c r="BO397" i="1"/>
  <c r="BM397" i="1"/>
  <c r="Y397" i="1"/>
  <c r="BO405" i="1"/>
  <c r="BM405" i="1"/>
  <c r="Y405" i="1"/>
  <c r="X420" i="1"/>
  <c r="BO416" i="1"/>
  <c r="BM416" i="1"/>
  <c r="Y416" i="1"/>
  <c r="BO433" i="1"/>
  <c r="BM433" i="1"/>
  <c r="Y433" i="1"/>
  <c r="BO455" i="1"/>
  <c r="BM455" i="1"/>
  <c r="Y455" i="1"/>
  <c r="BO472" i="1"/>
  <c r="BM472" i="1"/>
  <c r="Y472" i="1"/>
  <c r="X488" i="1"/>
  <c r="X487" i="1"/>
  <c r="BM486" i="1"/>
  <c r="BM517" i="1"/>
  <c r="BM518" i="1"/>
  <c r="Y518" i="1"/>
  <c r="X520" i="1"/>
  <c r="BO526" i="1"/>
  <c r="BM526" i="1"/>
  <c r="Y526" i="1"/>
  <c r="BM532" i="1"/>
  <c r="BM533" i="1"/>
  <c r="Y533" i="1"/>
  <c r="X535" i="1"/>
  <c r="X549" i="1"/>
  <c r="X548" i="1"/>
  <c r="Y544" i="1"/>
  <c r="X348" i="1"/>
  <c r="X349" i="1"/>
  <c r="X363" i="1"/>
  <c r="X362" i="1"/>
  <c r="BO367" i="1"/>
  <c r="X457" i="1"/>
  <c r="X456" i="1"/>
  <c r="BO500" i="1"/>
  <c r="W560" i="1"/>
  <c r="BM511" i="1"/>
  <c r="BO512" i="1"/>
  <c r="BM515" i="1"/>
  <c r="BO516" i="1"/>
  <c r="BM519" i="1"/>
  <c r="X536" i="1"/>
  <c r="BO531" i="1"/>
  <c r="BM534" i="1"/>
  <c r="BM545" i="1"/>
  <c r="BO546" i="1"/>
  <c r="T560" i="1"/>
  <c r="J9" i="1"/>
  <c r="F10" i="1"/>
  <c r="X131" i="1"/>
  <c r="BO125" i="1"/>
  <c r="Y125" i="1"/>
  <c r="BO155" i="1"/>
  <c r="W551" i="1"/>
  <c r="BO29" i="1"/>
  <c r="Y35" i="1"/>
  <c r="BO35" i="1"/>
  <c r="Y39" i="1"/>
  <c r="Y40" i="1" s="1"/>
  <c r="BO39" i="1"/>
  <c r="Y43" i="1"/>
  <c r="Y44" i="1" s="1"/>
  <c r="Y47" i="1"/>
  <c r="Y48" i="1" s="1"/>
  <c r="BO47" i="1"/>
  <c r="Y53" i="1"/>
  <c r="Y55" i="1" s="1"/>
  <c r="BO53" i="1"/>
  <c r="X56" i="1"/>
  <c r="X64" i="1"/>
  <c r="Y70" i="1"/>
  <c r="BO70" i="1"/>
  <c r="Y77" i="1"/>
  <c r="BO77" i="1"/>
  <c r="Y82" i="1"/>
  <c r="BO84" i="1"/>
  <c r="Y84" i="1"/>
  <c r="BO86" i="1"/>
  <c r="BO92" i="1"/>
  <c r="Y92" i="1"/>
  <c r="X94" i="1"/>
  <c r="X104" i="1"/>
  <c r="Y98" i="1"/>
  <c r="BO100" i="1"/>
  <c r="Y100" i="1"/>
  <c r="BO102" i="1"/>
  <c r="BO109" i="1"/>
  <c r="Y109" i="1"/>
  <c r="BO113" i="1"/>
  <c r="Y113" i="1"/>
  <c r="BO116" i="1"/>
  <c r="Y116" i="1"/>
  <c r="BO126" i="1"/>
  <c r="Y135" i="1"/>
  <c r="BO146" i="1"/>
  <c r="Y146" i="1"/>
  <c r="X149" i="1"/>
  <c r="Y155" i="1"/>
  <c r="Y164" i="1"/>
  <c r="Y166" i="1" s="1"/>
  <c r="BO175" i="1"/>
  <c r="Y175" i="1"/>
  <c r="BO180" i="1"/>
  <c r="X202" i="1"/>
  <c r="BO187" i="1"/>
  <c r="Y187" i="1"/>
  <c r="Y190" i="1"/>
  <c r="BO198" i="1"/>
  <c r="Y198" i="1"/>
  <c r="BM215" i="1"/>
  <c r="BO215" i="1"/>
  <c r="Y215" i="1"/>
  <c r="BM281" i="1"/>
  <c r="X284" i="1"/>
  <c r="BO281" i="1"/>
  <c r="Y281" i="1"/>
  <c r="X285" i="1"/>
  <c r="BM525" i="1"/>
  <c r="BO525" i="1"/>
  <c r="Y525" i="1"/>
  <c r="BO80" i="1"/>
  <c r="Y80" i="1"/>
  <c r="BO98" i="1"/>
  <c r="BO135" i="1"/>
  <c r="BO190" i="1"/>
  <c r="BM201" i="1"/>
  <c r="BO201" i="1"/>
  <c r="Y201" i="1"/>
  <c r="Y28" i="1"/>
  <c r="Y31" i="1"/>
  <c r="Y34" i="1"/>
  <c r="X37" i="1"/>
  <c r="X41" i="1"/>
  <c r="X45" i="1"/>
  <c r="X49" i="1"/>
  <c r="X55" i="1"/>
  <c r="Y61" i="1"/>
  <c r="X63" i="1"/>
  <c r="Y69" i="1"/>
  <c r="BO72" i="1"/>
  <c r="Y72" i="1"/>
  <c r="BO74" i="1"/>
  <c r="BM80" i="1"/>
  <c r="Y81" i="1"/>
  <c r="Y86" i="1"/>
  <c r="X88" i="1"/>
  <c r="X95" i="1"/>
  <c r="Y97" i="1"/>
  <c r="BO97" i="1"/>
  <c r="Y102" i="1"/>
  <c r="X105" i="1"/>
  <c r="BO110" i="1"/>
  <c r="BO114" i="1"/>
  <c r="BO119" i="1"/>
  <c r="Y119" i="1"/>
  <c r="BM125" i="1"/>
  <c r="Y126" i="1"/>
  <c r="BO129" i="1"/>
  <c r="Y129" i="1"/>
  <c r="BO138" i="1"/>
  <c r="Y138" i="1"/>
  <c r="BO158" i="1"/>
  <c r="Y158" i="1"/>
  <c r="BO176" i="1"/>
  <c r="Y180" i="1"/>
  <c r="BO193" i="1"/>
  <c r="Y193" i="1"/>
  <c r="BM219" i="1"/>
  <c r="BO219" i="1"/>
  <c r="Y219" i="1"/>
  <c r="BM307" i="1"/>
  <c r="X310" i="1"/>
  <c r="BO307" i="1"/>
  <c r="Y307" i="1"/>
  <c r="X311" i="1"/>
  <c r="BM341" i="1"/>
  <c r="BO341" i="1"/>
  <c r="Y341" i="1"/>
  <c r="Y343" i="1" s="1"/>
  <c r="BO82" i="1"/>
  <c r="X89" i="1"/>
  <c r="I560" i="1"/>
  <c r="BM164" i="1"/>
  <c r="X166" i="1"/>
  <c r="BO164" i="1"/>
  <c r="BO179" i="1"/>
  <c r="Y179" i="1"/>
  <c r="Y29" i="1"/>
  <c r="BO43" i="1"/>
  <c r="B560" i="1"/>
  <c r="W552" i="1"/>
  <c r="Y23" i="1"/>
  <c r="Y24" i="1" s="1"/>
  <c r="W550" i="1"/>
  <c r="Y27" i="1"/>
  <c r="BO27" i="1"/>
  <c r="Y33" i="1"/>
  <c r="BM39" i="1"/>
  <c r="BM43" i="1"/>
  <c r="BM47" i="1"/>
  <c r="BM53" i="1"/>
  <c r="D560" i="1"/>
  <c r="Y60" i="1"/>
  <c r="E560" i="1"/>
  <c r="Y68" i="1"/>
  <c r="Y74" i="1"/>
  <c r="BO76" i="1"/>
  <c r="Y76" i="1"/>
  <c r="BO78" i="1"/>
  <c r="BM84" i="1"/>
  <c r="Y85" i="1"/>
  <c r="BM92" i="1"/>
  <c r="Y93" i="1"/>
  <c r="BM100" i="1"/>
  <c r="Y101" i="1"/>
  <c r="BM109" i="1"/>
  <c r="Y110" i="1"/>
  <c r="BM113" i="1"/>
  <c r="Y114" i="1"/>
  <c r="BM116" i="1"/>
  <c r="BO121" i="1"/>
  <c r="Y121" i="1"/>
  <c r="X130" i="1"/>
  <c r="F560" i="1"/>
  <c r="X140" i="1"/>
  <c r="BO134" i="1"/>
  <c r="Y134" i="1"/>
  <c r="X139" i="1"/>
  <c r="G560" i="1"/>
  <c r="X148" i="1"/>
  <c r="BO144" i="1"/>
  <c r="Y144" i="1"/>
  <c r="BM146" i="1"/>
  <c r="X161" i="1"/>
  <c r="BO154" i="1"/>
  <c r="Y154" i="1"/>
  <c r="BO159" i="1"/>
  <c r="BM175" i="1"/>
  <c r="Y176" i="1"/>
  <c r="X183" i="1"/>
  <c r="BM187" i="1"/>
  <c r="BO194" i="1"/>
  <c r="BO196" i="1"/>
  <c r="Y196" i="1"/>
  <c r="BM198" i="1"/>
  <c r="BM231" i="1"/>
  <c r="BO231" i="1"/>
  <c r="Y231" i="1"/>
  <c r="L560" i="1"/>
  <c r="BM242" i="1"/>
  <c r="X250" i="1"/>
  <c r="X251" i="1"/>
  <c r="BO242" i="1"/>
  <c r="Y242" i="1"/>
  <c r="BM248" i="1"/>
  <c r="BO248" i="1"/>
  <c r="Y248" i="1"/>
  <c r="J560" i="1"/>
  <c r="X222" i="1"/>
  <c r="BM260" i="1"/>
  <c r="X266" i="1"/>
  <c r="BO260" i="1"/>
  <c r="Y260" i="1"/>
  <c r="BM277" i="1"/>
  <c r="X279" i="1"/>
  <c r="BO277" i="1"/>
  <c r="Y277" i="1"/>
  <c r="BM290" i="1"/>
  <c r="BO290" i="1"/>
  <c r="Y290" i="1"/>
  <c r="O560" i="1"/>
  <c r="X304" i="1"/>
  <c r="BM303" i="1"/>
  <c r="X305" i="1"/>
  <c r="BO303" i="1"/>
  <c r="Y303" i="1"/>
  <c r="Y304" i="1" s="1"/>
  <c r="X343" i="1"/>
  <c r="BM374" i="1"/>
  <c r="BO374" i="1"/>
  <c r="Y374" i="1"/>
  <c r="Y375" i="1" s="1"/>
  <c r="BM473" i="1"/>
  <c r="BO473" i="1"/>
  <c r="Y473" i="1"/>
  <c r="BM479" i="1"/>
  <c r="BO479" i="1"/>
  <c r="Y479" i="1"/>
  <c r="X483" i="1"/>
  <c r="BM107" i="1"/>
  <c r="X182" i="1"/>
  <c r="Y200" i="1"/>
  <c r="X203" i="1"/>
  <c r="Y207" i="1"/>
  <c r="Y209" i="1"/>
  <c r="Y214" i="1"/>
  <c r="BO214" i="1"/>
  <c r="Y218" i="1"/>
  <c r="X221" i="1"/>
  <c r="X239" i="1"/>
  <c r="K560" i="1"/>
  <c r="BO233" i="1"/>
  <c r="Y233" i="1"/>
  <c r="BM233" i="1"/>
  <c r="X238" i="1"/>
  <c r="BM244" i="1"/>
  <c r="BO244" i="1"/>
  <c r="Y244" i="1"/>
  <c r="X267" i="1"/>
  <c r="BM271" i="1"/>
  <c r="BO271" i="1"/>
  <c r="Y271" i="1"/>
  <c r="X299" i="1"/>
  <c r="BM298" i="1"/>
  <c r="X300" i="1"/>
  <c r="BO298" i="1"/>
  <c r="Y298" i="1"/>
  <c r="Y299" i="1" s="1"/>
  <c r="BM354" i="1"/>
  <c r="BO354" i="1"/>
  <c r="Y354" i="1"/>
  <c r="Y128" i="1"/>
  <c r="Y137" i="1"/>
  <c r="H560" i="1"/>
  <c r="Y153" i="1"/>
  <c r="Y160" i="1" s="1"/>
  <c r="Y157" i="1"/>
  <c r="X160" i="1"/>
  <c r="Y170" i="1"/>
  <c r="Y171" i="1" s="1"/>
  <c r="Y174" i="1"/>
  <c r="Y178" i="1"/>
  <c r="Y186" i="1"/>
  <c r="Y189" i="1"/>
  <c r="Y192" i="1"/>
  <c r="Y206" i="1"/>
  <c r="Y217" i="1"/>
  <c r="Y225" i="1"/>
  <c r="Y230" i="1"/>
  <c r="Y238" i="1" s="1"/>
  <c r="BO230" i="1"/>
  <c r="BO236" i="1"/>
  <c r="Y236" i="1"/>
  <c r="BM236" i="1"/>
  <c r="BO243" i="1"/>
  <c r="Y243" i="1"/>
  <c r="BM243" i="1"/>
  <c r="BM264" i="1"/>
  <c r="BO264" i="1"/>
  <c r="Y264" i="1"/>
  <c r="X272" i="1"/>
  <c r="BM294" i="1"/>
  <c r="BO294" i="1"/>
  <c r="Y294" i="1"/>
  <c r="BM321" i="1"/>
  <c r="BO321" i="1"/>
  <c r="Y321" i="1"/>
  <c r="BM325" i="1"/>
  <c r="BO325" i="1"/>
  <c r="Y325" i="1"/>
  <c r="BM329" i="1"/>
  <c r="BO329" i="1"/>
  <c r="Y329" i="1"/>
  <c r="X357" i="1"/>
  <c r="BM366" i="1"/>
  <c r="BO366" i="1"/>
  <c r="Y366" i="1"/>
  <c r="BM386" i="1"/>
  <c r="BO386" i="1"/>
  <c r="Y386" i="1"/>
  <c r="BO392" i="1"/>
  <c r="Y392" i="1"/>
  <c r="BM392" i="1"/>
  <c r="BO398" i="1"/>
  <c r="Y398" i="1"/>
  <c r="BM398" i="1"/>
  <c r="X541" i="1"/>
  <c r="BM538" i="1"/>
  <c r="X542" i="1"/>
  <c r="BO538" i="1"/>
  <c r="Y538" i="1"/>
  <c r="BM246" i="1"/>
  <c r="BM254" i="1"/>
  <c r="BM262" i="1"/>
  <c r="BM269" i="1"/>
  <c r="BM283" i="1"/>
  <c r="BM292" i="1"/>
  <c r="BM309" i="1"/>
  <c r="BM313" i="1"/>
  <c r="X314" i="1"/>
  <c r="BM319" i="1"/>
  <c r="BM323" i="1"/>
  <c r="BM327" i="1"/>
  <c r="X332" i="1"/>
  <c r="BM335" i="1"/>
  <c r="X344" i="1"/>
  <c r="BM347" i="1"/>
  <c r="BM352" i="1"/>
  <c r="BM360" i="1"/>
  <c r="BM368" i="1"/>
  <c r="X376" i="1"/>
  <c r="BO381" i="1"/>
  <c r="Y381" i="1"/>
  <c r="Y382" i="1" s="1"/>
  <c r="BM381" i="1"/>
  <c r="X408" i="1"/>
  <c r="BO385" i="1"/>
  <c r="Y385" i="1"/>
  <c r="X409" i="1"/>
  <c r="BM385" i="1"/>
  <c r="BM391" i="1"/>
  <c r="BO391" i="1"/>
  <c r="Y391" i="1"/>
  <c r="BM396" i="1"/>
  <c r="BO396" i="1"/>
  <c r="Y396" i="1"/>
  <c r="BM411" i="1"/>
  <c r="X413" i="1"/>
  <c r="X414" i="1"/>
  <c r="BO411" i="1"/>
  <c r="Y411" i="1"/>
  <c r="Y413" i="1" s="1"/>
  <c r="BM439" i="1"/>
  <c r="X441" i="1"/>
  <c r="X442" i="1"/>
  <c r="BO439" i="1"/>
  <c r="Y439" i="1"/>
  <c r="BM527" i="1"/>
  <c r="BO527" i="1"/>
  <c r="Y527" i="1"/>
  <c r="BM540" i="1"/>
  <c r="BO540" i="1"/>
  <c r="Y540" i="1"/>
  <c r="X273" i="1"/>
  <c r="N560" i="1"/>
  <c r="X296" i="1"/>
  <c r="Y324" i="1"/>
  <c r="Y328" i="1"/>
  <c r="X331" i="1"/>
  <c r="Q560" i="1"/>
  <c r="X356" i="1"/>
  <c r="BO373" i="1"/>
  <c r="R560" i="1"/>
  <c r="BO395" i="1"/>
  <c r="Y395" i="1"/>
  <c r="BM395" i="1"/>
  <c r="BO400" i="1"/>
  <c r="Y400" i="1"/>
  <c r="BM400" i="1"/>
  <c r="BM407" i="1"/>
  <c r="BO407" i="1"/>
  <c r="Y407" i="1"/>
  <c r="BM435" i="1"/>
  <c r="BO435" i="1"/>
  <c r="Y435" i="1"/>
  <c r="BM460" i="1"/>
  <c r="X462" i="1"/>
  <c r="U560" i="1"/>
  <c r="X463" i="1"/>
  <c r="BO460" i="1"/>
  <c r="Y460" i="1"/>
  <c r="Y462" i="1" s="1"/>
  <c r="BM476" i="1"/>
  <c r="BO476" i="1"/>
  <c r="Y476" i="1"/>
  <c r="X496" i="1"/>
  <c r="BM499" i="1"/>
  <c r="X502" i="1"/>
  <c r="BO499" i="1"/>
  <c r="Y499" i="1"/>
  <c r="P560" i="1"/>
  <c r="Y246" i="1"/>
  <c r="Y254" i="1"/>
  <c r="Y256" i="1" s="1"/>
  <c r="Y262" i="1"/>
  <c r="Y269" i="1"/>
  <c r="BO269" i="1"/>
  <c r="Y283" i="1"/>
  <c r="Y288" i="1"/>
  <c r="BO288" i="1"/>
  <c r="Y292" i="1"/>
  <c r="X295" i="1"/>
  <c r="Y309" i="1"/>
  <c r="Y313" i="1"/>
  <c r="Y314" i="1" s="1"/>
  <c r="Y319" i="1"/>
  <c r="Y323" i="1"/>
  <c r="Y327" i="1"/>
  <c r="Y335" i="1"/>
  <c r="Y337" i="1" s="1"/>
  <c r="Y347" i="1"/>
  <c r="Y352" i="1"/>
  <c r="Y356" i="1" s="1"/>
  <c r="BO352" i="1"/>
  <c r="Y360" i="1"/>
  <c r="Y368" i="1"/>
  <c r="X375" i="1"/>
  <c r="X383" i="1"/>
  <c r="BM394" i="1"/>
  <c r="BO394" i="1"/>
  <c r="Y394" i="1"/>
  <c r="BM399" i="1"/>
  <c r="BO399" i="1"/>
  <c r="Y399" i="1"/>
  <c r="BO403" i="1"/>
  <c r="Y403" i="1"/>
  <c r="BM403" i="1"/>
  <c r="S560" i="1"/>
  <c r="X436" i="1"/>
  <c r="BM491" i="1"/>
  <c r="BO491" i="1"/>
  <c r="Y491" i="1"/>
  <c r="BM495" i="1"/>
  <c r="BO495" i="1"/>
  <c r="Y495" i="1"/>
  <c r="X528" i="1"/>
  <c r="BM523" i="1"/>
  <c r="X529" i="1"/>
  <c r="BO523" i="1"/>
  <c r="Y523" i="1"/>
  <c r="X382" i="1"/>
  <c r="BM417" i="1"/>
  <c r="X426" i="1"/>
  <c r="BM431" i="1"/>
  <c r="BM434" i="1"/>
  <c r="BM454" i="1"/>
  <c r="BM465" i="1"/>
  <c r="X466" i="1"/>
  <c r="BM471" i="1"/>
  <c r="BM474" i="1"/>
  <c r="BM478" i="1"/>
  <c r="BM481" i="1"/>
  <c r="X482" i="1"/>
  <c r="BM485" i="1"/>
  <c r="BM493" i="1"/>
  <c r="X437" i="1"/>
  <c r="Y486" i="1"/>
  <c r="Y490" i="1"/>
  <c r="BO490" i="1"/>
  <c r="Y494" i="1"/>
  <c r="X497" i="1"/>
  <c r="Y511" i="1"/>
  <c r="BO511" i="1"/>
  <c r="Y513" i="1"/>
  <c r="Y515" i="1"/>
  <c r="Y517" i="1"/>
  <c r="Y519" i="1"/>
  <c r="BM531" i="1"/>
  <c r="Y532" i="1"/>
  <c r="Y534" i="1"/>
  <c r="BM544" i="1"/>
  <c r="Y545" i="1"/>
  <c r="Y547" i="1"/>
  <c r="V560" i="1"/>
  <c r="Y417" i="1"/>
  <c r="Y419" i="1" s="1"/>
  <c r="Y431" i="1"/>
  <c r="Y434" i="1"/>
  <c r="Y454" i="1"/>
  <c r="Y465" i="1"/>
  <c r="Y466" i="1" s="1"/>
  <c r="Y471" i="1"/>
  <c r="Y474" i="1"/>
  <c r="Y478" i="1"/>
  <c r="Y481" i="1"/>
  <c r="Y485" i="1"/>
  <c r="BO485" i="1"/>
  <c r="Y493" i="1"/>
  <c r="X521" i="1"/>
  <c r="Y456" i="1" l="1"/>
  <c r="Y548" i="1"/>
  <c r="Y348" i="1"/>
  <c r="Y266" i="1"/>
  <c r="Y502" i="1"/>
  <c r="Y441" i="1"/>
  <c r="Y226" i="1"/>
  <c r="Y278" i="1"/>
  <c r="Y88" i="1"/>
  <c r="Y63" i="1"/>
  <c r="Y370" i="1"/>
  <c r="X550" i="1"/>
  <c r="Y139" i="1"/>
  <c r="Y36" i="1"/>
  <c r="Y122" i="1"/>
  <c r="Y436" i="1"/>
  <c r="Y535" i="1"/>
  <c r="Y362" i="1"/>
  <c r="Y210" i="1"/>
  <c r="Y148" i="1"/>
  <c r="X551" i="1"/>
  <c r="Y310" i="1"/>
  <c r="X554" i="1"/>
  <c r="X552" i="1"/>
  <c r="X553" i="1" s="1"/>
  <c r="Y496" i="1"/>
  <c r="Y331" i="1"/>
  <c r="Y272" i="1"/>
  <c r="Y284" i="1"/>
  <c r="Y94" i="1"/>
  <c r="Y130" i="1"/>
  <c r="Y408" i="1"/>
  <c r="Y520" i="1"/>
  <c r="Y182" i="1"/>
  <c r="Y250" i="1"/>
  <c r="Y541" i="1"/>
  <c r="Y221" i="1"/>
  <c r="Y487" i="1"/>
  <c r="Y482" i="1"/>
  <c r="Y528" i="1"/>
  <c r="Y295" i="1"/>
  <c r="Y202" i="1"/>
  <c r="Y104" i="1"/>
  <c r="W553" i="1"/>
  <c r="Y555" i="1" l="1"/>
</calcChain>
</file>

<file path=xl/sharedStrings.xml><?xml version="1.0" encoding="utf-8"?>
<sst xmlns="http://schemas.openxmlformats.org/spreadsheetml/2006/main" count="2417" uniqueCount="800">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</sst>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3" t="s">
        <v>0</v>
      </c>
      <c r="E1" s="418"/>
      <c r="F1" s="418"/>
      <c r="G1" s="12" t="s">
        <v>1</v>
      </c>
      <c r="H1" s="563" t="s">
        <v>2</v>
      </c>
      <c r="I1" s="418"/>
      <c r="J1" s="418"/>
      <c r="K1" s="418"/>
      <c r="L1" s="418"/>
      <c r="M1" s="418"/>
      <c r="N1" s="418"/>
      <c r="O1" s="418"/>
      <c r="P1" s="418"/>
      <c r="Q1" s="417" t="s">
        <v>3</v>
      </c>
      <c r="R1" s="418"/>
      <c r="S1" s="4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765" t="s">
        <v>8</v>
      </c>
      <c r="B5" s="401"/>
      <c r="C5" s="402"/>
      <c r="D5" s="711"/>
      <c r="E5" s="712"/>
      <c r="F5" s="467" t="s">
        <v>9</v>
      </c>
      <c r="G5" s="402"/>
      <c r="H5" s="711" t="s">
        <v>799</v>
      </c>
      <c r="I5" s="753"/>
      <c r="J5" s="753"/>
      <c r="K5" s="753"/>
      <c r="L5" s="712"/>
      <c r="M5" s="58"/>
      <c r="O5" s="24" t="s">
        <v>10</v>
      </c>
      <c r="P5" s="410">
        <v>45488</v>
      </c>
      <c r="Q5" s="411"/>
      <c r="S5" s="565" t="s">
        <v>11</v>
      </c>
      <c r="T5" s="499"/>
      <c r="U5" s="567" t="s">
        <v>12</v>
      </c>
      <c r="V5" s="411"/>
      <c r="AA5" s="51"/>
      <c r="AB5" s="51"/>
      <c r="AC5" s="51"/>
    </row>
    <row r="6" spans="1:30" s="381" customFormat="1" ht="24" customHeight="1" x14ac:dyDescent="0.2">
      <c r="A6" s="765" t="s">
        <v>13</v>
      </c>
      <c r="B6" s="401"/>
      <c r="C6" s="402"/>
      <c r="D6" s="500" t="s">
        <v>14</v>
      </c>
      <c r="E6" s="501"/>
      <c r="F6" s="501"/>
      <c r="G6" s="501"/>
      <c r="H6" s="501"/>
      <c r="I6" s="501"/>
      <c r="J6" s="501"/>
      <c r="K6" s="501"/>
      <c r="L6" s="411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Понедельник</v>
      </c>
      <c r="Q6" s="399"/>
      <c r="S6" s="742" t="s">
        <v>16</v>
      </c>
      <c r="T6" s="499"/>
      <c r="U6" s="516" t="s">
        <v>17</v>
      </c>
      <c r="V6" s="51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425"/>
      <c r="M7" s="60"/>
      <c r="O7" s="24"/>
      <c r="P7" s="42"/>
      <c r="Q7" s="42"/>
      <c r="S7" s="392"/>
      <c r="T7" s="499"/>
      <c r="U7" s="518"/>
      <c r="V7" s="519"/>
      <c r="AA7" s="51"/>
      <c r="AB7" s="51"/>
      <c r="AC7" s="51"/>
    </row>
    <row r="8" spans="1:30" s="381" customFormat="1" ht="25.5" customHeight="1" x14ac:dyDescent="0.2">
      <c r="A8" s="422" t="s">
        <v>18</v>
      </c>
      <c r="B8" s="408"/>
      <c r="C8" s="409"/>
      <c r="D8" s="718"/>
      <c r="E8" s="719"/>
      <c r="F8" s="719"/>
      <c r="G8" s="719"/>
      <c r="H8" s="719"/>
      <c r="I8" s="719"/>
      <c r="J8" s="719"/>
      <c r="K8" s="719"/>
      <c r="L8" s="720"/>
      <c r="M8" s="61"/>
      <c r="O8" s="24" t="s">
        <v>19</v>
      </c>
      <c r="P8" s="424">
        <v>0.375</v>
      </c>
      <c r="Q8" s="425"/>
      <c r="S8" s="392"/>
      <c r="T8" s="499"/>
      <c r="U8" s="518"/>
      <c r="V8" s="519"/>
      <c r="AA8" s="51"/>
      <c r="AB8" s="51"/>
      <c r="AC8" s="51"/>
    </row>
    <row r="9" spans="1:30" s="381" customFormat="1" ht="39.950000000000003" customHeight="1" x14ac:dyDescent="0.2">
      <c r="A9" s="4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8"/>
      <c r="E9" s="413"/>
      <c r="F9" s="4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3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3"/>
      <c r="L9" s="413"/>
      <c r="M9" s="383"/>
      <c r="O9" s="26" t="s">
        <v>20</v>
      </c>
      <c r="P9" s="766"/>
      <c r="Q9" s="421"/>
      <c r="S9" s="392"/>
      <c r="T9" s="499"/>
      <c r="U9" s="520"/>
      <c r="V9" s="52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8"/>
      <c r="E10" s="413"/>
      <c r="F10" s="4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4" t="str">
        <f>IFERROR(VLOOKUP($D$10,Proxy,2,FALSE),"")</f>
        <v/>
      </c>
      <c r="I10" s="392"/>
      <c r="J10" s="392"/>
      <c r="K10" s="392"/>
      <c r="L10" s="392"/>
      <c r="M10" s="380"/>
      <c r="O10" s="26" t="s">
        <v>21</v>
      </c>
      <c r="P10" s="573"/>
      <c r="Q10" s="574"/>
      <c r="T10" s="24" t="s">
        <v>22</v>
      </c>
      <c r="U10" s="737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1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59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M12" s="62"/>
      <c r="O12" s="24" t="s">
        <v>29</v>
      </c>
      <c r="P12" s="424"/>
      <c r="Q12" s="425"/>
      <c r="R12" s="23"/>
      <c r="T12" s="24"/>
      <c r="U12" s="418"/>
      <c r="V12" s="392"/>
      <c r="AA12" s="51"/>
      <c r="AB12" s="51"/>
      <c r="AC12" s="51"/>
    </row>
    <row r="13" spans="1:30" s="381" customFormat="1" ht="23.25" customHeight="1" x14ac:dyDescent="0.2">
      <c r="A13" s="459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59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35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M15" s="63"/>
      <c r="O15" s="693" t="s">
        <v>34</v>
      </c>
      <c r="P15" s="418"/>
      <c r="Q15" s="418"/>
      <c r="R15" s="418"/>
      <c r="S15" s="4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4"/>
      <c r="P16" s="694"/>
      <c r="Q16" s="694"/>
      <c r="R16" s="694"/>
      <c r="S16" s="69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60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762"/>
      <c r="Q17" s="762"/>
      <c r="R17" s="762"/>
      <c r="S17" s="395"/>
      <c r="T17" s="431" t="s">
        <v>49</v>
      </c>
      <c r="U17" s="402"/>
      <c r="V17" s="394" t="s">
        <v>50</v>
      </c>
      <c r="W17" s="394" t="s">
        <v>51</v>
      </c>
      <c r="X17" s="404" t="s">
        <v>52</v>
      </c>
      <c r="Y17" s="394" t="s">
        <v>53</v>
      </c>
      <c r="Z17" s="544" t="s">
        <v>54</v>
      </c>
      <c r="AA17" s="544" t="s">
        <v>55</v>
      </c>
      <c r="AB17" s="544" t="s">
        <v>56</v>
      </c>
      <c r="AC17" s="706"/>
      <c r="AD17" s="707"/>
      <c r="AE17" s="698"/>
      <c r="BB17" s="429" t="s">
        <v>57</v>
      </c>
    </row>
    <row r="18" spans="1:67" ht="14.25" customHeight="1" x14ac:dyDescent="0.2">
      <c r="A18" s="403"/>
      <c r="B18" s="403"/>
      <c r="C18" s="403"/>
      <c r="D18" s="396"/>
      <c r="E18" s="397"/>
      <c r="F18" s="403"/>
      <c r="G18" s="403"/>
      <c r="H18" s="403"/>
      <c r="I18" s="403"/>
      <c r="J18" s="403"/>
      <c r="K18" s="403"/>
      <c r="L18" s="403"/>
      <c r="M18" s="403"/>
      <c r="N18" s="403"/>
      <c r="O18" s="396"/>
      <c r="P18" s="763"/>
      <c r="Q18" s="763"/>
      <c r="R18" s="763"/>
      <c r="S18" s="397"/>
      <c r="T18" s="382" t="s">
        <v>58</v>
      </c>
      <c r="U18" s="382" t="s">
        <v>59</v>
      </c>
      <c r="V18" s="403"/>
      <c r="W18" s="403"/>
      <c r="X18" s="405"/>
      <c r="Y18" s="403"/>
      <c r="Z18" s="545"/>
      <c r="AA18" s="545"/>
      <c r="AB18" s="708"/>
      <c r="AC18" s="709"/>
      <c r="AD18" s="710"/>
      <c r="AE18" s="699"/>
      <c r="BB18" s="392"/>
    </row>
    <row r="19" spans="1:67" ht="27.75" hidden="1" customHeight="1" x14ac:dyDescent="0.2">
      <c r="A19" s="560" t="s">
        <v>60</v>
      </c>
      <c r="B19" s="561"/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48"/>
      <c r="AA19" s="48"/>
    </row>
    <row r="20" spans="1:67" ht="16.5" hidden="1" customHeight="1" x14ac:dyDescent="0.25">
      <c r="A20" s="419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9"/>
      <c r="AA20" s="379"/>
    </row>
    <row r="21" spans="1:67" ht="14.25" hidden="1" customHeight="1" x14ac:dyDescent="0.25">
      <c r="A21" s="406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5"/>
      <c r="Q22" s="415"/>
      <c r="R22" s="415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5"/>
      <c r="Q23" s="415"/>
      <c r="R23" s="415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1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6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5"/>
      <c r="Q27" s="415"/>
      <c r="R27" s="415"/>
      <c r="S27" s="399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5"/>
      <c r="Q28" s="415"/>
      <c r="R28" s="415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5"/>
      <c r="Q29" s="415"/>
      <c r="R29" s="415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5"/>
      <c r="Q30" s="415"/>
      <c r="R30" s="415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9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79" t="s">
        <v>82</v>
      </c>
      <c r="P31" s="415"/>
      <c r="Q31" s="415"/>
      <c r="R31" s="415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8">
        <v>4680115881853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30" t="s">
        <v>85</v>
      </c>
      <c r="P32" s="415"/>
      <c r="Q32" s="415"/>
      <c r="R32" s="415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8">
        <v>4680115881853</v>
      </c>
      <c r="E33" s="399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5"/>
      <c r="Q33" s="415"/>
      <c r="R33" s="415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9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8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5"/>
      <c r="Q34" s="415"/>
      <c r="R34" s="415"/>
      <c r="S34" s="399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9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5"/>
      <c r="Q35" s="415"/>
      <c r="R35" s="415"/>
      <c r="S35" s="399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1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3"/>
      <c r="O36" s="407" t="s">
        <v>70</v>
      </c>
      <c r="P36" s="408"/>
      <c r="Q36" s="408"/>
      <c r="R36" s="408"/>
      <c r="S36" s="408"/>
      <c r="T36" s="408"/>
      <c r="U36" s="409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3"/>
      <c r="O37" s="407" t="s">
        <v>70</v>
      </c>
      <c r="P37" s="408"/>
      <c r="Q37" s="408"/>
      <c r="R37" s="408"/>
      <c r="S37" s="408"/>
      <c r="T37" s="408"/>
      <c r="U37" s="409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6" t="s">
        <v>91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9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5"/>
      <c r="Q39" s="415"/>
      <c r="R39" s="415"/>
      <c r="S39" s="399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1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3"/>
      <c r="O40" s="407" t="s">
        <v>70</v>
      </c>
      <c r="P40" s="408"/>
      <c r="Q40" s="408"/>
      <c r="R40" s="408"/>
      <c r="S40" s="408"/>
      <c r="T40" s="408"/>
      <c r="U40" s="409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3"/>
      <c r="O41" s="407" t="s">
        <v>70</v>
      </c>
      <c r="P41" s="408"/>
      <c r="Q41" s="408"/>
      <c r="R41" s="408"/>
      <c r="S41" s="408"/>
      <c r="T41" s="408"/>
      <c r="U41" s="409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6" t="s">
        <v>96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9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5"/>
      <c r="Q43" s="415"/>
      <c r="R43" s="415"/>
      <c r="S43" s="399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1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3"/>
      <c r="O44" s="407" t="s">
        <v>70</v>
      </c>
      <c r="P44" s="408"/>
      <c r="Q44" s="408"/>
      <c r="R44" s="408"/>
      <c r="S44" s="408"/>
      <c r="T44" s="408"/>
      <c r="U44" s="409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3"/>
      <c r="O45" s="407" t="s">
        <v>70</v>
      </c>
      <c r="P45" s="408"/>
      <c r="Q45" s="408"/>
      <c r="R45" s="408"/>
      <c r="S45" s="408"/>
      <c r="T45" s="408"/>
      <c r="U45" s="409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6" t="s">
        <v>100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9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5"/>
      <c r="Q47" s="415"/>
      <c r="R47" s="415"/>
      <c r="S47" s="399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1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3"/>
      <c r="O48" s="407" t="s">
        <v>70</v>
      </c>
      <c r="P48" s="408"/>
      <c r="Q48" s="408"/>
      <c r="R48" s="408"/>
      <c r="S48" s="408"/>
      <c r="T48" s="408"/>
      <c r="U48" s="409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3"/>
      <c r="O49" s="407" t="s">
        <v>70</v>
      </c>
      <c r="P49" s="408"/>
      <c r="Q49" s="408"/>
      <c r="R49" s="408"/>
      <c r="S49" s="408"/>
      <c r="T49" s="408"/>
      <c r="U49" s="409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560" t="s">
        <v>103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48"/>
      <c r="AA50" s="48"/>
    </row>
    <row r="51" spans="1:67" ht="16.5" hidden="1" customHeight="1" x14ac:dyDescent="0.25">
      <c r="A51" s="419" t="s">
        <v>104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79"/>
      <c r="AA51" s="379"/>
    </row>
    <row r="52" spans="1:67" ht="14.25" hidden="1" customHeight="1" x14ac:dyDescent="0.25">
      <c r="A52" s="406" t="s">
        <v>105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5"/>
      <c r="Q53" s="415"/>
      <c r="R53" s="415"/>
      <c r="S53" s="399"/>
      <c r="T53" s="34"/>
      <c r="U53" s="34"/>
      <c r="V53" s="35" t="s">
        <v>66</v>
      </c>
      <c r="W53" s="385">
        <v>70</v>
      </c>
      <c r="X53" s="386">
        <f>IFERROR(IF(W53="",0,CEILING((W53/$H53),1)*$H53),"")</f>
        <v>75.600000000000009</v>
      </c>
      <c r="Y53" s="36">
        <f>IFERROR(IF(X53=0,"",ROUNDUP(X53/H53,0)*0.02175),"")</f>
        <v>0.15225</v>
      </c>
      <c r="Z53" s="56"/>
      <c r="AA53" s="57"/>
      <c r="AE53" s="64"/>
      <c r="BB53" s="79" t="s">
        <v>1</v>
      </c>
      <c r="BL53" s="64">
        <f>IFERROR(W53*I53/H53,"0")</f>
        <v>73.1111111111111</v>
      </c>
      <c r="BM53" s="64">
        <f>IFERROR(X53*I53/H53,"0")</f>
        <v>78.959999999999994</v>
      </c>
      <c r="BN53" s="64">
        <f>IFERROR(1/J53*(W53/H53),"0")</f>
        <v>0.11574074074074073</v>
      </c>
      <c r="BO53" s="64">
        <f>IFERROR(1/J53*(X53/H53),"0")</f>
        <v>0.125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9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5"/>
      <c r="Q54" s="415"/>
      <c r="R54" s="415"/>
      <c r="S54" s="399"/>
      <c r="T54" s="34"/>
      <c r="U54" s="34"/>
      <c r="V54" s="35" t="s">
        <v>66</v>
      </c>
      <c r="W54" s="385">
        <v>135</v>
      </c>
      <c r="X54" s="386">
        <f>IFERROR(IF(W54="",0,CEILING((W54/$H54),1)*$H54),"")</f>
        <v>135</v>
      </c>
      <c r="Y54" s="36">
        <f>IFERROR(IF(X54=0,"",ROUNDUP(X54/H54,0)*0.00753),"")</f>
        <v>0.3765</v>
      </c>
      <c r="Z54" s="56"/>
      <c r="AA54" s="57"/>
      <c r="AE54" s="64"/>
      <c r="BB54" s="80" t="s">
        <v>1</v>
      </c>
      <c r="BL54" s="64">
        <f>IFERROR(W54*I54/H54,"0")</f>
        <v>145</v>
      </c>
      <c r="BM54" s="64">
        <f>IFERROR(X54*I54/H54,"0")</f>
        <v>145</v>
      </c>
      <c r="BN54" s="64">
        <f>IFERROR(1/J54*(W54/H54),"0")</f>
        <v>0.32051282051282048</v>
      </c>
      <c r="BO54" s="64">
        <f>IFERROR(1/J54*(X54/H54),"0")</f>
        <v>0.32051282051282048</v>
      </c>
    </row>
    <row r="55" spans="1:67" x14ac:dyDescent="0.2">
      <c r="A55" s="391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3"/>
      <c r="O55" s="407" t="s">
        <v>70</v>
      </c>
      <c r="P55" s="408"/>
      <c r="Q55" s="408"/>
      <c r="R55" s="408"/>
      <c r="S55" s="408"/>
      <c r="T55" s="408"/>
      <c r="U55" s="409"/>
      <c r="V55" s="37" t="s">
        <v>71</v>
      </c>
      <c r="W55" s="387">
        <f>IFERROR(W53/H53,"0")+IFERROR(W54/H54,"0")</f>
        <v>56.481481481481481</v>
      </c>
      <c r="X55" s="387">
        <f>IFERROR(X53/H53,"0")+IFERROR(X54/H54,"0")</f>
        <v>57</v>
      </c>
      <c r="Y55" s="387">
        <f>IFERROR(IF(Y53="",0,Y53),"0")+IFERROR(IF(Y54="",0,Y54),"0")</f>
        <v>0.52875000000000005</v>
      </c>
      <c r="Z55" s="388"/>
      <c r="AA55" s="388"/>
    </row>
    <row r="56" spans="1:67" x14ac:dyDescent="0.2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3"/>
      <c r="O56" s="407" t="s">
        <v>70</v>
      </c>
      <c r="P56" s="408"/>
      <c r="Q56" s="408"/>
      <c r="R56" s="408"/>
      <c r="S56" s="408"/>
      <c r="T56" s="408"/>
      <c r="U56" s="409"/>
      <c r="V56" s="37" t="s">
        <v>66</v>
      </c>
      <c r="W56" s="387">
        <f>IFERROR(SUM(W53:W54),"0")</f>
        <v>205</v>
      </c>
      <c r="X56" s="387">
        <f>IFERROR(SUM(X53:X54),"0")</f>
        <v>210.60000000000002</v>
      </c>
      <c r="Y56" s="37"/>
      <c r="Z56" s="388"/>
      <c r="AA56" s="388"/>
    </row>
    <row r="57" spans="1:67" ht="16.5" hidden="1" customHeight="1" x14ac:dyDescent="0.25">
      <c r="A57" s="419" t="s">
        <v>112</v>
      </c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79"/>
      <c r="AA57" s="379"/>
    </row>
    <row r="58" spans="1:67" ht="14.25" hidden="1" customHeight="1" x14ac:dyDescent="0.25">
      <c r="A58" s="406" t="s">
        <v>113</v>
      </c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9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5"/>
      <c r="Q59" s="415"/>
      <c r="R59" s="415"/>
      <c r="S59" s="399"/>
      <c r="T59" s="34"/>
      <c r="U59" s="34"/>
      <c r="V59" s="35" t="s">
        <v>66</v>
      </c>
      <c r="W59" s="385">
        <v>400</v>
      </c>
      <c r="X59" s="386">
        <f>IFERROR(IF(W59="",0,CEILING((W59/$H59),1)*$H59),"")</f>
        <v>410.40000000000003</v>
      </c>
      <c r="Y59" s="36">
        <f>IFERROR(IF(X59=0,"",ROUNDUP(X59/H59,0)*0.02175),"")</f>
        <v>0.8264999999999999</v>
      </c>
      <c r="Z59" s="56"/>
      <c r="AA59" s="57"/>
      <c r="AE59" s="64"/>
      <c r="BB59" s="81" t="s">
        <v>1</v>
      </c>
      <c r="BL59" s="64">
        <f>IFERROR(W59*I59/H59,"0")</f>
        <v>417.77777777777777</v>
      </c>
      <c r="BM59" s="64">
        <f>IFERROR(X59*I59/H59,"0")</f>
        <v>428.64</v>
      </c>
      <c r="BN59" s="64">
        <f>IFERROR(1/J59*(W59/H59),"0")</f>
        <v>0.66137566137566139</v>
      </c>
      <c r="BO59" s="64">
        <f>IFERROR(1/J59*(X59/H59),"0")</f>
        <v>0.67857142857142849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9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5"/>
      <c r="Q60" s="415"/>
      <c r="R60" s="415"/>
      <c r="S60" s="399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9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5"/>
      <c r="Q61" s="415"/>
      <c r="R61" s="415"/>
      <c r="S61" s="399"/>
      <c r="T61" s="34"/>
      <c r="U61" s="34"/>
      <c r="V61" s="35" t="s">
        <v>66</v>
      </c>
      <c r="W61" s="385">
        <v>450</v>
      </c>
      <c r="X61" s="386">
        <f>IFERROR(IF(W61="",0,CEILING((W61/$H61),1)*$H61),"")</f>
        <v>450</v>
      </c>
      <c r="Y61" s="36">
        <f>IFERROR(IF(X61=0,"",ROUNDUP(X61/H61,0)*0.00937),"")</f>
        <v>0.93699999999999994</v>
      </c>
      <c r="Z61" s="56"/>
      <c r="AA61" s="57"/>
      <c r="AE61" s="64"/>
      <c r="BB61" s="83" t="s">
        <v>1</v>
      </c>
      <c r="BL61" s="64">
        <f>IFERROR(W61*I61/H61,"0")</f>
        <v>474</v>
      </c>
      <c r="BM61" s="64">
        <f>IFERROR(X61*I61/H61,"0")</f>
        <v>474</v>
      </c>
      <c r="BN61" s="64">
        <f>IFERROR(1/J61*(W61/H61),"0")</f>
        <v>0.83333333333333337</v>
      </c>
      <c r="BO61" s="64">
        <f>IFERROR(1/J61*(X61/H61),"0")</f>
        <v>0.83333333333333337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9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88" t="s">
        <v>122</v>
      </c>
      <c r="P62" s="415"/>
      <c r="Q62" s="415"/>
      <c r="R62" s="415"/>
      <c r="S62" s="399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3"/>
      <c r="O63" s="407" t="s">
        <v>70</v>
      </c>
      <c r="P63" s="408"/>
      <c r="Q63" s="408"/>
      <c r="R63" s="408"/>
      <c r="S63" s="408"/>
      <c r="T63" s="408"/>
      <c r="U63" s="409"/>
      <c r="V63" s="37" t="s">
        <v>71</v>
      </c>
      <c r="W63" s="387">
        <f>IFERROR(W59/H59,"0")+IFERROR(W60/H60,"0")+IFERROR(W61/H61,"0")+IFERROR(W62/H62,"0")</f>
        <v>137.03703703703704</v>
      </c>
      <c r="X63" s="387">
        <f>IFERROR(X59/H59,"0")+IFERROR(X60/H60,"0")+IFERROR(X61/H61,"0")+IFERROR(X62/H62,"0")</f>
        <v>138</v>
      </c>
      <c r="Y63" s="387">
        <f>IFERROR(IF(Y59="",0,Y59),"0")+IFERROR(IF(Y60="",0,Y60),"0")+IFERROR(IF(Y61="",0,Y61),"0")+IFERROR(IF(Y62="",0,Y62),"0")</f>
        <v>1.7634999999999998</v>
      </c>
      <c r="Z63" s="388"/>
      <c r="AA63" s="388"/>
    </row>
    <row r="64" spans="1:67" x14ac:dyDescent="0.2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3"/>
      <c r="O64" s="407" t="s">
        <v>70</v>
      </c>
      <c r="P64" s="408"/>
      <c r="Q64" s="408"/>
      <c r="R64" s="408"/>
      <c r="S64" s="408"/>
      <c r="T64" s="408"/>
      <c r="U64" s="409"/>
      <c r="V64" s="37" t="s">
        <v>66</v>
      </c>
      <c r="W64" s="387">
        <f>IFERROR(SUM(W59:W62),"0")</f>
        <v>850</v>
      </c>
      <c r="X64" s="387">
        <f>IFERROR(SUM(X59:X62),"0")</f>
        <v>860.40000000000009</v>
      </c>
      <c r="Y64" s="37"/>
      <c r="Z64" s="388"/>
      <c r="AA64" s="388"/>
    </row>
    <row r="65" spans="1:67" ht="16.5" hidden="1" customHeight="1" x14ac:dyDescent="0.25">
      <c r="A65" s="419" t="s">
        <v>103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79"/>
      <c r="AA65" s="379"/>
    </row>
    <row r="66" spans="1:67" ht="14.25" hidden="1" customHeight="1" x14ac:dyDescent="0.25">
      <c r="A66" s="406" t="s">
        <v>113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9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5"/>
      <c r="Q67" s="415"/>
      <c r="R67" s="415"/>
      <c r="S67" s="399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9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5"/>
      <c r="Q68" s="415"/>
      <c r="R68" s="415"/>
      <c r="S68" s="399"/>
      <c r="T68" s="34"/>
      <c r="U68" s="34"/>
      <c r="V68" s="35" t="s">
        <v>66</v>
      </c>
      <c r="W68" s="385">
        <v>150</v>
      </c>
      <c r="X68" s="386">
        <f t="shared" si="6"/>
        <v>151.20000000000002</v>
      </c>
      <c r="Y68" s="36">
        <f t="shared" si="7"/>
        <v>0.30449999999999999</v>
      </c>
      <c r="Z68" s="56"/>
      <c r="AA68" s="57"/>
      <c r="AE68" s="64"/>
      <c r="BB68" s="86" t="s">
        <v>1</v>
      </c>
      <c r="BL68" s="64">
        <f t="shared" si="8"/>
        <v>156.66666666666666</v>
      </c>
      <c r="BM68" s="64">
        <f t="shared" si="9"/>
        <v>157.91999999999999</v>
      </c>
      <c r="BN68" s="64">
        <f t="shared" si="10"/>
        <v>0.24801587301587297</v>
      </c>
      <c r="BO68" s="64">
        <f t="shared" si="11"/>
        <v>0.25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9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9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5"/>
      <c r="Q69" s="415"/>
      <c r="R69" s="415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9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5"/>
      <c r="Q70" s="415"/>
      <c r="R70" s="415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9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5"/>
      <c r="Q71" s="415"/>
      <c r="R71" s="415"/>
      <c r="S71" s="399"/>
      <c r="T71" s="34"/>
      <c r="U71" s="34"/>
      <c r="V71" s="35" t="s">
        <v>66</v>
      </c>
      <c r="W71" s="385">
        <v>220</v>
      </c>
      <c r="X71" s="386">
        <f t="shared" si="6"/>
        <v>226.8</v>
      </c>
      <c r="Y71" s="36">
        <f t="shared" si="7"/>
        <v>0.45674999999999999</v>
      </c>
      <c r="Z71" s="56"/>
      <c r="AA71" s="57"/>
      <c r="AE71" s="64"/>
      <c r="BB71" s="89" t="s">
        <v>1</v>
      </c>
      <c r="BL71" s="64">
        <f t="shared" si="8"/>
        <v>229.77777777777774</v>
      </c>
      <c r="BM71" s="64">
        <f t="shared" si="9"/>
        <v>236.88</v>
      </c>
      <c r="BN71" s="64">
        <f t="shared" si="10"/>
        <v>0.36375661375661372</v>
      </c>
      <c r="BO71" s="64">
        <f t="shared" si="11"/>
        <v>0.375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398">
        <v>4680115882133</v>
      </c>
      <c r="E72" s="399"/>
      <c r="F72" s="384">
        <v>1.4</v>
      </c>
      <c r="G72" s="32">
        <v>8</v>
      </c>
      <c r="H72" s="384">
        <v>11.2</v>
      </c>
      <c r="I72" s="38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3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5"/>
      <c r="Q72" s="415"/>
      <c r="R72" s="415"/>
      <c r="S72" s="399"/>
      <c r="T72" s="34"/>
      <c r="U72" s="34"/>
      <c r="V72" s="35" t="s">
        <v>66</v>
      </c>
      <c r="W72" s="385">
        <v>70</v>
      </c>
      <c r="X72" s="386">
        <f t="shared" si="6"/>
        <v>78.399999999999991</v>
      </c>
      <c r="Y72" s="36">
        <f t="shared" si="7"/>
        <v>0.15225</v>
      </c>
      <c r="Z72" s="56"/>
      <c r="AA72" s="57"/>
      <c r="AE72" s="64"/>
      <c r="BB72" s="90" t="s">
        <v>1</v>
      </c>
      <c r="BL72" s="64">
        <f t="shared" si="8"/>
        <v>73</v>
      </c>
      <c r="BM72" s="64">
        <f t="shared" si="9"/>
        <v>81.759999999999991</v>
      </c>
      <c r="BN72" s="64">
        <f t="shared" si="10"/>
        <v>0.11160714285714285</v>
      </c>
      <c r="BO72" s="64">
        <f t="shared" si="11"/>
        <v>0.125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4301011514</v>
      </c>
      <c r="D73" s="398">
        <v>4680115882133</v>
      </c>
      <c r="E73" s="399"/>
      <c r="F73" s="384">
        <v>1.35</v>
      </c>
      <c r="G73" s="32">
        <v>8</v>
      </c>
      <c r="H73" s="384">
        <v>10.8</v>
      </c>
      <c r="I73" s="38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5"/>
      <c r="Q73" s="415"/>
      <c r="R73" s="415"/>
      <c r="S73" s="399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9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5"/>
      <c r="Q74" s="415"/>
      <c r="R74" s="415"/>
      <c r="S74" s="399"/>
      <c r="T74" s="34"/>
      <c r="U74" s="34"/>
      <c r="V74" s="35" t="s">
        <v>66</v>
      </c>
      <c r="W74" s="385">
        <v>40</v>
      </c>
      <c r="X74" s="386">
        <f t="shared" si="6"/>
        <v>42</v>
      </c>
      <c r="Y74" s="36">
        <f>IFERROR(IF(X74=0,"",ROUNDUP(X74/H74,0)*0.00753),"")</f>
        <v>0.10542</v>
      </c>
      <c r="Z74" s="56"/>
      <c r="AA74" s="57"/>
      <c r="AE74" s="64"/>
      <c r="BB74" s="92" t="s">
        <v>1</v>
      </c>
      <c r="BL74" s="64">
        <f t="shared" si="8"/>
        <v>42.666666666666664</v>
      </c>
      <c r="BM74" s="64">
        <f t="shared" si="9"/>
        <v>44.800000000000004</v>
      </c>
      <c r="BN74" s="64">
        <f t="shared" si="10"/>
        <v>8.5470085470085472E-2</v>
      </c>
      <c r="BO74" s="64">
        <f t="shared" si="11"/>
        <v>8.9743589743589744E-2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9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5"/>
      <c r="Q75" s="415"/>
      <c r="R75" s="415"/>
      <c r="S75" s="399"/>
      <c r="T75" s="34"/>
      <c r="U75" s="34"/>
      <c r="V75" s="35" t="s">
        <v>66</v>
      </c>
      <c r="W75" s="385">
        <v>200</v>
      </c>
      <c r="X75" s="386">
        <f t="shared" si="6"/>
        <v>200</v>
      </c>
      <c r="Y75" s="36">
        <f t="shared" ref="Y75:Y81" si="12">IFERROR(IF(X75=0,"",ROUNDUP(X75/H75,0)*0.00937),"")</f>
        <v>0.46849999999999997</v>
      </c>
      <c r="Z75" s="56"/>
      <c r="AA75" s="57"/>
      <c r="AE75" s="64"/>
      <c r="BB75" s="93" t="s">
        <v>1</v>
      </c>
      <c r="BL75" s="64">
        <f t="shared" si="8"/>
        <v>212</v>
      </c>
      <c r="BM75" s="64">
        <f t="shared" si="9"/>
        <v>212</v>
      </c>
      <c r="BN75" s="64">
        <f t="shared" si="10"/>
        <v>0.41666666666666669</v>
      </c>
      <c r="BO75" s="64">
        <f t="shared" si="11"/>
        <v>0.41666666666666669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9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5"/>
      <c r="Q76" s="415"/>
      <c r="R76" s="415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9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5"/>
      <c r="Q77" s="415"/>
      <c r="R77" s="415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9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5"/>
      <c r="Q78" s="415"/>
      <c r="R78" s="415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9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5"/>
      <c r="Q79" s="415"/>
      <c r="R79" s="415"/>
      <c r="S79" s="399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9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5"/>
      <c r="Q80" s="415"/>
      <c r="R80" s="415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9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5"/>
      <c r="Q81" s="415"/>
      <c r="R81" s="415"/>
      <c r="S81" s="399"/>
      <c r="T81" s="34"/>
      <c r="U81" s="34"/>
      <c r="V81" s="35" t="s">
        <v>66</v>
      </c>
      <c r="W81" s="385">
        <v>315</v>
      </c>
      <c r="X81" s="386">
        <f t="shared" si="6"/>
        <v>315</v>
      </c>
      <c r="Y81" s="36">
        <f t="shared" si="12"/>
        <v>0.65590000000000004</v>
      </c>
      <c r="Z81" s="56"/>
      <c r="AA81" s="57"/>
      <c r="AE81" s="64"/>
      <c r="BB81" s="99" t="s">
        <v>1</v>
      </c>
      <c r="BL81" s="64">
        <f t="shared" si="8"/>
        <v>329.70000000000005</v>
      </c>
      <c r="BM81" s="64">
        <f t="shared" si="9"/>
        <v>329.70000000000005</v>
      </c>
      <c r="BN81" s="64">
        <f t="shared" si="10"/>
        <v>0.58333333333333337</v>
      </c>
      <c r="BO81" s="64">
        <f t="shared" si="11"/>
        <v>0.58333333333333337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9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5"/>
      <c r="Q82" s="415"/>
      <c r="R82" s="415"/>
      <c r="S82" s="399"/>
      <c r="T82" s="34"/>
      <c r="U82" s="34"/>
      <c r="V82" s="35" t="s">
        <v>66</v>
      </c>
      <c r="W82" s="385">
        <v>80</v>
      </c>
      <c r="X82" s="386">
        <f t="shared" si="6"/>
        <v>80</v>
      </c>
      <c r="Y82" s="36">
        <f>IFERROR(IF(X82=0,"",ROUNDUP(X82/H82,0)*0.00753),"")</f>
        <v>0.18825</v>
      </c>
      <c r="Z82" s="56"/>
      <c r="AA82" s="57"/>
      <c r="AE82" s="64"/>
      <c r="BB82" s="100" t="s">
        <v>1</v>
      </c>
      <c r="BL82" s="64">
        <f t="shared" si="8"/>
        <v>85</v>
      </c>
      <c r="BM82" s="64">
        <f t="shared" si="9"/>
        <v>85</v>
      </c>
      <c r="BN82" s="64">
        <f t="shared" si="10"/>
        <v>0.16025641025641024</v>
      </c>
      <c r="BO82" s="64">
        <f t="shared" si="11"/>
        <v>0.16025641025641024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9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5"/>
      <c r="Q83" s="415"/>
      <c r="R83" s="415"/>
      <c r="S83" s="399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9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5"/>
      <c r="Q84" s="415"/>
      <c r="R84" s="415"/>
      <c r="S84" s="399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9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5"/>
      <c r="Q85" s="415"/>
      <c r="R85" s="415"/>
      <c r="S85" s="399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9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5"/>
      <c r="Q86" s="415"/>
      <c r="R86" s="415"/>
      <c r="S86" s="399"/>
      <c r="T86" s="34"/>
      <c r="U86" s="34"/>
      <c r="V86" s="35" t="s">
        <v>66</v>
      </c>
      <c r="W86" s="385">
        <v>495</v>
      </c>
      <c r="X86" s="386">
        <f t="shared" si="6"/>
        <v>495</v>
      </c>
      <c r="Y86" s="36">
        <f>IFERROR(IF(X86=0,"",ROUNDUP(X86/H86,0)*0.00937),"")</f>
        <v>1.0306999999999999</v>
      </c>
      <c r="Z86" s="56"/>
      <c r="AA86" s="57"/>
      <c r="AE86" s="64"/>
      <c r="BB86" s="104" t="s">
        <v>1</v>
      </c>
      <c r="BL86" s="64">
        <f t="shared" si="8"/>
        <v>521.40000000000009</v>
      </c>
      <c r="BM86" s="64">
        <f t="shared" si="9"/>
        <v>521.40000000000009</v>
      </c>
      <c r="BN86" s="64">
        <f t="shared" si="10"/>
        <v>0.91666666666666663</v>
      </c>
      <c r="BO86" s="64">
        <f t="shared" si="11"/>
        <v>0.91666666666666663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9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5"/>
      <c r="Q87" s="415"/>
      <c r="R87" s="415"/>
      <c r="S87" s="399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1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3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308.84259259259261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311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3.3622700000000001</v>
      </c>
      <c r="Z88" s="388"/>
      <c r="AA88" s="388"/>
    </row>
    <row r="89" spans="1:67" x14ac:dyDescent="0.2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3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87">
        <f>IFERROR(SUM(W67:W87),"0")</f>
        <v>1570</v>
      </c>
      <c r="X89" s="387">
        <f>IFERROR(SUM(X67:X87),"0")</f>
        <v>1588.4</v>
      </c>
      <c r="Y89" s="37"/>
      <c r="Z89" s="388"/>
      <c r="AA89" s="388"/>
    </row>
    <row r="90" spans="1:67" ht="14.25" hidden="1" customHeight="1" x14ac:dyDescent="0.25">
      <c r="A90" s="406" t="s">
        <v>105</v>
      </c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9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5"/>
      <c r="Q91" s="415"/>
      <c r="R91" s="415"/>
      <c r="S91" s="399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9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5"/>
      <c r="Q92" s="415"/>
      <c r="R92" s="415"/>
      <c r="S92" s="399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9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5"/>
      <c r="Q93" s="415"/>
      <c r="R93" s="415"/>
      <c r="S93" s="399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1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407" t="s">
        <v>70</v>
      </c>
      <c r="P94" s="408"/>
      <c r="Q94" s="408"/>
      <c r="R94" s="408"/>
      <c r="S94" s="408"/>
      <c r="T94" s="408"/>
      <c r="U94" s="409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3"/>
      <c r="O95" s="407" t="s">
        <v>70</v>
      </c>
      <c r="P95" s="408"/>
      <c r="Q95" s="408"/>
      <c r="R95" s="408"/>
      <c r="S95" s="408"/>
      <c r="T95" s="408"/>
      <c r="U95" s="409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6" t="s">
        <v>61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9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5"/>
      <c r="Q97" s="415"/>
      <c r="R97" s="415"/>
      <c r="S97" s="399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9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5"/>
      <c r="Q98" s="415"/>
      <c r="R98" s="415"/>
      <c r="S98" s="399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9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5"/>
      <c r="Q99" s="415"/>
      <c r="R99" s="415"/>
      <c r="S99" s="399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9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5"/>
      <c r="Q100" s="415"/>
      <c r="R100" s="415"/>
      <c r="S100" s="399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9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5"/>
      <c r="Q101" s="415"/>
      <c r="R101" s="415"/>
      <c r="S101" s="399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9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5"/>
      <c r="Q102" s="415"/>
      <c r="R102" s="415"/>
      <c r="S102" s="399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9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5"/>
      <c r="Q103" s="415"/>
      <c r="R103" s="415"/>
      <c r="S103" s="399"/>
      <c r="T103" s="34"/>
      <c r="U103" s="34"/>
      <c r="V103" s="35" t="s">
        <v>66</v>
      </c>
      <c r="W103" s="385">
        <v>35</v>
      </c>
      <c r="X103" s="386">
        <f t="shared" si="13"/>
        <v>36.4</v>
      </c>
      <c r="Y103" s="36">
        <f>IFERROR(IF(X103=0,"",ROUNDUP(X103/H103,0)*0.00753),"")</f>
        <v>9.7890000000000005E-2</v>
      </c>
      <c r="Z103" s="56"/>
      <c r="AA103" s="57"/>
      <c r="AE103" s="64"/>
      <c r="BB103" s="115" t="s">
        <v>1</v>
      </c>
      <c r="BL103" s="64">
        <f t="shared" si="14"/>
        <v>38.6</v>
      </c>
      <c r="BM103" s="64">
        <f t="shared" si="15"/>
        <v>40.144000000000005</v>
      </c>
      <c r="BN103" s="64">
        <f t="shared" si="16"/>
        <v>8.0128205128205121E-2</v>
      </c>
      <c r="BO103" s="64">
        <f t="shared" si="17"/>
        <v>8.3333333333333329E-2</v>
      </c>
    </row>
    <row r="104" spans="1:67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407" t="s">
        <v>70</v>
      </c>
      <c r="P104" s="408"/>
      <c r="Q104" s="408"/>
      <c r="R104" s="408"/>
      <c r="S104" s="408"/>
      <c r="T104" s="408"/>
      <c r="U104" s="409"/>
      <c r="V104" s="37" t="s">
        <v>71</v>
      </c>
      <c r="W104" s="387">
        <f>IFERROR(W97/H97,"0")+IFERROR(W98/H98,"0")+IFERROR(W99/H99,"0")+IFERROR(W100/H100,"0")+IFERROR(W101/H101,"0")+IFERROR(W102/H102,"0")+IFERROR(W103/H103,"0")</f>
        <v>12.5</v>
      </c>
      <c r="X104" s="387">
        <f>IFERROR(X97/H97,"0")+IFERROR(X98/H98,"0")+IFERROR(X99/H99,"0")+IFERROR(X100/H100,"0")+IFERROR(X101/H101,"0")+IFERROR(X102/H102,"0")+IFERROR(X103/H103,"0")</f>
        <v>13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88"/>
      <c r="AA104" s="388"/>
    </row>
    <row r="105" spans="1:67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3"/>
      <c r="O105" s="407" t="s">
        <v>70</v>
      </c>
      <c r="P105" s="408"/>
      <c r="Q105" s="408"/>
      <c r="R105" s="408"/>
      <c r="S105" s="408"/>
      <c r="T105" s="408"/>
      <c r="U105" s="409"/>
      <c r="V105" s="37" t="s">
        <v>66</v>
      </c>
      <c r="W105" s="387">
        <f>IFERROR(SUM(W97:W103),"0")</f>
        <v>35</v>
      </c>
      <c r="X105" s="387">
        <f>IFERROR(SUM(X97:X103),"0")</f>
        <v>36.4</v>
      </c>
      <c r="Y105" s="37"/>
      <c r="Z105" s="388"/>
      <c r="AA105" s="388"/>
    </row>
    <row r="106" spans="1:67" ht="14.25" hidden="1" customHeight="1" x14ac:dyDescent="0.25">
      <c r="A106" s="406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4301051543</v>
      </c>
      <c r="D107" s="398">
        <v>4607091386967</v>
      </c>
      <c r="E107" s="399"/>
      <c r="F107" s="384">
        <v>1.4</v>
      </c>
      <c r="G107" s="32">
        <v>6</v>
      </c>
      <c r="H107" s="384">
        <v>8.4</v>
      </c>
      <c r="I107" s="384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15"/>
      <c r="Q107" s="415"/>
      <c r="R107" s="415"/>
      <c r="S107" s="399"/>
      <c r="T107" s="34"/>
      <c r="U107" s="34"/>
      <c r="V107" s="35" t="s">
        <v>66</v>
      </c>
      <c r="W107" s="385">
        <v>100</v>
      </c>
      <c r="X107" s="386">
        <f t="shared" ref="X107:X121" si="18">IFERROR(IF(W107="",0,CEILING((W107/$H107),1)*$H107),"")</f>
        <v>100.80000000000001</v>
      </c>
      <c r="Y107" s="36">
        <f>IFERROR(IF(X107=0,"",ROUNDUP(X107/H107,0)*0.02175),"")</f>
        <v>0.26100000000000001</v>
      </c>
      <c r="Z107" s="56"/>
      <c r="AA107" s="57"/>
      <c r="AE107" s="64"/>
      <c r="BB107" s="116" t="s">
        <v>1</v>
      </c>
      <c r="BL107" s="64">
        <f t="shared" ref="BL107:BL121" si="19">IFERROR(W107*I107/H107,"0")</f>
        <v>106.71428571428572</v>
      </c>
      <c r="BM107" s="64">
        <f t="shared" ref="BM107:BM121" si="20">IFERROR(X107*I107/H107,"0")</f>
        <v>107.56800000000001</v>
      </c>
      <c r="BN107" s="64">
        <f t="shared" ref="BN107:BN121" si="21">IFERROR(1/J107*(W107/H107),"0")</f>
        <v>0.21258503401360543</v>
      </c>
      <c r="BO107" s="64">
        <f t="shared" ref="BO107:BO121" si="22">IFERROR(1/J107*(X107/H107),"0")</f>
        <v>0.21428571428571427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4301051437</v>
      </c>
      <c r="D108" s="398">
        <v>4607091386967</v>
      </c>
      <c r="E108" s="399"/>
      <c r="F108" s="384">
        <v>1.35</v>
      </c>
      <c r="G108" s="32">
        <v>6</v>
      </c>
      <c r="H108" s="384">
        <v>8.1</v>
      </c>
      <c r="I108" s="384">
        <v>8.6639999999999997</v>
      </c>
      <c r="J108" s="32">
        <v>56</v>
      </c>
      <c r="K108" s="32" t="s">
        <v>108</v>
      </c>
      <c r="L108" s="33" t="s">
        <v>128</v>
      </c>
      <c r="M108" s="33"/>
      <c r="N108" s="32">
        <v>45</v>
      </c>
      <c r="O108" s="6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5"/>
      <c r="Q108" s="415"/>
      <c r="R108" s="415"/>
      <c r="S108" s="399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9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5"/>
      <c r="Q109" s="415"/>
      <c r="R109" s="415"/>
      <c r="S109" s="399"/>
      <c r="T109" s="34"/>
      <c r="U109" s="34"/>
      <c r="V109" s="35" t="s">
        <v>66</v>
      </c>
      <c r="W109" s="385">
        <v>50</v>
      </c>
      <c r="X109" s="386">
        <f t="shared" si="18"/>
        <v>50.400000000000006</v>
      </c>
      <c r="Y109" s="36">
        <f>IFERROR(IF(X109=0,"",ROUNDUP(X109/H109,0)*0.02175),"")</f>
        <v>0.1305</v>
      </c>
      <c r="Z109" s="56"/>
      <c r="AA109" s="57"/>
      <c r="AE109" s="64"/>
      <c r="BB109" s="118" t="s">
        <v>1</v>
      </c>
      <c r="BL109" s="64">
        <f t="shared" si="19"/>
        <v>53.357142857142861</v>
      </c>
      <c r="BM109" s="64">
        <f t="shared" si="20"/>
        <v>53.784000000000006</v>
      </c>
      <c r="BN109" s="64">
        <f t="shared" si="21"/>
        <v>0.10629251700680271</v>
      </c>
      <c r="BO109" s="64">
        <f t="shared" si="22"/>
        <v>0.10714285714285714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9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4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5"/>
      <c r="Q110" s="415"/>
      <c r="R110" s="415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9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5"/>
      <c r="Q111" s="415"/>
      <c r="R111" s="415"/>
      <c r="S111" s="399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9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5"/>
      <c r="Q112" s="415"/>
      <c r="R112" s="415"/>
      <c r="S112" s="399"/>
      <c r="T112" s="34"/>
      <c r="U112" s="34"/>
      <c r="V112" s="35" t="s">
        <v>66</v>
      </c>
      <c r="W112" s="385">
        <v>66</v>
      </c>
      <c r="X112" s="386">
        <f t="shared" si="18"/>
        <v>66</v>
      </c>
      <c r="Y112" s="36">
        <f>IFERROR(IF(X112=0,"",ROUNDUP(X112/H112,0)*0.00753),"")</f>
        <v>0.18825</v>
      </c>
      <c r="Z112" s="56"/>
      <c r="AA112" s="57"/>
      <c r="AE112" s="64"/>
      <c r="BB112" s="121" t="s">
        <v>1</v>
      </c>
      <c r="BL112" s="64">
        <f t="shared" si="19"/>
        <v>73.199999999999989</v>
      </c>
      <c r="BM112" s="64">
        <f t="shared" si="20"/>
        <v>73.199999999999989</v>
      </c>
      <c r="BN112" s="64">
        <f t="shared" si="21"/>
        <v>0.16025641025641024</v>
      </c>
      <c r="BO112" s="64">
        <f t="shared" si="22"/>
        <v>0.16025641025641024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9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5"/>
      <c r="Q113" s="415"/>
      <c r="R113" s="415"/>
      <c r="S113" s="399"/>
      <c r="T113" s="34"/>
      <c r="U113" s="34"/>
      <c r="V113" s="35" t="s">
        <v>66</v>
      </c>
      <c r="W113" s="385">
        <v>450</v>
      </c>
      <c r="X113" s="386">
        <f t="shared" si="18"/>
        <v>450.90000000000003</v>
      </c>
      <c r="Y113" s="36">
        <f>IFERROR(IF(X113=0,"",ROUNDUP(X113/H113,0)*0.00753),"")</f>
        <v>1.2575100000000001</v>
      </c>
      <c r="Z113" s="56"/>
      <c r="AA113" s="57"/>
      <c r="AE113" s="64"/>
      <c r="BB113" s="122" t="s">
        <v>1</v>
      </c>
      <c r="BL113" s="64">
        <f t="shared" si="19"/>
        <v>495.33333333333331</v>
      </c>
      <c r="BM113" s="64">
        <f t="shared" si="20"/>
        <v>496.32400000000001</v>
      </c>
      <c r="BN113" s="64">
        <f t="shared" si="21"/>
        <v>1.0683760683760684</v>
      </c>
      <c r="BO113" s="64">
        <f t="shared" si="22"/>
        <v>1.0705128205128205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8">
        <v>4680115880214</v>
      </c>
      <c r="E114" s="399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5"/>
      <c r="Q114" s="415"/>
      <c r="R114" s="415"/>
      <c r="S114" s="399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8">
        <v>4680115880894</v>
      </c>
      <c r="E115" s="399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6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5"/>
      <c r="Q115" s="415"/>
      <c r="R115" s="415"/>
      <c r="S115" s="399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9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46" t="s">
        <v>201</v>
      </c>
      <c r="P116" s="415"/>
      <c r="Q116" s="415"/>
      <c r="R116" s="415"/>
      <c r="S116" s="399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9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2" t="s">
        <v>204</v>
      </c>
      <c r="P117" s="415"/>
      <c r="Q117" s="415"/>
      <c r="R117" s="415"/>
      <c r="S117" s="399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9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5"/>
      <c r="Q118" s="415"/>
      <c r="R118" s="415"/>
      <c r="S118" s="399"/>
      <c r="T118" s="34"/>
      <c r="U118" s="34"/>
      <c r="V118" s="35" t="s">
        <v>66</v>
      </c>
      <c r="W118" s="385">
        <v>40</v>
      </c>
      <c r="X118" s="386">
        <f t="shared" si="18"/>
        <v>42</v>
      </c>
      <c r="Y118" s="36">
        <f>IFERROR(IF(X118=0,"",ROUNDUP(X118/H118,0)*0.00753),"")</f>
        <v>0.10542</v>
      </c>
      <c r="Z118" s="56"/>
      <c r="AA118" s="57"/>
      <c r="AE118" s="64"/>
      <c r="BB118" s="127" t="s">
        <v>1</v>
      </c>
      <c r="BL118" s="64">
        <f t="shared" si="19"/>
        <v>43.626666666666665</v>
      </c>
      <c r="BM118" s="64">
        <f t="shared" si="20"/>
        <v>45.807999999999993</v>
      </c>
      <c r="BN118" s="64">
        <f t="shared" si="21"/>
        <v>8.5470085470085472E-2</v>
      </c>
      <c r="BO118" s="64">
        <f t="shared" si="22"/>
        <v>8.9743589743589744E-2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9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5"/>
      <c r="Q119" s="415"/>
      <c r="R119" s="415"/>
      <c r="S119" s="399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9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697" t="s">
        <v>211</v>
      </c>
      <c r="P120" s="415"/>
      <c r="Q120" s="415"/>
      <c r="R120" s="415"/>
      <c r="S120" s="399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9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6" t="s">
        <v>214</v>
      </c>
      <c r="P121" s="415"/>
      <c r="Q121" s="415"/>
      <c r="R121" s="415"/>
      <c r="S121" s="399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1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3"/>
      <c r="O122" s="407" t="s">
        <v>70</v>
      </c>
      <c r="P122" s="408"/>
      <c r="Q122" s="408"/>
      <c r="R122" s="408"/>
      <c r="S122" s="408"/>
      <c r="T122" s="408"/>
      <c r="U122" s="409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222.85714285714286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224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1.9426800000000002</v>
      </c>
      <c r="Z122" s="388"/>
      <c r="AA122" s="388"/>
    </row>
    <row r="123" spans="1:67" x14ac:dyDescent="0.2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3"/>
      <c r="O123" s="407" t="s">
        <v>70</v>
      </c>
      <c r="P123" s="408"/>
      <c r="Q123" s="408"/>
      <c r="R123" s="408"/>
      <c r="S123" s="408"/>
      <c r="T123" s="408"/>
      <c r="U123" s="409"/>
      <c r="V123" s="37" t="s">
        <v>66</v>
      </c>
      <c r="W123" s="387">
        <f>IFERROR(SUM(W107:W121),"0")</f>
        <v>706</v>
      </c>
      <c r="X123" s="387">
        <f>IFERROR(SUM(X107:X121),"0")</f>
        <v>710.1</v>
      </c>
      <c r="Y123" s="37"/>
      <c r="Z123" s="388"/>
      <c r="AA123" s="388"/>
    </row>
    <row r="124" spans="1:67" ht="14.25" hidden="1" customHeight="1" x14ac:dyDescent="0.25">
      <c r="A124" s="406" t="s">
        <v>215</v>
      </c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4301060366</v>
      </c>
      <c r="D125" s="398">
        <v>4680115881532</v>
      </c>
      <c r="E125" s="399"/>
      <c r="F125" s="384">
        <v>1.3</v>
      </c>
      <c r="G125" s="32">
        <v>6</v>
      </c>
      <c r="H125" s="384">
        <v>7.8</v>
      </c>
      <c r="I125" s="384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15"/>
      <c r="Q125" s="415"/>
      <c r="R125" s="415"/>
      <c r="S125" s="399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4301060371</v>
      </c>
      <c r="D126" s="398">
        <v>4680115881532</v>
      </c>
      <c r="E126" s="399"/>
      <c r="F126" s="384">
        <v>1.4</v>
      </c>
      <c r="G126" s="32">
        <v>6</v>
      </c>
      <c r="H126" s="384">
        <v>8.4</v>
      </c>
      <c r="I126" s="384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5"/>
      <c r="Q126" s="415"/>
      <c r="R126" s="415"/>
      <c r="S126" s="399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9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15"/>
      <c r="Q127" s="415"/>
      <c r="R127" s="415"/>
      <c r="S127" s="399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9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15"/>
      <c r="Q128" s="415"/>
      <c r="R128" s="415"/>
      <c r="S128" s="399"/>
      <c r="T128" s="34"/>
      <c r="U128" s="34"/>
      <c r="V128" s="35" t="s">
        <v>66</v>
      </c>
      <c r="W128" s="385">
        <v>82.5</v>
      </c>
      <c r="X128" s="386">
        <f>IFERROR(IF(W128="",0,CEILING((W128/$H128),1)*$H128),"")</f>
        <v>83.16</v>
      </c>
      <c r="Y128" s="36">
        <f>IFERROR(IF(X128=0,"",ROUNDUP(X128/H128,0)*0.00753),"")</f>
        <v>0.31625999999999999</v>
      </c>
      <c r="Z128" s="56"/>
      <c r="AA128" s="57"/>
      <c r="AE128" s="64"/>
      <c r="BB128" s="134" t="s">
        <v>1</v>
      </c>
      <c r="BL128" s="64">
        <f>IFERROR(W128*I128/H128,"0")</f>
        <v>94.083333333333329</v>
      </c>
      <c r="BM128" s="64">
        <f>IFERROR(X128*I128/H128,"0")</f>
        <v>94.835999999999984</v>
      </c>
      <c r="BN128" s="64">
        <f>IFERROR(1/J128*(W128/H128),"0")</f>
        <v>0.26709401709401709</v>
      </c>
      <c r="BO128" s="64">
        <f>IFERROR(1/J128*(X128/H128),"0")</f>
        <v>0.26923076923076922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9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15"/>
      <c r="Q129" s="415"/>
      <c r="R129" s="415"/>
      <c r="S129" s="399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1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87">
        <f>IFERROR(W125/H125,"0")+IFERROR(W126/H126,"0")+IFERROR(W127/H127,"0")+IFERROR(W128/H128,"0")+IFERROR(W129/H129,"0")</f>
        <v>41.666666666666664</v>
      </c>
      <c r="X130" s="387">
        <f>IFERROR(X125/H125,"0")+IFERROR(X126/H126,"0")+IFERROR(X127/H127,"0")+IFERROR(X128/H128,"0")+IFERROR(X129/H129,"0")</f>
        <v>42</v>
      </c>
      <c r="Y130" s="387">
        <f>IFERROR(IF(Y125="",0,Y125),"0")+IFERROR(IF(Y126="",0,Y126),"0")+IFERROR(IF(Y127="",0,Y127),"0")+IFERROR(IF(Y128="",0,Y128),"0")+IFERROR(IF(Y129="",0,Y129),"0")</f>
        <v>0.31625999999999999</v>
      </c>
      <c r="Z130" s="388"/>
      <c r="AA130" s="388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87">
        <f>IFERROR(SUM(W125:W129),"0")</f>
        <v>82.5</v>
      </c>
      <c r="X131" s="387">
        <f>IFERROR(SUM(X125:X129),"0")</f>
        <v>83.16</v>
      </c>
      <c r="Y131" s="37"/>
      <c r="Z131" s="388"/>
      <c r="AA131" s="388"/>
    </row>
    <row r="132" spans="1:67" ht="16.5" hidden="1" customHeight="1" x14ac:dyDescent="0.25">
      <c r="A132" s="419" t="s">
        <v>225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9"/>
      <c r="AA132" s="379"/>
    </row>
    <row r="133" spans="1:67" ht="14.25" hidden="1" customHeight="1" x14ac:dyDescent="0.25">
      <c r="A133" s="406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8">
        <v>4607091385168</v>
      </c>
      <c r="E134" s="399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15"/>
      <c r="Q134" s="415"/>
      <c r="R134" s="415"/>
      <c r="S134" s="399"/>
      <c r="T134" s="34"/>
      <c r="U134" s="34"/>
      <c r="V134" s="35" t="s">
        <v>66</v>
      </c>
      <c r="W134" s="385">
        <v>400</v>
      </c>
      <c r="X134" s="386">
        <f>IFERROR(IF(W134="",0,CEILING((W134/$H134),1)*$H134),"")</f>
        <v>403.20000000000005</v>
      </c>
      <c r="Y134" s="36">
        <f>IFERROR(IF(X134=0,"",ROUNDUP(X134/H134,0)*0.02175),"")</f>
        <v>1.044</v>
      </c>
      <c r="Z134" s="56"/>
      <c r="AA134" s="57"/>
      <c r="AE134" s="64"/>
      <c r="BB134" s="136" t="s">
        <v>1</v>
      </c>
      <c r="BL134" s="64">
        <f>IFERROR(W134*I134/H134,"0")</f>
        <v>426.57142857142861</v>
      </c>
      <c r="BM134" s="64">
        <f>IFERROR(X134*I134/H134,"0")</f>
        <v>429.98400000000004</v>
      </c>
      <c r="BN134" s="64">
        <f>IFERROR(1/J134*(W134/H134),"0")</f>
        <v>0.85034013605442171</v>
      </c>
      <c r="BO134" s="64">
        <f>IFERROR(1/J134*(X134/H134),"0")</f>
        <v>0.8571428571428571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8">
        <v>4607091385168</v>
      </c>
      <c r="E135" s="399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5"/>
      <c r="Q135" s="415"/>
      <c r="R135" s="415"/>
      <c r="S135" s="399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9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15"/>
      <c r="Q136" s="415"/>
      <c r="R136" s="415"/>
      <c r="S136" s="399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9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7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15"/>
      <c r="Q137" s="415"/>
      <c r="R137" s="415"/>
      <c r="S137" s="399"/>
      <c r="T137" s="34"/>
      <c r="U137" s="34"/>
      <c r="V137" s="35" t="s">
        <v>66</v>
      </c>
      <c r="W137" s="385">
        <v>450</v>
      </c>
      <c r="X137" s="386">
        <f>IFERROR(IF(W137="",0,CEILING((W137/$H137),1)*$H137),"")</f>
        <v>450.90000000000003</v>
      </c>
      <c r="Y137" s="36">
        <f>IFERROR(IF(X137=0,"",ROUNDUP(X137/H137,0)*0.00753),"")</f>
        <v>1.2575100000000001</v>
      </c>
      <c r="Z137" s="56"/>
      <c r="AA137" s="57"/>
      <c r="AE137" s="64"/>
      <c r="BB137" s="139" t="s">
        <v>1</v>
      </c>
      <c r="BL137" s="64">
        <f>IFERROR(W137*I137/H137,"0")</f>
        <v>495.33333333333331</v>
      </c>
      <c r="BM137" s="64">
        <f>IFERROR(X137*I137/H137,"0")</f>
        <v>496.32400000000001</v>
      </c>
      <c r="BN137" s="64">
        <f>IFERROR(1/J137*(W137/H137),"0")</f>
        <v>1.0683760683760684</v>
      </c>
      <c r="BO137" s="64">
        <f>IFERROR(1/J137*(X137/H137),"0")</f>
        <v>1.0705128205128205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9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15"/>
      <c r="Q138" s="415"/>
      <c r="R138" s="415"/>
      <c r="S138" s="399"/>
      <c r="T138" s="34"/>
      <c r="U138" s="34"/>
      <c r="V138" s="35" t="s">
        <v>66</v>
      </c>
      <c r="W138" s="385">
        <v>6</v>
      </c>
      <c r="X138" s="386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391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87">
        <f>IFERROR(W134/H134,"0")+IFERROR(W135/H135,"0")+IFERROR(W136/H136,"0")+IFERROR(W137/H137,"0")+IFERROR(W138/H138,"0")</f>
        <v>217.61904761904762</v>
      </c>
      <c r="X139" s="387">
        <f>IFERROR(X134/H134,"0")+IFERROR(X135/H135,"0")+IFERROR(X136/H136,"0")+IFERROR(X137/H137,"0")+IFERROR(X138/H138,"0")</f>
        <v>219</v>
      </c>
      <c r="Y139" s="387">
        <f>IFERROR(IF(Y134="",0,Y134),"0")+IFERROR(IF(Y135="",0,Y135),"0")+IFERROR(IF(Y136="",0,Y136),"0")+IFERROR(IF(Y137="",0,Y137),"0")+IFERROR(IF(Y138="",0,Y138),"0")</f>
        <v>2.3316300000000005</v>
      </c>
      <c r="Z139" s="388"/>
      <c r="AA139" s="388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87">
        <f>IFERROR(SUM(W134:W138),"0")</f>
        <v>856</v>
      </c>
      <c r="X140" s="387">
        <f>IFERROR(SUM(X134:X138),"0")</f>
        <v>861.30000000000018</v>
      </c>
      <c r="Y140" s="37"/>
      <c r="Z140" s="388"/>
      <c r="AA140" s="388"/>
    </row>
    <row r="141" spans="1:67" ht="27.75" hidden="1" customHeight="1" x14ac:dyDescent="0.2">
      <c r="A141" s="560" t="s">
        <v>235</v>
      </c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1"/>
      <c r="P141" s="561"/>
      <c r="Q141" s="561"/>
      <c r="R141" s="561"/>
      <c r="S141" s="561"/>
      <c r="T141" s="561"/>
      <c r="U141" s="561"/>
      <c r="V141" s="561"/>
      <c r="W141" s="561"/>
      <c r="X141" s="561"/>
      <c r="Y141" s="561"/>
      <c r="Z141" s="48"/>
      <c r="AA141" s="48"/>
    </row>
    <row r="142" spans="1:67" ht="16.5" hidden="1" customHeight="1" x14ac:dyDescent="0.25">
      <c r="A142" s="419" t="s">
        <v>236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9"/>
      <c r="AA142" s="379"/>
    </row>
    <row r="143" spans="1:67" ht="14.25" hidden="1" customHeight="1" x14ac:dyDescent="0.25">
      <c r="A143" s="406" t="s">
        <v>113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9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15"/>
      <c r="Q144" s="415"/>
      <c r="R144" s="415"/>
      <c r="S144" s="399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9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696" t="s">
        <v>241</v>
      </c>
      <c r="P145" s="415"/>
      <c r="Q145" s="415"/>
      <c r="R145" s="415"/>
      <c r="S145" s="399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9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42" t="s">
        <v>244</v>
      </c>
      <c r="P146" s="415"/>
      <c r="Q146" s="415"/>
      <c r="R146" s="415"/>
      <c r="S146" s="399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9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703" t="s">
        <v>247</v>
      </c>
      <c r="P147" s="415"/>
      <c r="Q147" s="415"/>
      <c r="R147" s="415"/>
      <c r="S147" s="399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1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407" t="s">
        <v>70</v>
      </c>
      <c r="P148" s="408"/>
      <c r="Q148" s="408"/>
      <c r="R148" s="408"/>
      <c r="S148" s="408"/>
      <c r="T148" s="408"/>
      <c r="U148" s="409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3"/>
      <c r="O149" s="407" t="s">
        <v>70</v>
      </c>
      <c r="P149" s="408"/>
      <c r="Q149" s="408"/>
      <c r="R149" s="408"/>
      <c r="S149" s="408"/>
      <c r="T149" s="408"/>
      <c r="U149" s="409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19" t="s">
        <v>248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9"/>
      <c r="AA150" s="379"/>
    </row>
    <row r="151" spans="1:67" ht="14.25" hidden="1" customHeight="1" x14ac:dyDescent="0.25">
      <c r="A151" s="406" t="s">
        <v>61</v>
      </c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98">
        <v>4680115880993</v>
      </c>
      <c r="E152" s="399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15"/>
      <c r="Q152" s="415"/>
      <c r="R152" s="415"/>
      <c r="S152" s="399"/>
      <c r="T152" s="34"/>
      <c r="U152" s="34"/>
      <c r="V152" s="35" t="s">
        <v>66</v>
      </c>
      <c r="W152" s="385">
        <v>60</v>
      </c>
      <c r="X152" s="386">
        <f t="shared" ref="X152:X159" si="23">IFERROR(IF(W152="",0,CEILING((W152/$H152),1)*$H152),"")</f>
        <v>63</v>
      </c>
      <c r="Y152" s="36">
        <f>IFERROR(IF(X152=0,"",ROUNDUP(X152/H152,0)*0.00753),"")</f>
        <v>0.11295000000000001</v>
      </c>
      <c r="Z152" s="56"/>
      <c r="AA152" s="57"/>
      <c r="AE152" s="64"/>
      <c r="BB152" s="145" t="s">
        <v>1</v>
      </c>
      <c r="BL152" s="64">
        <f t="shared" ref="BL152:BL159" si="24">IFERROR(W152*I152/H152,"0")</f>
        <v>63.714285714285715</v>
      </c>
      <c r="BM152" s="64">
        <f t="shared" ref="BM152:BM159" si="25">IFERROR(X152*I152/H152,"0")</f>
        <v>66.900000000000006</v>
      </c>
      <c r="BN152" s="64">
        <f t="shared" ref="BN152:BN159" si="26">IFERROR(1/J152*(W152/H152),"0")</f>
        <v>9.1575091575091569E-2</v>
      </c>
      <c r="BO152" s="64">
        <f t="shared" ref="BO152:BO159" si="27">IFERROR(1/J152*(X152/H152),"0")</f>
        <v>9.6153846153846145E-2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98">
        <v>4680115881761</v>
      </c>
      <c r="E153" s="399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15"/>
      <c r="Q153" s="415"/>
      <c r="R153" s="415"/>
      <c r="S153" s="399"/>
      <c r="T153" s="34"/>
      <c r="U153" s="34"/>
      <c r="V153" s="35" t="s">
        <v>66</v>
      </c>
      <c r="W153" s="385">
        <v>20</v>
      </c>
      <c r="X153" s="386">
        <f t="shared" si="23"/>
        <v>21</v>
      </c>
      <c r="Y153" s="36">
        <f>IFERROR(IF(X153=0,"",ROUNDUP(X153/H153,0)*0.00753),"")</f>
        <v>3.7650000000000003E-2</v>
      </c>
      <c r="Z153" s="56"/>
      <c r="AA153" s="57"/>
      <c r="AE153" s="64"/>
      <c r="BB153" s="146" t="s">
        <v>1</v>
      </c>
      <c r="BL153" s="64">
        <f t="shared" si="24"/>
        <v>21.238095238095237</v>
      </c>
      <c r="BM153" s="64">
        <f t="shared" si="25"/>
        <v>22.299999999999997</v>
      </c>
      <c r="BN153" s="64">
        <f t="shared" si="26"/>
        <v>3.0525030525030524E-2</v>
      </c>
      <c r="BO153" s="64">
        <f t="shared" si="27"/>
        <v>3.2051282051282048E-2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98">
        <v>4680115881563</v>
      </c>
      <c r="E154" s="399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15"/>
      <c r="Q154" s="415"/>
      <c r="R154" s="415"/>
      <c r="S154" s="399"/>
      <c r="T154" s="34"/>
      <c r="U154" s="34"/>
      <c r="V154" s="35" t="s">
        <v>66</v>
      </c>
      <c r="W154" s="385">
        <v>60</v>
      </c>
      <c r="X154" s="386">
        <f t="shared" si="23"/>
        <v>63</v>
      </c>
      <c r="Y154" s="36">
        <f>IFERROR(IF(X154=0,"",ROUNDUP(X154/H154,0)*0.00753),"")</f>
        <v>0.11295000000000001</v>
      </c>
      <c r="Z154" s="56"/>
      <c r="AA154" s="57"/>
      <c r="AE154" s="64"/>
      <c r="BB154" s="147" t="s">
        <v>1</v>
      </c>
      <c r="BL154" s="64">
        <f t="shared" si="24"/>
        <v>62.857142857142854</v>
      </c>
      <c r="BM154" s="64">
        <f t="shared" si="25"/>
        <v>66.000000000000014</v>
      </c>
      <c r="BN154" s="64">
        <f t="shared" si="26"/>
        <v>9.1575091575091569E-2</v>
      </c>
      <c r="BO154" s="64">
        <f t="shared" si="27"/>
        <v>9.6153846153846145E-2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98">
        <v>4680115880986</v>
      </c>
      <c r="E155" s="399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15"/>
      <c r="Q155" s="415"/>
      <c r="R155" s="415"/>
      <c r="S155" s="399"/>
      <c r="T155" s="34"/>
      <c r="U155" s="34"/>
      <c r="V155" s="35" t="s">
        <v>66</v>
      </c>
      <c r="W155" s="385">
        <v>94.5</v>
      </c>
      <c r="X155" s="386">
        <f t="shared" si="23"/>
        <v>94.5</v>
      </c>
      <c r="Y155" s="36">
        <f>IFERROR(IF(X155=0,"",ROUNDUP(X155/H155,0)*0.00502),"")</f>
        <v>0.22590000000000002</v>
      </c>
      <c r="Z155" s="56"/>
      <c r="AA155" s="57"/>
      <c r="AE155" s="64"/>
      <c r="BB155" s="148" t="s">
        <v>1</v>
      </c>
      <c r="BL155" s="64">
        <f t="shared" si="24"/>
        <v>100.35</v>
      </c>
      <c r="BM155" s="64">
        <f t="shared" si="25"/>
        <v>100.35</v>
      </c>
      <c r="BN155" s="64">
        <f t="shared" si="26"/>
        <v>0.19230769230769232</v>
      </c>
      <c r="BO155" s="64">
        <f t="shared" si="27"/>
        <v>0.19230769230769232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98">
        <v>4680115881785</v>
      </c>
      <c r="E156" s="399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15"/>
      <c r="Q156" s="415"/>
      <c r="R156" s="415"/>
      <c r="S156" s="399"/>
      <c r="T156" s="34"/>
      <c r="U156" s="34"/>
      <c r="V156" s="35" t="s">
        <v>66</v>
      </c>
      <c r="W156" s="385">
        <v>105</v>
      </c>
      <c r="X156" s="386">
        <f t="shared" si="23"/>
        <v>105</v>
      </c>
      <c r="Y156" s="36">
        <f>IFERROR(IF(X156=0,"",ROUNDUP(X156/H156,0)*0.00502),"")</f>
        <v>0.251</v>
      </c>
      <c r="Z156" s="56"/>
      <c r="AA156" s="57"/>
      <c r="AE156" s="64"/>
      <c r="BB156" s="149" t="s">
        <v>1</v>
      </c>
      <c r="BL156" s="64">
        <f t="shared" si="24"/>
        <v>111.5</v>
      </c>
      <c r="BM156" s="64">
        <f t="shared" si="25"/>
        <v>111.5</v>
      </c>
      <c r="BN156" s="64">
        <f t="shared" si="26"/>
        <v>0.21367521367521369</v>
      </c>
      <c r="BO156" s="64">
        <f t="shared" si="27"/>
        <v>0.21367521367521369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98">
        <v>4680115881679</v>
      </c>
      <c r="E157" s="399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15"/>
      <c r="Q157" s="415"/>
      <c r="R157" s="415"/>
      <c r="S157" s="399"/>
      <c r="T157" s="34"/>
      <c r="U157" s="34"/>
      <c r="V157" s="35" t="s">
        <v>66</v>
      </c>
      <c r="W157" s="385">
        <v>140</v>
      </c>
      <c r="X157" s="386">
        <f t="shared" si="23"/>
        <v>140.70000000000002</v>
      </c>
      <c r="Y157" s="36">
        <f>IFERROR(IF(X157=0,"",ROUNDUP(X157/H157,0)*0.00502),"")</f>
        <v>0.33634000000000003</v>
      </c>
      <c r="Z157" s="56"/>
      <c r="AA157" s="57"/>
      <c r="AE157" s="64"/>
      <c r="BB157" s="150" t="s">
        <v>1</v>
      </c>
      <c r="BL157" s="64">
        <f t="shared" si="24"/>
        <v>146.66666666666666</v>
      </c>
      <c r="BM157" s="64">
        <f t="shared" si="25"/>
        <v>147.40000000000003</v>
      </c>
      <c r="BN157" s="64">
        <f t="shared" si="26"/>
        <v>0.28490028490028491</v>
      </c>
      <c r="BO157" s="64">
        <f t="shared" si="27"/>
        <v>0.28632478632478636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8">
        <v>4680115880191</v>
      </c>
      <c r="E158" s="399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15"/>
      <c r="Q158" s="415"/>
      <c r="R158" s="415"/>
      <c r="S158" s="399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8">
        <v>4680115883963</v>
      </c>
      <c r="E159" s="399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15"/>
      <c r="Q159" s="415"/>
      <c r="R159" s="415"/>
      <c r="S159" s="399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194.99999999999997</v>
      </c>
      <c r="X160" s="387">
        <f>IFERROR(X152/H152,"0")+IFERROR(X153/H153,"0")+IFERROR(X154/H154,"0")+IFERROR(X155/H155,"0")+IFERROR(X156/H156,"0")+IFERROR(X157/H157,"0")+IFERROR(X158/H158,"0")+IFERROR(X159/H159,"0")</f>
        <v>197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1.0767900000000001</v>
      </c>
      <c r="Z160" s="388"/>
      <c r="AA160" s="388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87">
        <f>IFERROR(SUM(W152:W159),"0")</f>
        <v>479.5</v>
      </c>
      <c r="X161" s="387">
        <f>IFERROR(SUM(X152:X159),"0")</f>
        <v>487.20000000000005</v>
      </c>
      <c r="Y161" s="37"/>
      <c r="Z161" s="388"/>
      <c r="AA161" s="388"/>
    </row>
    <row r="162" spans="1:67" ht="16.5" hidden="1" customHeight="1" x14ac:dyDescent="0.25">
      <c r="A162" s="419" t="s">
        <v>265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9"/>
      <c r="AA162" s="379"/>
    </row>
    <row r="163" spans="1:67" ht="14.25" hidden="1" customHeight="1" x14ac:dyDescent="0.25">
      <c r="A163" s="406" t="s">
        <v>113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8">
        <v>4680115881402</v>
      </c>
      <c r="E164" s="399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15"/>
      <c r="Q164" s="415"/>
      <c r="R164" s="415"/>
      <c r="S164" s="399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8">
        <v>4680115881396</v>
      </c>
      <c r="E165" s="399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15"/>
      <c r="Q165" s="415"/>
      <c r="R165" s="415"/>
      <c r="S165" s="399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1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6" t="s">
        <v>105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8">
        <v>4680115882935</v>
      </c>
      <c r="E169" s="399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15"/>
      <c r="Q169" s="415"/>
      <c r="R169" s="415"/>
      <c r="S169" s="399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8">
        <v>4680115880764</v>
      </c>
      <c r="E170" s="399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15"/>
      <c r="Q170" s="415"/>
      <c r="R170" s="415"/>
      <c r="S170" s="399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1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6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98">
        <v>4680115882683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15"/>
      <c r="Q174" s="415"/>
      <c r="R174" s="415"/>
      <c r="S174" s="399"/>
      <c r="T174" s="34"/>
      <c r="U174" s="34"/>
      <c r="V174" s="35" t="s">
        <v>66</v>
      </c>
      <c r="W174" s="385">
        <v>150</v>
      </c>
      <c r="X174" s="386">
        <f t="shared" ref="X174:X181" si="28">IFERROR(IF(W174="",0,CEILING((W174/$H174),1)*$H174),"")</f>
        <v>151.20000000000002</v>
      </c>
      <c r="Y174" s="36">
        <f>IFERROR(IF(X174=0,"",ROUNDUP(X174/H174,0)*0.00937),"")</f>
        <v>0.26235999999999998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155.83333333333331</v>
      </c>
      <c r="BM174" s="64">
        <f t="shared" ref="BM174:BM181" si="30">IFERROR(X174*I174/H174,"0")</f>
        <v>157.08000000000001</v>
      </c>
      <c r="BN174" s="64">
        <f t="shared" ref="BN174:BN181" si="31">IFERROR(1/J174*(W174/H174),"0")</f>
        <v>0.23148148148148145</v>
      </c>
      <c r="BO174" s="64">
        <f t="shared" ref="BO174:BO181" si="32">IFERROR(1/J174*(X174/H174),"0")</f>
        <v>0.23333333333333334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98">
        <v>4680115882690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15"/>
      <c r="Q175" s="415"/>
      <c r="R175" s="415"/>
      <c r="S175" s="399"/>
      <c r="T175" s="34"/>
      <c r="U175" s="34"/>
      <c r="V175" s="35" t="s">
        <v>66</v>
      </c>
      <c r="W175" s="385">
        <v>80</v>
      </c>
      <c r="X175" s="386">
        <f t="shared" si="28"/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 t="shared" si="29"/>
        <v>83.111111111111114</v>
      </c>
      <c r="BM175" s="64">
        <f t="shared" si="30"/>
        <v>84.15</v>
      </c>
      <c r="BN175" s="64">
        <f t="shared" si="31"/>
        <v>0.12345679012345677</v>
      </c>
      <c r="BO175" s="64">
        <f t="shared" si="32"/>
        <v>0.12499999999999999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98">
        <v>4680115882669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15"/>
      <c r="Q176" s="415"/>
      <c r="R176" s="415"/>
      <c r="S176" s="399"/>
      <c r="T176" s="34"/>
      <c r="U176" s="34"/>
      <c r="V176" s="35" t="s">
        <v>66</v>
      </c>
      <c r="W176" s="385">
        <v>160</v>
      </c>
      <c r="X176" s="386">
        <f t="shared" si="28"/>
        <v>162</v>
      </c>
      <c r="Y176" s="36">
        <f>IFERROR(IF(X176=0,"",ROUNDUP(X176/H176,0)*0.00937),"")</f>
        <v>0.28110000000000002</v>
      </c>
      <c r="Z176" s="56"/>
      <c r="AA176" s="57"/>
      <c r="AE176" s="64"/>
      <c r="BB176" s="159" t="s">
        <v>1</v>
      </c>
      <c r="BL176" s="64">
        <f t="shared" si="29"/>
        <v>166.22222222222223</v>
      </c>
      <c r="BM176" s="64">
        <f t="shared" si="30"/>
        <v>168.3</v>
      </c>
      <c r="BN176" s="64">
        <f t="shared" si="31"/>
        <v>0.24691358024691354</v>
      </c>
      <c r="BO176" s="64">
        <f t="shared" si="32"/>
        <v>0.24999999999999997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98">
        <v>4680115882676</v>
      </c>
      <c r="E177" s="399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15"/>
      <c r="Q177" s="415"/>
      <c r="R177" s="415"/>
      <c r="S177" s="399"/>
      <c r="T177" s="34"/>
      <c r="U177" s="34"/>
      <c r="V177" s="35" t="s">
        <v>66</v>
      </c>
      <c r="W177" s="385">
        <v>110</v>
      </c>
      <c r="X177" s="386">
        <f t="shared" si="28"/>
        <v>113.4</v>
      </c>
      <c r="Y177" s="36">
        <f>IFERROR(IF(X177=0,"",ROUNDUP(X177/H177,0)*0.00937),"")</f>
        <v>0.19677</v>
      </c>
      <c r="Z177" s="56"/>
      <c r="AA177" s="57"/>
      <c r="AE177" s="64"/>
      <c r="BB177" s="160" t="s">
        <v>1</v>
      </c>
      <c r="BL177" s="64">
        <f t="shared" si="29"/>
        <v>114.27777777777777</v>
      </c>
      <c r="BM177" s="64">
        <f t="shared" si="30"/>
        <v>117.81</v>
      </c>
      <c r="BN177" s="64">
        <f t="shared" si="31"/>
        <v>0.16975308641975309</v>
      </c>
      <c r="BO177" s="64">
        <f t="shared" si="32"/>
        <v>0.17499999999999999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8">
        <v>4680115884014</v>
      </c>
      <c r="E178" s="399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15"/>
      <c r="Q178" s="415"/>
      <c r="R178" s="415"/>
      <c r="S178" s="399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8">
        <v>4680115884007</v>
      </c>
      <c r="E179" s="399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15"/>
      <c r="Q179" s="415"/>
      <c r="R179" s="415"/>
      <c r="S179" s="399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8">
        <v>4680115884038</v>
      </c>
      <c r="E180" s="399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15"/>
      <c r="Q180" s="415"/>
      <c r="R180" s="415"/>
      <c r="S180" s="399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8">
        <v>4680115884021</v>
      </c>
      <c r="E181" s="399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15"/>
      <c r="Q181" s="415"/>
      <c r="R181" s="415"/>
      <c r="S181" s="399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3"/>
      <c r="O182" s="407" t="s">
        <v>70</v>
      </c>
      <c r="P182" s="408"/>
      <c r="Q182" s="408"/>
      <c r="R182" s="408"/>
      <c r="S182" s="408"/>
      <c r="T182" s="408"/>
      <c r="U182" s="409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92.592592592592581</v>
      </c>
      <c r="X182" s="387">
        <f>IFERROR(X174/H174,"0")+IFERROR(X175/H175,"0")+IFERROR(X176/H176,"0")+IFERROR(X177/H177,"0")+IFERROR(X178/H178,"0")+IFERROR(X179/H179,"0")+IFERROR(X180/H180,"0")+IFERROR(X181/H181,"0")</f>
        <v>94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0.88078000000000001</v>
      </c>
      <c r="Z182" s="388"/>
      <c r="AA182" s="388"/>
    </row>
    <row r="183" spans="1:67" x14ac:dyDescent="0.2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3"/>
      <c r="O183" s="407" t="s">
        <v>70</v>
      </c>
      <c r="P183" s="408"/>
      <c r="Q183" s="408"/>
      <c r="R183" s="408"/>
      <c r="S183" s="408"/>
      <c r="T183" s="408"/>
      <c r="U183" s="409"/>
      <c r="V183" s="37" t="s">
        <v>66</v>
      </c>
      <c r="W183" s="387">
        <f>IFERROR(SUM(W174:W181),"0")</f>
        <v>500</v>
      </c>
      <c r="X183" s="387">
        <f>IFERROR(SUM(X174:X181),"0")</f>
        <v>507.6</v>
      </c>
      <c r="Y183" s="37"/>
      <c r="Z183" s="388"/>
      <c r="AA183" s="388"/>
    </row>
    <row r="184" spans="1:67" ht="14.25" hidden="1" customHeight="1" x14ac:dyDescent="0.25">
      <c r="A184" s="406" t="s">
        <v>72</v>
      </c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8">
        <v>4680115881556</v>
      </c>
      <c r="E185" s="399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15"/>
      <c r="Q185" s="415"/>
      <c r="R185" s="415"/>
      <c r="S185" s="399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8">
        <v>4680115881594</v>
      </c>
      <c r="E186" s="399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15"/>
      <c r="Q186" s="415"/>
      <c r="R186" s="415"/>
      <c r="S186" s="399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8">
        <v>4680115881587</v>
      </c>
      <c r="E187" s="399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5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15"/>
      <c r="Q187" s="415"/>
      <c r="R187" s="415"/>
      <c r="S187" s="399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8">
        <v>4680115880962</v>
      </c>
      <c r="E188" s="399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25" t="s">
        <v>298</v>
      </c>
      <c r="P188" s="415"/>
      <c r="Q188" s="415"/>
      <c r="R188" s="415"/>
      <c r="S188" s="399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8">
        <v>4680115881617</v>
      </c>
      <c r="E189" s="399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15"/>
      <c r="Q189" s="415"/>
      <c r="R189" s="415"/>
      <c r="S189" s="399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98">
        <v>4680115880573</v>
      </c>
      <c r="E190" s="399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1" t="s">
        <v>303</v>
      </c>
      <c r="P190" s="415"/>
      <c r="Q190" s="415"/>
      <c r="R190" s="415"/>
      <c r="S190" s="399"/>
      <c r="T190" s="34"/>
      <c r="U190" s="34"/>
      <c r="V190" s="35" t="s">
        <v>66</v>
      </c>
      <c r="W190" s="385">
        <v>150</v>
      </c>
      <c r="X190" s="386">
        <f t="shared" si="33"/>
        <v>156.6</v>
      </c>
      <c r="Y190" s="36">
        <f>IFERROR(IF(X190=0,"",ROUNDUP(X190/H190,0)*0.02175),"")</f>
        <v>0.39149999999999996</v>
      </c>
      <c r="Z190" s="56"/>
      <c r="AA190" s="57"/>
      <c r="AE190" s="64"/>
      <c r="BB190" s="170" t="s">
        <v>1</v>
      </c>
      <c r="BL190" s="64">
        <f t="shared" si="34"/>
        <v>159.72413793103448</v>
      </c>
      <c r="BM190" s="64">
        <f t="shared" si="35"/>
        <v>166.75200000000001</v>
      </c>
      <c r="BN190" s="64">
        <f t="shared" si="36"/>
        <v>0.30788177339901479</v>
      </c>
      <c r="BO190" s="64">
        <f t="shared" si="37"/>
        <v>0.3214285714285714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8">
        <v>4680115881228</v>
      </c>
      <c r="E191" s="399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6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15"/>
      <c r="Q191" s="415"/>
      <c r="R191" s="415"/>
      <c r="S191" s="399"/>
      <c r="T191" s="34"/>
      <c r="U191" s="34"/>
      <c r="V191" s="35" t="s">
        <v>66</v>
      </c>
      <c r="W191" s="385">
        <v>200</v>
      </c>
      <c r="X191" s="386">
        <f t="shared" si="33"/>
        <v>201.6</v>
      </c>
      <c r="Y191" s="36">
        <f>IFERROR(IF(X191=0,"",ROUNDUP(X191/H191,0)*0.00753),"")</f>
        <v>0.63251999999999997</v>
      </c>
      <c r="Z191" s="56"/>
      <c r="AA191" s="57"/>
      <c r="AE191" s="64"/>
      <c r="BB191" s="171" t="s">
        <v>1</v>
      </c>
      <c r="BL191" s="64">
        <f t="shared" si="34"/>
        <v>222.66666666666666</v>
      </c>
      <c r="BM191" s="64">
        <f t="shared" si="35"/>
        <v>224.44800000000001</v>
      </c>
      <c r="BN191" s="64">
        <f t="shared" si="36"/>
        <v>0.53418803418803418</v>
      </c>
      <c r="BO191" s="64">
        <f t="shared" si="37"/>
        <v>0.53846153846153844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8">
        <v>4680115881037</v>
      </c>
      <c r="E192" s="399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6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15"/>
      <c r="Q192" s="415"/>
      <c r="R192" s="415"/>
      <c r="S192" s="399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8">
        <v>4680115881211</v>
      </c>
      <c r="E193" s="399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15"/>
      <c r="Q193" s="415"/>
      <c r="R193" s="415"/>
      <c r="S193" s="399"/>
      <c r="T193" s="34"/>
      <c r="U193" s="34"/>
      <c r="V193" s="35" t="s">
        <v>66</v>
      </c>
      <c r="W193" s="385">
        <v>320</v>
      </c>
      <c r="X193" s="386">
        <f t="shared" si="33"/>
        <v>321.59999999999997</v>
      </c>
      <c r="Y193" s="36">
        <f>IFERROR(IF(X193=0,"",ROUNDUP(X193/H193,0)*0.00753),"")</f>
        <v>1.00902</v>
      </c>
      <c r="Z193" s="56"/>
      <c r="AA193" s="57"/>
      <c r="AE193" s="64"/>
      <c r="BB193" s="173" t="s">
        <v>1</v>
      </c>
      <c r="BL193" s="64">
        <f t="shared" si="34"/>
        <v>346.66666666666669</v>
      </c>
      <c r="BM193" s="64">
        <f t="shared" si="35"/>
        <v>348.4</v>
      </c>
      <c r="BN193" s="64">
        <f t="shared" si="36"/>
        <v>0.85470085470085477</v>
      </c>
      <c r="BO193" s="64">
        <f t="shared" si="37"/>
        <v>0.85897435897435892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8">
        <v>4680115881020</v>
      </c>
      <c r="E194" s="399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15"/>
      <c r="Q194" s="415"/>
      <c r="R194" s="415"/>
      <c r="S194" s="399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8">
        <v>4680115882195</v>
      </c>
      <c r="E195" s="399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15"/>
      <c r="Q195" s="415"/>
      <c r="R195" s="415"/>
      <c r="S195" s="399"/>
      <c r="T195" s="34"/>
      <c r="U195" s="34"/>
      <c r="V195" s="35" t="s">
        <v>66</v>
      </c>
      <c r="W195" s="385">
        <v>320</v>
      </c>
      <c r="X195" s="386">
        <f t="shared" si="33"/>
        <v>321.59999999999997</v>
      </c>
      <c r="Y195" s="36">
        <f t="shared" ref="Y195:Y201" si="38">IFERROR(IF(X195=0,"",ROUNDUP(X195/H195,0)*0.00753),"")</f>
        <v>1.00902</v>
      </c>
      <c r="Z195" s="56"/>
      <c r="AA195" s="57"/>
      <c r="AE195" s="64"/>
      <c r="BB195" s="175" t="s">
        <v>1</v>
      </c>
      <c r="BL195" s="64">
        <f t="shared" si="34"/>
        <v>358.66666666666669</v>
      </c>
      <c r="BM195" s="64">
        <f t="shared" si="35"/>
        <v>360.46</v>
      </c>
      <c r="BN195" s="64">
        <f t="shared" si="36"/>
        <v>0.85470085470085477</v>
      </c>
      <c r="BO195" s="64">
        <f t="shared" si="37"/>
        <v>0.85897435897435892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8">
        <v>4680115882607</v>
      </c>
      <c r="E196" s="399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6" t="s">
        <v>316</v>
      </c>
      <c r="P196" s="415"/>
      <c r="Q196" s="415"/>
      <c r="R196" s="415"/>
      <c r="S196" s="399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98">
        <v>4680115880092</v>
      </c>
      <c r="E197" s="399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319</v>
      </c>
      <c r="P197" s="415"/>
      <c r="Q197" s="415"/>
      <c r="R197" s="415"/>
      <c r="S197" s="399"/>
      <c r="T197" s="34"/>
      <c r="U197" s="34"/>
      <c r="V197" s="35" t="s">
        <v>66</v>
      </c>
      <c r="W197" s="385">
        <v>360</v>
      </c>
      <c r="X197" s="386">
        <f t="shared" si="33"/>
        <v>360</v>
      </c>
      <c r="Y197" s="36">
        <f t="shared" si="38"/>
        <v>1.1294999999999999</v>
      </c>
      <c r="Z197" s="56"/>
      <c r="AA197" s="57"/>
      <c r="AE197" s="64"/>
      <c r="BB197" s="177" t="s">
        <v>1</v>
      </c>
      <c r="BL197" s="64">
        <f t="shared" si="34"/>
        <v>400.80000000000007</v>
      </c>
      <c r="BM197" s="64">
        <f t="shared" si="35"/>
        <v>400.80000000000007</v>
      </c>
      <c r="BN197" s="64">
        <f t="shared" si="36"/>
        <v>0.96153846153846145</v>
      </c>
      <c r="BO197" s="64">
        <f t="shared" si="37"/>
        <v>0.96153846153846145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8">
        <v>4680115880221</v>
      </c>
      <c r="E198" s="399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0" t="s">
        <v>322</v>
      </c>
      <c r="P198" s="415"/>
      <c r="Q198" s="415"/>
      <c r="R198" s="415"/>
      <c r="S198" s="399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8">
        <v>4680115882942</v>
      </c>
      <c r="E199" s="399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4" t="s">
        <v>325</v>
      </c>
      <c r="P199" s="415"/>
      <c r="Q199" s="415"/>
      <c r="R199" s="415"/>
      <c r="S199" s="399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98">
        <v>4680115880504</v>
      </c>
      <c r="E200" s="399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77" t="s">
        <v>328</v>
      </c>
      <c r="P200" s="415"/>
      <c r="Q200" s="415"/>
      <c r="R200" s="415"/>
      <c r="S200" s="399"/>
      <c r="T200" s="34"/>
      <c r="U200" s="34"/>
      <c r="V200" s="35" t="s">
        <v>66</v>
      </c>
      <c r="W200" s="385">
        <v>120</v>
      </c>
      <c r="X200" s="386">
        <f t="shared" si="33"/>
        <v>120</v>
      </c>
      <c r="Y200" s="36">
        <f t="shared" si="38"/>
        <v>0.3765</v>
      </c>
      <c r="Z200" s="56"/>
      <c r="AA200" s="57"/>
      <c r="AE200" s="64"/>
      <c r="BB200" s="180" t="s">
        <v>1</v>
      </c>
      <c r="BL200" s="64">
        <f t="shared" si="34"/>
        <v>133.60000000000002</v>
      </c>
      <c r="BM200" s="64">
        <f t="shared" si="35"/>
        <v>133.60000000000002</v>
      </c>
      <c r="BN200" s="64">
        <f t="shared" si="36"/>
        <v>0.32051282051282048</v>
      </c>
      <c r="BO200" s="64">
        <f t="shared" si="37"/>
        <v>0.32051282051282048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98">
        <v>4680115882164</v>
      </c>
      <c r="E201" s="399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15"/>
      <c r="Q201" s="415"/>
      <c r="R201" s="415"/>
      <c r="S201" s="399"/>
      <c r="T201" s="34"/>
      <c r="U201" s="34"/>
      <c r="V201" s="35" t="s">
        <v>66</v>
      </c>
      <c r="W201" s="385">
        <v>280</v>
      </c>
      <c r="X201" s="386">
        <f t="shared" si="33"/>
        <v>280.8</v>
      </c>
      <c r="Y201" s="36">
        <f t="shared" si="38"/>
        <v>0.88101000000000007</v>
      </c>
      <c r="Z201" s="56"/>
      <c r="AA201" s="57"/>
      <c r="AE201" s="64"/>
      <c r="BB201" s="181" t="s">
        <v>1</v>
      </c>
      <c r="BL201" s="64">
        <f t="shared" si="34"/>
        <v>312.43333333333334</v>
      </c>
      <c r="BM201" s="64">
        <f t="shared" si="35"/>
        <v>313.32600000000002</v>
      </c>
      <c r="BN201" s="64">
        <f t="shared" si="36"/>
        <v>0.74786324786324787</v>
      </c>
      <c r="BO201" s="64">
        <f t="shared" si="37"/>
        <v>0.75000000000000011</v>
      </c>
    </row>
    <row r="202" spans="1:67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3"/>
      <c r="O202" s="407" t="s">
        <v>70</v>
      </c>
      <c r="P202" s="408"/>
      <c r="Q202" s="408"/>
      <c r="R202" s="408"/>
      <c r="S202" s="408"/>
      <c r="T202" s="408"/>
      <c r="U202" s="409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683.90804597701151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687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5.4290699999999994</v>
      </c>
      <c r="Z202" s="388"/>
      <c r="AA202" s="388"/>
    </row>
    <row r="203" spans="1:67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3"/>
      <c r="O203" s="407" t="s">
        <v>70</v>
      </c>
      <c r="P203" s="408"/>
      <c r="Q203" s="408"/>
      <c r="R203" s="408"/>
      <c r="S203" s="408"/>
      <c r="T203" s="408"/>
      <c r="U203" s="409"/>
      <c r="V203" s="37" t="s">
        <v>66</v>
      </c>
      <c r="W203" s="387">
        <f>IFERROR(SUM(W185:W201),"0")</f>
        <v>1750</v>
      </c>
      <c r="X203" s="387">
        <f>IFERROR(SUM(X185:X201),"0")</f>
        <v>1762.1999999999998</v>
      </c>
      <c r="Y203" s="37"/>
      <c r="Z203" s="388"/>
      <c r="AA203" s="388"/>
    </row>
    <row r="204" spans="1:67" ht="14.25" hidden="1" customHeight="1" x14ac:dyDescent="0.25">
      <c r="A204" s="406" t="s">
        <v>215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8">
        <v>4680115882874</v>
      </c>
      <c r="E205" s="399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23" t="s">
        <v>333</v>
      </c>
      <c r="P205" s="415"/>
      <c r="Q205" s="415"/>
      <c r="R205" s="415"/>
      <c r="S205" s="399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8">
        <v>4680115882874</v>
      </c>
      <c r="E206" s="399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15"/>
      <c r="Q206" s="415"/>
      <c r="R206" s="415"/>
      <c r="S206" s="399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8">
        <v>4680115884434</v>
      </c>
      <c r="E207" s="399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15"/>
      <c r="Q207" s="415"/>
      <c r="R207" s="415"/>
      <c r="S207" s="399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98">
        <v>4680115880818</v>
      </c>
      <c r="E208" s="399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38" t="s">
        <v>339</v>
      </c>
      <c r="P208" s="415"/>
      <c r="Q208" s="415"/>
      <c r="R208" s="415"/>
      <c r="S208" s="399"/>
      <c r="T208" s="34"/>
      <c r="U208" s="34"/>
      <c r="V208" s="35" t="s">
        <v>66</v>
      </c>
      <c r="W208" s="385">
        <v>40</v>
      </c>
      <c r="X208" s="386">
        <f>IFERROR(IF(W208="",0,CEILING((W208/$H208),1)*$H208),"")</f>
        <v>40.799999999999997</v>
      </c>
      <c r="Y208" s="36">
        <f>IFERROR(IF(X208=0,"",ROUNDUP(X208/H208,0)*0.00753),"")</f>
        <v>0.12801000000000001</v>
      </c>
      <c r="Z208" s="56"/>
      <c r="AA208" s="57"/>
      <c r="AE208" s="64"/>
      <c r="BB208" s="185" t="s">
        <v>1</v>
      </c>
      <c r="BL208" s="64">
        <f>IFERROR(W208*I208/H208,"0")</f>
        <v>44.533333333333339</v>
      </c>
      <c r="BM208" s="64">
        <f>IFERROR(X208*I208/H208,"0")</f>
        <v>45.423999999999999</v>
      </c>
      <c r="BN208" s="64">
        <f>IFERROR(1/J208*(W208/H208),"0")</f>
        <v>0.10683760683760685</v>
      </c>
      <c r="BO208" s="64">
        <f>IFERROR(1/J208*(X208/H208),"0")</f>
        <v>0.10897435897435898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98">
        <v>4680115880801</v>
      </c>
      <c r="E209" s="399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8" t="s">
        <v>342</v>
      </c>
      <c r="P209" s="415"/>
      <c r="Q209" s="415"/>
      <c r="R209" s="415"/>
      <c r="S209" s="399"/>
      <c r="T209" s="34"/>
      <c r="U209" s="34"/>
      <c r="V209" s="35" t="s">
        <v>66</v>
      </c>
      <c r="W209" s="385">
        <v>48</v>
      </c>
      <c r="X209" s="386">
        <f>IFERROR(IF(W209="",0,CEILING((W209/$H209),1)*$H209),"")</f>
        <v>48</v>
      </c>
      <c r="Y209" s="36">
        <f>IFERROR(IF(X209=0,"",ROUNDUP(X209/H209,0)*0.00753),"")</f>
        <v>0.15060000000000001</v>
      </c>
      <c r="Z209" s="56"/>
      <c r="AA209" s="57"/>
      <c r="AE209" s="64"/>
      <c r="BB209" s="186" t="s">
        <v>1</v>
      </c>
      <c r="BL209" s="64">
        <f>IFERROR(W209*I209/H209,"0")</f>
        <v>53.440000000000005</v>
      </c>
      <c r="BM209" s="64">
        <f>IFERROR(X209*I209/H209,"0")</f>
        <v>53.440000000000005</v>
      </c>
      <c r="BN209" s="64">
        <f>IFERROR(1/J209*(W209/H209),"0")</f>
        <v>0.12820512820512819</v>
      </c>
      <c r="BO209" s="64">
        <f>IFERROR(1/J209*(X209/H209),"0")</f>
        <v>0.12820512820512819</v>
      </c>
    </row>
    <row r="210" spans="1:67" x14ac:dyDescent="0.2">
      <c r="A210" s="391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3"/>
      <c r="O210" s="407" t="s">
        <v>70</v>
      </c>
      <c r="P210" s="408"/>
      <c r="Q210" s="408"/>
      <c r="R210" s="408"/>
      <c r="S210" s="408"/>
      <c r="T210" s="408"/>
      <c r="U210" s="409"/>
      <c r="V210" s="37" t="s">
        <v>71</v>
      </c>
      <c r="W210" s="387">
        <f>IFERROR(W205/H205,"0")+IFERROR(W206/H206,"0")+IFERROR(W207/H207,"0")+IFERROR(W208/H208,"0")+IFERROR(W209/H209,"0")</f>
        <v>36.666666666666671</v>
      </c>
      <c r="X210" s="387">
        <f>IFERROR(X205/H205,"0")+IFERROR(X206/H206,"0")+IFERROR(X207/H207,"0")+IFERROR(X208/H208,"0")+IFERROR(X209/H209,"0")</f>
        <v>37</v>
      </c>
      <c r="Y210" s="387">
        <f>IFERROR(IF(Y205="",0,Y205),"0")+IFERROR(IF(Y206="",0,Y206),"0")+IFERROR(IF(Y207="",0,Y207),"0")+IFERROR(IF(Y208="",0,Y208),"0")+IFERROR(IF(Y209="",0,Y209),"0")</f>
        <v>0.27861000000000002</v>
      </c>
      <c r="Z210" s="388"/>
      <c r="AA210" s="388"/>
    </row>
    <row r="211" spans="1:67" x14ac:dyDescent="0.2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3"/>
      <c r="O211" s="407" t="s">
        <v>70</v>
      </c>
      <c r="P211" s="408"/>
      <c r="Q211" s="408"/>
      <c r="R211" s="408"/>
      <c r="S211" s="408"/>
      <c r="T211" s="408"/>
      <c r="U211" s="409"/>
      <c r="V211" s="37" t="s">
        <v>66</v>
      </c>
      <c r="W211" s="387">
        <f>IFERROR(SUM(W205:W209),"0")</f>
        <v>88</v>
      </c>
      <c r="X211" s="387">
        <f>IFERROR(SUM(X205:X209),"0")</f>
        <v>88.8</v>
      </c>
      <c r="Y211" s="37"/>
      <c r="Z211" s="388"/>
      <c r="AA211" s="388"/>
    </row>
    <row r="212" spans="1:67" ht="16.5" hidden="1" customHeight="1" x14ac:dyDescent="0.25">
      <c r="A212" s="419" t="s">
        <v>343</v>
      </c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  <c r="Z212" s="379"/>
      <c r="AA212" s="379"/>
    </row>
    <row r="213" spans="1:67" ht="14.25" hidden="1" customHeight="1" x14ac:dyDescent="0.25">
      <c r="A213" s="406" t="s">
        <v>113</v>
      </c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8">
        <v>4680115884274</v>
      </c>
      <c r="E214" s="399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15"/>
      <c r="Q214" s="415"/>
      <c r="R214" s="415"/>
      <c r="S214" s="399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8">
        <v>4680115884298</v>
      </c>
      <c r="E215" s="399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15"/>
      <c r="Q215" s="415"/>
      <c r="R215" s="415"/>
      <c r="S215" s="399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98">
        <v>4680115884250</v>
      </c>
      <c r="E216" s="399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15"/>
      <c r="Q216" s="415"/>
      <c r="R216" s="415"/>
      <c r="S216" s="399"/>
      <c r="T216" s="34"/>
      <c r="U216" s="34"/>
      <c r="V216" s="35" t="s">
        <v>66</v>
      </c>
      <c r="W216" s="385">
        <v>100</v>
      </c>
      <c r="X216" s="386">
        <f t="shared" si="39"/>
        <v>104.39999999999999</v>
      </c>
      <c r="Y216" s="36">
        <f>IFERROR(IF(X216=0,"",ROUNDUP(X216/H216,0)*0.02175),"")</f>
        <v>0.19574999999999998</v>
      </c>
      <c r="Z216" s="56"/>
      <c r="AA216" s="57"/>
      <c r="AE216" s="64"/>
      <c r="BB216" s="189" t="s">
        <v>1</v>
      </c>
      <c r="BL216" s="64">
        <f t="shared" si="40"/>
        <v>104.13793103448276</v>
      </c>
      <c r="BM216" s="64">
        <f t="shared" si="41"/>
        <v>108.71999999999998</v>
      </c>
      <c r="BN216" s="64">
        <f t="shared" si="42"/>
        <v>0.1539408866995074</v>
      </c>
      <c r="BO216" s="64">
        <f t="shared" si="43"/>
        <v>0.1607142857142857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8">
        <v>4680115884281</v>
      </c>
      <c r="E217" s="399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7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15"/>
      <c r="Q217" s="415"/>
      <c r="R217" s="415"/>
      <c r="S217" s="399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8">
        <v>4680115884199</v>
      </c>
      <c r="E218" s="399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15"/>
      <c r="Q218" s="415"/>
      <c r="R218" s="415"/>
      <c r="S218" s="399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98">
        <v>4680115884267</v>
      </c>
      <c r="E219" s="399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15"/>
      <c r="Q219" s="415"/>
      <c r="R219" s="415"/>
      <c r="S219" s="399"/>
      <c r="T219" s="34"/>
      <c r="U219" s="34"/>
      <c r="V219" s="35" t="s">
        <v>66</v>
      </c>
      <c r="W219" s="385">
        <v>12</v>
      </c>
      <c r="X219" s="386">
        <f t="shared" si="39"/>
        <v>12</v>
      </c>
      <c r="Y219" s="36">
        <f>IFERROR(IF(X219=0,"",ROUNDUP(X219/H219,0)*0.00937),"")</f>
        <v>2.811E-2</v>
      </c>
      <c r="Z219" s="56"/>
      <c r="AA219" s="57"/>
      <c r="AE219" s="64"/>
      <c r="BB219" s="192" t="s">
        <v>1</v>
      </c>
      <c r="BL219" s="64">
        <f t="shared" si="40"/>
        <v>12.72</v>
      </c>
      <c r="BM219" s="64">
        <f t="shared" si="41"/>
        <v>12.72</v>
      </c>
      <c r="BN219" s="64">
        <f t="shared" si="42"/>
        <v>2.5000000000000001E-2</v>
      </c>
      <c r="BO219" s="64">
        <f t="shared" si="43"/>
        <v>2.5000000000000001E-2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8">
        <v>4680115882973</v>
      </c>
      <c r="E220" s="399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75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15"/>
      <c r="Q220" s="415"/>
      <c r="R220" s="415"/>
      <c r="S220" s="399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1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407" t="s">
        <v>70</v>
      </c>
      <c r="P221" s="408"/>
      <c r="Q221" s="408"/>
      <c r="R221" s="408"/>
      <c r="S221" s="408"/>
      <c r="T221" s="408"/>
      <c r="U221" s="409"/>
      <c r="V221" s="37" t="s">
        <v>71</v>
      </c>
      <c r="W221" s="387">
        <f>IFERROR(W214/H214,"0")+IFERROR(W215/H215,"0")+IFERROR(W216/H216,"0")+IFERROR(W217/H217,"0")+IFERROR(W218/H218,"0")+IFERROR(W219/H219,"0")+IFERROR(W220/H220,"0")</f>
        <v>11.620689655172415</v>
      </c>
      <c r="X221" s="387">
        <f>IFERROR(X214/H214,"0")+IFERROR(X215/H215,"0")+IFERROR(X216/H216,"0")+IFERROR(X217/H217,"0")+IFERROR(X218/H218,"0")+IFERROR(X219/H219,"0")+IFERROR(X220/H220,"0")</f>
        <v>12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0.22385999999999998</v>
      </c>
      <c r="Z221" s="388"/>
      <c r="AA221" s="388"/>
    </row>
    <row r="222" spans="1:67" x14ac:dyDescent="0.2">
      <c r="A222" s="392"/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3"/>
      <c r="O222" s="407" t="s">
        <v>70</v>
      </c>
      <c r="P222" s="408"/>
      <c r="Q222" s="408"/>
      <c r="R222" s="408"/>
      <c r="S222" s="408"/>
      <c r="T222" s="408"/>
      <c r="U222" s="409"/>
      <c r="V222" s="37" t="s">
        <v>66</v>
      </c>
      <c r="W222" s="387">
        <f>IFERROR(SUM(W214:W220),"0")</f>
        <v>112</v>
      </c>
      <c r="X222" s="387">
        <f>IFERROR(SUM(X214:X220),"0")</f>
        <v>116.39999999999999</v>
      </c>
      <c r="Y222" s="37"/>
      <c r="Z222" s="388"/>
      <c r="AA222" s="388"/>
    </row>
    <row r="223" spans="1:67" ht="14.25" hidden="1" customHeight="1" x14ac:dyDescent="0.25">
      <c r="A223" s="406" t="s">
        <v>61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98">
        <v>4607091389845</v>
      </c>
      <c r="E224" s="399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15"/>
      <c r="Q224" s="415"/>
      <c r="R224" s="415"/>
      <c r="S224" s="399"/>
      <c r="T224" s="34"/>
      <c r="U224" s="34"/>
      <c r="V224" s="35" t="s">
        <v>66</v>
      </c>
      <c r="W224" s="385">
        <v>140</v>
      </c>
      <c r="X224" s="386">
        <f>IFERROR(IF(W224="",0,CEILING((W224/$H224),1)*$H224),"")</f>
        <v>140.70000000000002</v>
      </c>
      <c r="Y224" s="36">
        <f>IFERROR(IF(X224=0,"",ROUNDUP(X224/H224,0)*0.00502),"")</f>
        <v>0.33634000000000003</v>
      </c>
      <c r="Z224" s="56"/>
      <c r="AA224" s="57"/>
      <c r="AE224" s="64"/>
      <c r="BB224" s="194" t="s">
        <v>1</v>
      </c>
      <c r="BL224" s="64">
        <f>IFERROR(W224*I224/H224,"0")</f>
        <v>146.66666666666666</v>
      </c>
      <c r="BM224" s="64">
        <f>IFERROR(X224*I224/H224,"0")</f>
        <v>147.40000000000003</v>
      </c>
      <c r="BN224" s="64">
        <f>IFERROR(1/J224*(W224/H224),"0")</f>
        <v>0.28490028490028491</v>
      </c>
      <c r="BO224" s="64">
        <f>IFERROR(1/J224*(X224/H224),"0")</f>
        <v>0.28632478632478636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8">
        <v>4680115882881</v>
      </c>
      <c r="E225" s="399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15"/>
      <c r="Q225" s="415"/>
      <c r="R225" s="415"/>
      <c r="S225" s="399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1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2"/>
      <c r="N226" s="393"/>
      <c r="O226" s="407" t="s">
        <v>70</v>
      </c>
      <c r="P226" s="408"/>
      <c r="Q226" s="408"/>
      <c r="R226" s="408"/>
      <c r="S226" s="408"/>
      <c r="T226" s="408"/>
      <c r="U226" s="409"/>
      <c r="V226" s="37" t="s">
        <v>71</v>
      </c>
      <c r="W226" s="387">
        <f>IFERROR(W224/H224,"0")+IFERROR(W225/H225,"0")</f>
        <v>66.666666666666657</v>
      </c>
      <c r="X226" s="387">
        <f>IFERROR(X224/H224,"0")+IFERROR(X225/H225,"0")</f>
        <v>67</v>
      </c>
      <c r="Y226" s="387">
        <f>IFERROR(IF(Y224="",0,Y224),"0")+IFERROR(IF(Y225="",0,Y225),"0")</f>
        <v>0.33634000000000003</v>
      </c>
      <c r="Z226" s="388"/>
      <c r="AA226" s="388"/>
    </row>
    <row r="227" spans="1:67" x14ac:dyDescent="0.2">
      <c r="A227" s="392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3"/>
      <c r="O227" s="407" t="s">
        <v>70</v>
      </c>
      <c r="P227" s="408"/>
      <c r="Q227" s="408"/>
      <c r="R227" s="408"/>
      <c r="S227" s="408"/>
      <c r="T227" s="408"/>
      <c r="U227" s="409"/>
      <c r="V227" s="37" t="s">
        <v>66</v>
      </c>
      <c r="W227" s="387">
        <f>IFERROR(SUM(W224:W225),"0")</f>
        <v>140</v>
      </c>
      <c r="X227" s="387">
        <f>IFERROR(SUM(X224:X225),"0")</f>
        <v>140.70000000000002</v>
      </c>
      <c r="Y227" s="37"/>
      <c r="Z227" s="388"/>
      <c r="AA227" s="388"/>
    </row>
    <row r="228" spans="1:67" ht="16.5" hidden="1" customHeight="1" x14ac:dyDescent="0.25">
      <c r="A228" s="419" t="s">
        <v>362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79"/>
      <c r="AA228" s="379"/>
    </row>
    <row r="229" spans="1:67" ht="14.25" hidden="1" customHeight="1" x14ac:dyDescent="0.25">
      <c r="A229" s="406" t="s">
        <v>113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98">
        <v>4680115884137</v>
      </c>
      <c r="E230" s="399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15"/>
      <c r="Q230" s="415"/>
      <c r="R230" s="415"/>
      <c r="S230" s="399"/>
      <c r="T230" s="34"/>
      <c r="U230" s="34"/>
      <c r="V230" s="35" t="s">
        <v>66</v>
      </c>
      <c r="W230" s="385">
        <v>80</v>
      </c>
      <c r="X230" s="386">
        <f t="shared" ref="X230:X237" si="44">IFERROR(IF(W230="",0,CEILING((W230/$H230),1)*$H230),"")</f>
        <v>81.2</v>
      </c>
      <c r="Y230" s="36">
        <f>IFERROR(IF(X230=0,"",ROUNDUP(X230/H230,0)*0.02175),"")</f>
        <v>0.15225</v>
      </c>
      <c r="Z230" s="56"/>
      <c r="AA230" s="57"/>
      <c r="AE230" s="64"/>
      <c r="BB230" s="196" t="s">
        <v>1</v>
      </c>
      <c r="BL230" s="64">
        <f t="shared" ref="BL230:BL237" si="45">IFERROR(W230*I230/H230,"0")</f>
        <v>83.310344827586206</v>
      </c>
      <c r="BM230" s="64">
        <f t="shared" ref="BM230:BM237" si="46">IFERROR(X230*I230/H230,"0")</f>
        <v>84.56</v>
      </c>
      <c r="BN230" s="64">
        <f t="shared" ref="BN230:BN237" si="47">IFERROR(1/J230*(W230/H230),"0")</f>
        <v>0.12315270935960591</v>
      </c>
      <c r="BO230" s="64">
        <f t="shared" ref="BO230:BO237" si="48">IFERROR(1/J230*(X230/H230),"0")</f>
        <v>0.125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8">
        <v>4680115884137</v>
      </c>
      <c r="E231" s="399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454" t="s">
        <v>366</v>
      </c>
      <c r="P231" s="415"/>
      <c r="Q231" s="415"/>
      <c r="R231" s="415"/>
      <c r="S231" s="399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8">
        <v>4680115884236</v>
      </c>
      <c r="E232" s="399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15"/>
      <c r="Q232" s="415"/>
      <c r="R232" s="415"/>
      <c r="S232" s="399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98">
        <v>4680115884175</v>
      </c>
      <c r="E233" s="399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15"/>
      <c r="Q233" s="415"/>
      <c r="R233" s="415"/>
      <c r="S233" s="399"/>
      <c r="T233" s="34"/>
      <c r="U233" s="34"/>
      <c r="V233" s="35" t="s">
        <v>66</v>
      </c>
      <c r="W233" s="385">
        <v>30</v>
      </c>
      <c r="X233" s="386">
        <f t="shared" si="44"/>
        <v>34.799999999999997</v>
      </c>
      <c r="Y233" s="36">
        <f>IFERROR(IF(X233=0,"",ROUNDUP(X233/H233,0)*0.02175),"")</f>
        <v>6.5250000000000002E-2</v>
      </c>
      <c r="Z233" s="56"/>
      <c r="AA233" s="57"/>
      <c r="AE233" s="64"/>
      <c r="BB233" s="199" t="s">
        <v>1</v>
      </c>
      <c r="BL233" s="64">
        <f t="shared" si="45"/>
        <v>31.241379310344826</v>
      </c>
      <c r="BM233" s="64">
        <f t="shared" si="46"/>
        <v>36.239999999999995</v>
      </c>
      <c r="BN233" s="64">
        <f t="shared" si="47"/>
        <v>4.6182266009852216E-2</v>
      </c>
      <c r="BO233" s="64">
        <f t="shared" si="48"/>
        <v>5.3571428571428568E-2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98">
        <v>4680115884144</v>
      </c>
      <c r="E234" s="399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7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15"/>
      <c r="Q234" s="415"/>
      <c r="R234" s="415"/>
      <c r="S234" s="399"/>
      <c r="T234" s="34"/>
      <c r="U234" s="34"/>
      <c r="V234" s="35" t="s">
        <v>66</v>
      </c>
      <c r="W234" s="385">
        <v>8</v>
      </c>
      <c r="X234" s="386">
        <f t="shared" si="44"/>
        <v>8</v>
      </c>
      <c r="Y234" s="36">
        <f>IFERROR(IF(X234=0,"",ROUNDUP(X234/H234,0)*0.00937),"")</f>
        <v>1.874E-2</v>
      </c>
      <c r="Z234" s="56"/>
      <c r="AA234" s="57"/>
      <c r="AE234" s="64"/>
      <c r="BB234" s="200" t="s">
        <v>1</v>
      </c>
      <c r="BL234" s="64">
        <f t="shared" si="45"/>
        <v>8.48</v>
      </c>
      <c r="BM234" s="64">
        <f t="shared" si="46"/>
        <v>8.48</v>
      </c>
      <c r="BN234" s="64">
        <f t="shared" si="47"/>
        <v>1.6666666666666666E-2</v>
      </c>
      <c r="BO234" s="64">
        <f t="shared" si="48"/>
        <v>1.6666666666666666E-2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8">
        <v>4680115885288</v>
      </c>
      <c r="E235" s="399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7" t="s">
        <v>375</v>
      </c>
      <c r="P235" s="415"/>
      <c r="Q235" s="415"/>
      <c r="R235" s="415"/>
      <c r="S235" s="399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8">
        <v>4680115884182</v>
      </c>
      <c r="E236" s="399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5"/>
      <c r="Q236" s="415"/>
      <c r="R236" s="415"/>
      <c r="S236" s="399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98">
        <v>4680115884205</v>
      </c>
      <c r="E237" s="399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5"/>
      <c r="Q237" s="415"/>
      <c r="R237" s="415"/>
      <c r="S237" s="399"/>
      <c r="T237" s="34"/>
      <c r="U237" s="34"/>
      <c r="V237" s="35" t="s">
        <v>66</v>
      </c>
      <c r="W237" s="385">
        <v>32</v>
      </c>
      <c r="X237" s="386">
        <f t="shared" si="44"/>
        <v>32</v>
      </c>
      <c r="Y237" s="36">
        <f>IFERROR(IF(X237=0,"",ROUNDUP(X237/H237,0)*0.00937),"")</f>
        <v>7.4959999999999999E-2</v>
      </c>
      <c r="Z237" s="56"/>
      <c r="AA237" s="57"/>
      <c r="AE237" s="64"/>
      <c r="BB237" s="203" t="s">
        <v>1</v>
      </c>
      <c r="BL237" s="64">
        <f t="shared" si="45"/>
        <v>33.92</v>
      </c>
      <c r="BM237" s="64">
        <f t="shared" si="46"/>
        <v>33.92</v>
      </c>
      <c r="BN237" s="64">
        <f t="shared" si="47"/>
        <v>6.6666666666666666E-2</v>
      </c>
      <c r="BO237" s="64">
        <f t="shared" si="48"/>
        <v>6.6666666666666666E-2</v>
      </c>
    </row>
    <row r="238" spans="1:67" x14ac:dyDescent="0.2">
      <c r="A238" s="391"/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3"/>
      <c r="O238" s="407" t="s">
        <v>70</v>
      </c>
      <c r="P238" s="408"/>
      <c r="Q238" s="408"/>
      <c r="R238" s="408"/>
      <c r="S238" s="408"/>
      <c r="T238" s="408"/>
      <c r="U238" s="409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19.482758620689655</v>
      </c>
      <c r="X238" s="387">
        <f>IFERROR(X230/H230,"0")+IFERROR(X231/H231,"0")+IFERROR(X232/H232,"0")+IFERROR(X233/H233,"0")+IFERROR(X234/H234,"0")+IFERROR(X235/H235,"0")+IFERROR(X236/H236,"0")+IFERROR(X237/H237,"0")</f>
        <v>20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0.31120000000000003</v>
      </c>
      <c r="Z238" s="388"/>
      <c r="AA238" s="388"/>
    </row>
    <row r="239" spans="1:67" x14ac:dyDescent="0.2">
      <c r="A239" s="392"/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3"/>
      <c r="O239" s="407" t="s">
        <v>70</v>
      </c>
      <c r="P239" s="408"/>
      <c r="Q239" s="408"/>
      <c r="R239" s="408"/>
      <c r="S239" s="408"/>
      <c r="T239" s="408"/>
      <c r="U239" s="409"/>
      <c r="V239" s="37" t="s">
        <v>66</v>
      </c>
      <c r="W239" s="387">
        <f>IFERROR(SUM(W230:W237),"0")</f>
        <v>150</v>
      </c>
      <c r="X239" s="387">
        <f>IFERROR(SUM(X230:X237),"0")</f>
        <v>156</v>
      </c>
      <c r="Y239" s="37"/>
      <c r="Z239" s="388"/>
      <c r="AA239" s="388"/>
    </row>
    <row r="240" spans="1:67" ht="16.5" hidden="1" customHeight="1" x14ac:dyDescent="0.25">
      <c r="A240" s="419" t="s">
        <v>380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79"/>
      <c r="AA240" s="379"/>
    </row>
    <row r="241" spans="1:67" ht="14.25" hidden="1" customHeight="1" x14ac:dyDescent="0.25">
      <c r="A241" s="406" t="s">
        <v>113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8">
        <v>4680115885554</v>
      </c>
      <c r="E242" s="399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676" t="s">
        <v>383</v>
      </c>
      <c r="P242" s="415"/>
      <c r="Q242" s="415"/>
      <c r="R242" s="415"/>
      <c r="S242" s="399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8">
        <v>4680115885615</v>
      </c>
      <c r="E243" s="399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493" t="s">
        <v>386</v>
      </c>
      <c r="P243" s="415"/>
      <c r="Q243" s="415"/>
      <c r="R243" s="415"/>
      <c r="S243" s="399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8">
        <v>4680115885646</v>
      </c>
      <c r="E244" s="399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84" t="s">
        <v>389</v>
      </c>
      <c r="P244" s="415"/>
      <c r="Q244" s="415"/>
      <c r="R244" s="415"/>
      <c r="S244" s="399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8">
        <v>4607091386011</v>
      </c>
      <c r="E245" s="399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15"/>
      <c r="Q245" s="415"/>
      <c r="R245" s="415"/>
      <c r="S245" s="399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8">
        <v>4607091387308</v>
      </c>
      <c r="E246" s="399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15"/>
      <c r="Q246" s="415"/>
      <c r="R246" s="415"/>
      <c r="S246" s="399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8">
        <v>4607091387339</v>
      </c>
      <c r="E247" s="399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15"/>
      <c r="Q247" s="415"/>
      <c r="R247" s="415"/>
      <c r="S247" s="399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8">
        <v>4680115881938</v>
      </c>
      <c r="E248" s="399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15"/>
      <c r="Q248" s="415"/>
      <c r="R248" s="415"/>
      <c r="S248" s="399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8">
        <v>4607091387346</v>
      </c>
      <c r="E249" s="399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15"/>
      <c r="Q249" s="415"/>
      <c r="R249" s="415"/>
      <c r="S249" s="399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hidden="1" x14ac:dyDescent="0.2">
      <c r="A250" s="391"/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3"/>
      <c r="O250" s="407" t="s">
        <v>70</v>
      </c>
      <c r="P250" s="408"/>
      <c r="Q250" s="408"/>
      <c r="R250" s="408"/>
      <c r="S250" s="408"/>
      <c r="T250" s="408"/>
      <c r="U250" s="409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hidden="1" x14ac:dyDescent="0.2">
      <c r="A251" s="392"/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3"/>
      <c r="O251" s="407" t="s">
        <v>70</v>
      </c>
      <c r="P251" s="408"/>
      <c r="Q251" s="408"/>
      <c r="R251" s="408"/>
      <c r="S251" s="408"/>
      <c r="T251" s="408"/>
      <c r="U251" s="409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hidden="1" customHeight="1" x14ac:dyDescent="0.25">
      <c r="A252" s="406" t="s">
        <v>61</v>
      </c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  <c r="R252" s="392"/>
      <c r="S252" s="392"/>
      <c r="T252" s="392"/>
      <c r="U252" s="392"/>
      <c r="V252" s="392"/>
      <c r="W252" s="392"/>
      <c r="X252" s="392"/>
      <c r="Y252" s="392"/>
      <c r="Z252" s="378"/>
      <c r="AA252" s="378"/>
    </row>
    <row r="253" spans="1:67" ht="27" hidden="1" customHeight="1" x14ac:dyDescent="0.25">
      <c r="A253" s="54" t="s">
        <v>400</v>
      </c>
      <c r="B253" s="54" t="s">
        <v>401</v>
      </c>
      <c r="C253" s="31">
        <v>4301030878</v>
      </c>
      <c r="D253" s="398">
        <v>4607091387193</v>
      </c>
      <c r="E253" s="399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15"/>
      <c r="Q253" s="415"/>
      <c r="R253" s="415"/>
      <c r="S253" s="399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4301031153</v>
      </c>
      <c r="D254" s="398">
        <v>4607091387230</v>
      </c>
      <c r="E254" s="399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15"/>
      <c r="Q254" s="415"/>
      <c r="R254" s="415"/>
      <c r="S254" s="399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8">
        <v>4607091387285</v>
      </c>
      <c r="E255" s="399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15"/>
      <c r="Q255" s="415"/>
      <c r="R255" s="415"/>
      <c r="S255" s="399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91"/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3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hidden="1" x14ac:dyDescent="0.2">
      <c r="A257" s="392"/>
      <c r="B257" s="392"/>
      <c r="C257" s="392"/>
      <c r="D257" s="392"/>
      <c r="E257" s="392"/>
      <c r="F257" s="392"/>
      <c r="G257" s="392"/>
      <c r="H257" s="392"/>
      <c r="I257" s="392"/>
      <c r="J257" s="392"/>
      <c r="K257" s="392"/>
      <c r="L257" s="392"/>
      <c r="M257" s="392"/>
      <c r="N257" s="393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hidden="1" customHeight="1" x14ac:dyDescent="0.25">
      <c r="A258" s="406" t="s">
        <v>72</v>
      </c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378"/>
      <c r="AA258" s="378"/>
    </row>
    <row r="259" spans="1:67" ht="16.5" hidden="1" customHeight="1" x14ac:dyDescent="0.25">
      <c r="A259" s="54" t="s">
        <v>406</v>
      </c>
      <c r="B259" s="54" t="s">
        <v>407</v>
      </c>
      <c r="C259" s="31">
        <v>4301051100</v>
      </c>
      <c r="D259" s="398">
        <v>4607091387766</v>
      </c>
      <c r="E259" s="399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15"/>
      <c r="Q259" s="415"/>
      <c r="R259" s="415"/>
      <c r="S259" s="399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8">
        <v>4607091387957</v>
      </c>
      <c r="E260" s="399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6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15"/>
      <c r="Q260" s="415"/>
      <c r="R260" s="415"/>
      <c r="S260" s="399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8">
        <v>4607091387964</v>
      </c>
      <c r="E261" s="399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15"/>
      <c r="Q261" s="415"/>
      <c r="R261" s="415"/>
      <c r="S261" s="399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8">
        <v>4680115884618</v>
      </c>
      <c r="E262" s="399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15"/>
      <c r="Q262" s="415"/>
      <c r="R262" s="415"/>
      <c r="S262" s="399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8">
        <v>4680115884588</v>
      </c>
      <c r="E263" s="399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15"/>
      <c r="Q263" s="415"/>
      <c r="R263" s="415"/>
      <c r="S263" s="399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8">
        <v>4607091387537</v>
      </c>
      <c r="E264" s="399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15"/>
      <c r="Q264" s="415"/>
      <c r="R264" s="415"/>
      <c r="S264" s="399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8">
        <v>4607091387513</v>
      </c>
      <c r="E265" s="399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15"/>
      <c r="Q265" s="415"/>
      <c r="R265" s="415"/>
      <c r="S265" s="399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hidden="1" x14ac:dyDescent="0.2">
      <c r="A266" s="391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3"/>
      <c r="O266" s="407" t="s">
        <v>70</v>
      </c>
      <c r="P266" s="408"/>
      <c r="Q266" s="408"/>
      <c r="R266" s="408"/>
      <c r="S266" s="408"/>
      <c r="T266" s="408"/>
      <c r="U266" s="409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2"/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3"/>
      <c r="O267" s="407" t="s">
        <v>70</v>
      </c>
      <c r="P267" s="408"/>
      <c r="Q267" s="408"/>
      <c r="R267" s="408"/>
      <c r="S267" s="408"/>
      <c r="T267" s="408"/>
      <c r="U267" s="409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hidden="1" customHeight="1" x14ac:dyDescent="0.25">
      <c r="A268" s="406" t="s">
        <v>215</v>
      </c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2"/>
      <c r="P268" s="392"/>
      <c r="Q268" s="392"/>
      <c r="R268" s="392"/>
      <c r="S268" s="392"/>
      <c r="T268" s="392"/>
      <c r="U268" s="392"/>
      <c r="V268" s="392"/>
      <c r="W268" s="392"/>
      <c r="X268" s="392"/>
      <c r="Y268" s="392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576" t="s">
        <v>422</v>
      </c>
      <c r="P269" s="415"/>
      <c r="Q269" s="415"/>
      <c r="R269" s="415"/>
      <c r="S269" s="399"/>
      <c r="T269" s="34"/>
      <c r="U269" s="34"/>
      <c r="V269" s="35" t="s">
        <v>66</v>
      </c>
      <c r="W269" s="385">
        <v>30</v>
      </c>
      <c r="X269" s="386">
        <f>IFERROR(IF(W269="",0,CEILING((W269/$H269),1)*$H269),"")</f>
        <v>33.6</v>
      </c>
      <c r="Y269" s="36">
        <f>IFERROR(IF(X269=0,"",ROUNDUP(X269/H269,0)*0.02175),"")</f>
        <v>8.6999999999999994E-2</v>
      </c>
      <c r="Z269" s="56"/>
      <c r="AA269" s="57"/>
      <c r="AE269" s="64"/>
      <c r="BB269" s="222" t="s">
        <v>1</v>
      </c>
      <c r="BL269" s="64">
        <f>IFERROR(W269*I269/H269,"0")</f>
        <v>32.014285714285712</v>
      </c>
      <c r="BM269" s="64">
        <f>IFERROR(X269*I269/H269,"0")</f>
        <v>35.856000000000002</v>
      </c>
      <c r="BN269" s="64">
        <f>IFERROR(1/J269*(W269/H269),"0")</f>
        <v>6.377551020408162E-2</v>
      </c>
      <c r="BO269" s="64">
        <f>IFERROR(1/J269*(X269/H269),"0")</f>
        <v>7.1428571428571425E-2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8">
        <v>4607091384482</v>
      </c>
      <c r="E270" s="399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7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15"/>
      <c r="Q270" s="415"/>
      <c r="R270" s="415"/>
      <c r="S270" s="399"/>
      <c r="T270" s="34"/>
      <c r="U270" s="34"/>
      <c r="V270" s="35" t="s">
        <v>66</v>
      </c>
      <c r="W270" s="385">
        <v>300</v>
      </c>
      <c r="X270" s="386">
        <f>IFERROR(IF(W270="",0,CEILING((W270/$H270),1)*$H270),"")</f>
        <v>304.2</v>
      </c>
      <c r="Y270" s="36">
        <f>IFERROR(IF(X270=0,"",ROUNDUP(X270/H270,0)*0.02175),"")</f>
        <v>0.84824999999999995</v>
      </c>
      <c r="Z270" s="56"/>
      <c r="AA270" s="57"/>
      <c r="AE270" s="64"/>
      <c r="BB270" s="223" t="s">
        <v>1</v>
      </c>
      <c r="BL270" s="64">
        <f>IFERROR(W270*I270/H270,"0")</f>
        <v>321.69230769230774</v>
      </c>
      <c r="BM270" s="64">
        <f>IFERROR(X270*I270/H270,"0")</f>
        <v>326.19600000000003</v>
      </c>
      <c r="BN270" s="64">
        <f>IFERROR(1/J270*(W270/H270),"0")</f>
        <v>0.6868131868131867</v>
      </c>
      <c r="BO270" s="64">
        <f>IFERROR(1/J270*(X270/H270),"0")</f>
        <v>0.6964285714285714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98">
        <v>4607091380897</v>
      </c>
      <c r="E271" s="399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7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15"/>
      <c r="Q271" s="415"/>
      <c r="R271" s="415"/>
      <c r="S271" s="399"/>
      <c r="T271" s="34"/>
      <c r="U271" s="34"/>
      <c r="V271" s="35" t="s">
        <v>66</v>
      </c>
      <c r="W271" s="385">
        <v>20</v>
      </c>
      <c r="X271" s="386">
        <f>IFERROR(IF(W271="",0,CEILING((W271/$H271),1)*$H271),"")</f>
        <v>25.200000000000003</v>
      </c>
      <c r="Y271" s="36">
        <f>IFERROR(IF(X271=0,"",ROUNDUP(X271/H271,0)*0.02175),"")</f>
        <v>6.5250000000000002E-2</v>
      </c>
      <c r="Z271" s="56"/>
      <c r="AA271" s="57"/>
      <c r="AE271" s="64"/>
      <c r="BB271" s="224" t="s">
        <v>1</v>
      </c>
      <c r="BL271" s="64">
        <f>IFERROR(W271*I271/H271,"0")</f>
        <v>21.342857142857142</v>
      </c>
      <c r="BM271" s="64">
        <f>IFERROR(X271*I271/H271,"0")</f>
        <v>26.892000000000003</v>
      </c>
      <c r="BN271" s="64">
        <f>IFERROR(1/J271*(W271/H271),"0")</f>
        <v>4.2517006802721087E-2</v>
      </c>
      <c r="BO271" s="64">
        <f>IFERROR(1/J271*(X271/H271),"0")</f>
        <v>5.3571428571428568E-2</v>
      </c>
    </row>
    <row r="272" spans="1:67" x14ac:dyDescent="0.2">
      <c r="A272" s="391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407" t="s">
        <v>70</v>
      </c>
      <c r="P272" s="408"/>
      <c r="Q272" s="408"/>
      <c r="R272" s="408"/>
      <c r="S272" s="408"/>
      <c r="T272" s="408"/>
      <c r="U272" s="409"/>
      <c r="V272" s="37" t="s">
        <v>71</v>
      </c>
      <c r="W272" s="387">
        <f>IFERROR(W269/H269,"0")+IFERROR(W270/H270,"0")+IFERROR(W271/H271,"0")</f>
        <v>44.413919413919409</v>
      </c>
      <c r="X272" s="387">
        <f>IFERROR(X269/H269,"0")+IFERROR(X270/H270,"0")+IFERROR(X271/H271,"0")</f>
        <v>46</v>
      </c>
      <c r="Y272" s="387">
        <f>IFERROR(IF(Y269="",0,Y269),"0")+IFERROR(IF(Y270="",0,Y270),"0")+IFERROR(IF(Y271="",0,Y271),"0")</f>
        <v>1.0004999999999999</v>
      </c>
      <c r="Z272" s="388"/>
      <c r="AA272" s="388"/>
    </row>
    <row r="273" spans="1:67" x14ac:dyDescent="0.2">
      <c r="A273" s="392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3"/>
      <c r="O273" s="407" t="s">
        <v>70</v>
      </c>
      <c r="P273" s="408"/>
      <c r="Q273" s="408"/>
      <c r="R273" s="408"/>
      <c r="S273" s="408"/>
      <c r="T273" s="408"/>
      <c r="U273" s="409"/>
      <c r="V273" s="37" t="s">
        <v>66</v>
      </c>
      <c r="W273" s="387">
        <f>IFERROR(SUM(W269:W271),"0")</f>
        <v>350</v>
      </c>
      <c r="X273" s="387">
        <f>IFERROR(SUM(X269:X271),"0")</f>
        <v>363</v>
      </c>
      <c r="Y273" s="37"/>
      <c r="Z273" s="388"/>
      <c r="AA273" s="388"/>
    </row>
    <row r="274" spans="1:67" ht="14.25" hidden="1" customHeight="1" x14ac:dyDescent="0.25">
      <c r="A274" s="406" t="s">
        <v>91</v>
      </c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2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8">
        <v>4607091388374</v>
      </c>
      <c r="E275" s="399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423" t="s">
        <v>429</v>
      </c>
      <c r="P275" s="415"/>
      <c r="Q275" s="415"/>
      <c r="R275" s="415"/>
      <c r="S275" s="399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430</v>
      </c>
      <c r="B276" s="54" t="s">
        <v>431</v>
      </c>
      <c r="C276" s="31">
        <v>4301030235</v>
      </c>
      <c r="D276" s="398">
        <v>4607091388381</v>
      </c>
      <c r="E276" s="399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548" t="s">
        <v>432</v>
      </c>
      <c r="P276" s="415"/>
      <c r="Q276" s="415"/>
      <c r="R276" s="415"/>
      <c r="S276" s="399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433</v>
      </c>
      <c r="B277" s="54" t="s">
        <v>434</v>
      </c>
      <c r="C277" s="31">
        <v>4301030233</v>
      </c>
      <c r="D277" s="398">
        <v>4607091388404</v>
      </c>
      <c r="E277" s="399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15"/>
      <c r="Q277" s="415"/>
      <c r="R277" s="415"/>
      <c r="S277" s="399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1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407" t="s">
        <v>70</v>
      </c>
      <c r="P278" s="408"/>
      <c r="Q278" s="408"/>
      <c r="R278" s="408"/>
      <c r="S278" s="408"/>
      <c r="T278" s="408"/>
      <c r="U278" s="409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hidden="1" x14ac:dyDescent="0.2">
      <c r="A279" s="392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3"/>
      <c r="O279" s="407" t="s">
        <v>70</v>
      </c>
      <c r="P279" s="408"/>
      <c r="Q279" s="408"/>
      <c r="R279" s="408"/>
      <c r="S279" s="408"/>
      <c r="T279" s="408"/>
      <c r="U279" s="409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hidden="1" customHeight="1" x14ac:dyDescent="0.25">
      <c r="A280" s="406" t="s">
        <v>435</v>
      </c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2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8">
        <v>4680115881808</v>
      </c>
      <c r="E281" s="399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15"/>
      <c r="Q281" s="415"/>
      <c r="R281" s="415"/>
      <c r="S281" s="399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8">
        <v>4680115881822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15"/>
      <c r="Q282" s="415"/>
      <c r="R282" s="415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442</v>
      </c>
      <c r="B283" s="54" t="s">
        <v>443</v>
      </c>
      <c r="C283" s="31">
        <v>4301180001</v>
      </c>
      <c r="D283" s="398">
        <v>4680115880016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15"/>
      <c r="Q283" s="415"/>
      <c r="R283" s="415"/>
      <c r="S283" s="399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1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407" t="s">
        <v>70</v>
      </c>
      <c r="P284" s="408"/>
      <c r="Q284" s="408"/>
      <c r="R284" s="408"/>
      <c r="S284" s="408"/>
      <c r="T284" s="408"/>
      <c r="U284" s="409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hidden="1" x14ac:dyDescent="0.2">
      <c r="A285" s="392"/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3"/>
      <c r="O285" s="407" t="s">
        <v>70</v>
      </c>
      <c r="P285" s="408"/>
      <c r="Q285" s="408"/>
      <c r="R285" s="408"/>
      <c r="S285" s="408"/>
      <c r="T285" s="408"/>
      <c r="U285" s="409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hidden="1" customHeight="1" x14ac:dyDescent="0.25">
      <c r="A286" s="419" t="s">
        <v>444</v>
      </c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79"/>
      <c r="AA286" s="379"/>
    </row>
    <row r="287" spans="1:67" ht="14.25" hidden="1" customHeight="1" x14ac:dyDescent="0.25">
      <c r="A287" s="406" t="s">
        <v>113</v>
      </c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392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78"/>
      <c r="AA287" s="378"/>
    </row>
    <row r="288" spans="1:67" ht="27" hidden="1" customHeight="1" x14ac:dyDescent="0.25">
      <c r="A288" s="54" t="s">
        <v>445</v>
      </c>
      <c r="B288" s="54" t="s">
        <v>446</v>
      </c>
      <c r="C288" s="31">
        <v>4301011315</v>
      </c>
      <c r="D288" s="398">
        <v>4607091387421</v>
      </c>
      <c r="E288" s="399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15"/>
      <c r="Q288" s="415"/>
      <c r="R288" s="415"/>
      <c r="S288" s="399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15"/>
      <c r="Q289" s="415"/>
      <c r="R289" s="415"/>
      <c r="S289" s="399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8">
        <v>4607091387452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15"/>
      <c r="Q290" s="415"/>
      <c r="R290" s="415"/>
      <c r="S290" s="399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8">
        <v>4607091387452</v>
      </c>
      <c r="E291" s="399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7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15"/>
      <c r="Q291" s="415"/>
      <c r="R291" s="415"/>
      <c r="S291" s="399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8">
        <v>4607091385984</v>
      </c>
      <c r="E292" s="399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70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15"/>
      <c r="Q292" s="415"/>
      <c r="R292" s="415"/>
      <c r="S292" s="399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8">
        <v>4607091387438</v>
      </c>
      <c r="E293" s="399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7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15"/>
      <c r="Q293" s="415"/>
      <c r="R293" s="415"/>
      <c r="S293" s="399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8">
        <v>4607091387469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4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15"/>
      <c r="Q294" s="415"/>
      <c r="R294" s="415"/>
      <c r="S294" s="399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hidden="1" x14ac:dyDescent="0.2">
      <c r="A295" s="391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3"/>
      <c r="O295" s="407" t="s">
        <v>70</v>
      </c>
      <c r="P295" s="408"/>
      <c r="Q295" s="408"/>
      <c r="R295" s="408"/>
      <c r="S295" s="408"/>
      <c r="T295" s="408"/>
      <c r="U295" s="409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hidden="1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3"/>
      <c r="O296" s="407" t="s">
        <v>70</v>
      </c>
      <c r="P296" s="408"/>
      <c r="Q296" s="408"/>
      <c r="R296" s="408"/>
      <c r="S296" s="408"/>
      <c r="T296" s="408"/>
      <c r="U296" s="409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hidden="1" customHeight="1" x14ac:dyDescent="0.25">
      <c r="A297" s="406" t="s">
        <v>61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8">
        <v>4607091387292</v>
      </c>
      <c r="E298" s="399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15"/>
      <c r="Q298" s="415"/>
      <c r="R298" s="415"/>
      <c r="S298" s="399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3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19" t="s">
        <v>459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79"/>
      <c r="AA301" s="379"/>
    </row>
    <row r="302" spans="1:67" ht="14.25" hidden="1" customHeight="1" x14ac:dyDescent="0.25">
      <c r="A302" s="406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98">
        <v>4607091383836</v>
      </c>
      <c r="E303" s="399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15"/>
      <c r="Q303" s="415"/>
      <c r="R303" s="415"/>
      <c r="S303" s="399"/>
      <c r="T303" s="34"/>
      <c r="U303" s="34"/>
      <c r="V303" s="35" t="s">
        <v>66</v>
      </c>
      <c r="W303" s="385">
        <v>27</v>
      </c>
      <c r="X303" s="386">
        <f>IFERROR(IF(W303="",0,CEILING((W303/$H303),1)*$H303),"")</f>
        <v>27</v>
      </c>
      <c r="Y303" s="36">
        <f>IFERROR(IF(X303=0,"",ROUNDUP(X303/H303,0)*0.00753),"")</f>
        <v>0.11295000000000001</v>
      </c>
      <c r="Z303" s="56"/>
      <c r="AA303" s="57"/>
      <c r="AE303" s="64"/>
      <c r="BB303" s="239" t="s">
        <v>1</v>
      </c>
      <c r="BL303" s="64">
        <f>IFERROR(W303*I303/H303,"0")</f>
        <v>30.72</v>
      </c>
      <c r="BM303" s="64">
        <f>IFERROR(X303*I303/H303,"0")</f>
        <v>30.72</v>
      </c>
      <c r="BN303" s="64">
        <f>IFERROR(1/J303*(W303/H303),"0")</f>
        <v>9.6153846153846145E-2</v>
      </c>
      <c r="BO303" s="64">
        <f>IFERROR(1/J303*(X303/H303),"0")</f>
        <v>9.6153846153846145E-2</v>
      </c>
    </row>
    <row r="304" spans="1:67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3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87">
        <f>IFERROR(W303/H303,"0")</f>
        <v>15</v>
      </c>
      <c r="X304" s="387">
        <f>IFERROR(X303/H303,"0")</f>
        <v>15</v>
      </c>
      <c r="Y304" s="387">
        <f>IFERROR(IF(Y303="",0,Y303),"0")</f>
        <v>0.11295000000000001</v>
      </c>
      <c r="Z304" s="388"/>
      <c r="AA304" s="388"/>
    </row>
    <row r="305" spans="1:67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87">
        <f>IFERROR(SUM(W303:W303),"0")</f>
        <v>27</v>
      </c>
      <c r="X305" s="387">
        <f>IFERROR(SUM(X303:X303),"0")</f>
        <v>27</v>
      </c>
      <c r="Y305" s="37"/>
      <c r="Z305" s="388"/>
      <c r="AA305" s="388"/>
    </row>
    <row r="306" spans="1:67" ht="14.25" hidden="1" customHeight="1" x14ac:dyDescent="0.25">
      <c r="A306" s="406" t="s">
        <v>72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78"/>
      <c r="AA306" s="378"/>
    </row>
    <row r="307" spans="1:67" ht="27" hidden="1" customHeight="1" x14ac:dyDescent="0.25">
      <c r="A307" s="54" t="s">
        <v>462</v>
      </c>
      <c r="B307" s="54" t="s">
        <v>463</v>
      </c>
      <c r="C307" s="31">
        <v>4301051142</v>
      </c>
      <c r="D307" s="398">
        <v>4607091387919</v>
      </c>
      <c r="E307" s="399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15"/>
      <c r="Q307" s="415"/>
      <c r="R307" s="415"/>
      <c r="S307" s="399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8">
        <v>4680115883604</v>
      </c>
      <c r="E308" s="399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15"/>
      <c r="Q308" s="415"/>
      <c r="R308" s="415"/>
      <c r="S308" s="399"/>
      <c r="T308" s="34"/>
      <c r="U308" s="34"/>
      <c r="V308" s="35" t="s">
        <v>66</v>
      </c>
      <c r="W308" s="385">
        <v>525</v>
      </c>
      <c r="X308" s="386">
        <f>IFERROR(IF(W308="",0,CEILING((W308/$H308),1)*$H308),"")</f>
        <v>525</v>
      </c>
      <c r="Y308" s="36">
        <f>IFERROR(IF(X308=0,"",ROUNDUP(X308/H308,0)*0.00753),"")</f>
        <v>1.8825000000000001</v>
      </c>
      <c r="Z308" s="56"/>
      <c r="AA308" s="57"/>
      <c r="AE308" s="64"/>
      <c r="BB308" s="241" t="s">
        <v>1</v>
      </c>
      <c r="BL308" s="64">
        <f>IFERROR(W308*I308/H308,"0")</f>
        <v>593</v>
      </c>
      <c r="BM308" s="64">
        <f>IFERROR(X308*I308/H308,"0")</f>
        <v>593</v>
      </c>
      <c r="BN308" s="64">
        <f>IFERROR(1/J308*(W308/H308),"0")</f>
        <v>1.6025641025641024</v>
      </c>
      <c r="BO308" s="64">
        <f>IFERROR(1/J308*(X308/H308),"0")</f>
        <v>1.6025641025641024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8">
        <v>4680115883567</v>
      </c>
      <c r="E309" s="399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15"/>
      <c r="Q309" s="415"/>
      <c r="R309" s="415"/>
      <c r="S309" s="399"/>
      <c r="T309" s="34"/>
      <c r="U309" s="34"/>
      <c r="V309" s="35" t="s">
        <v>66</v>
      </c>
      <c r="W309" s="385">
        <v>385</v>
      </c>
      <c r="X309" s="386">
        <f>IFERROR(IF(W309="",0,CEILING((W309/$H309),1)*$H309),"")</f>
        <v>386.40000000000003</v>
      </c>
      <c r="Y309" s="36">
        <f>IFERROR(IF(X309=0,"",ROUNDUP(X309/H309,0)*0.00753),"")</f>
        <v>1.3855200000000001</v>
      </c>
      <c r="Z309" s="56"/>
      <c r="AA309" s="57"/>
      <c r="AE309" s="64"/>
      <c r="BB309" s="242" t="s">
        <v>1</v>
      </c>
      <c r="BL309" s="64">
        <f>IFERROR(W309*I309/H309,"0")</f>
        <v>432.66666666666663</v>
      </c>
      <c r="BM309" s="64">
        <f>IFERROR(X309*I309/H309,"0")</f>
        <v>434.23999999999995</v>
      </c>
      <c r="BN309" s="64">
        <f>IFERROR(1/J309*(W309/H309),"0")</f>
        <v>1.175213675213675</v>
      </c>
      <c r="BO309" s="64">
        <f>IFERROR(1/J309*(X309/H309),"0")</f>
        <v>1.1794871794871795</v>
      </c>
    </row>
    <row r="310" spans="1:67" x14ac:dyDescent="0.2">
      <c r="A310" s="391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87">
        <f>IFERROR(W307/H307,"0")+IFERROR(W308/H308,"0")+IFERROR(W309/H309,"0")</f>
        <v>433.33333333333331</v>
      </c>
      <c r="X310" s="387">
        <f>IFERROR(X307/H307,"0")+IFERROR(X308/H308,"0")+IFERROR(X309/H309,"0")</f>
        <v>434</v>
      </c>
      <c r="Y310" s="387">
        <f>IFERROR(IF(Y307="",0,Y307),"0")+IFERROR(IF(Y308="",0,Y308),"0")+IFERROR(IF(Y309="",0,Y309),"0")</f>
        <v>3.2680199999999999</v>
      </c>
      <c r="Z310" s="388"/>
      <c r="AA310" s="38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87">
        <f>IFERROR(SUM(W307:W309),"0")</f>
        <v>910</v>
      </c>
      <c r="X311" s="387">
        <f>IFERROR(SUM(X307:X309),"0")</f>
        <v>911.40000000000009</v>
      </c>
      <c r="Y311" s="37"/>
      <c r="Z311" s="388"/>
      <c r="AA311" s="388"/>
    </row>
    <row r="312" spans="1:67" ht="14.25" hidden="1" customHeight="1" x14ac:dyDescent="0.25">
      <c r="A312" s="406" t="s">
        <v>91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8">
        <v>4607091383102</v>
      </c>
      <c r="E313" s="399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4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15"/>
      <c r="Q313" s="415"/>
      <c r="R313" s="415"/>
      <c r="S313" s="399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1"/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3"/>
      <c r="O314" s="407" t="s">
        <v>70</v>
      </c>
      <c r="P314" s="408"/>
      <c r="Q314" s="408"/>
      <c r="R314" s="408"/>
      <c r="S314" s="408"/>
      <c r="T314" s="408"/>
      <c r="U314" s="409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2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3"/>
      <c r="O315" s="407" t="s">
        <v>70</v>
      </c>
      <c r="P315" s="408"/>
      <c r="Q315" s="408"/>
      <c r="R315" s="408"/>
      <c r="S315" s="408"/>
      <c r="T315" s="408"/>
      <c r="U315" s="409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560" t="s">
        <v>470</v>
      </c>
      <c r="B316" s="561"/>
      <c r="C316" s="561"/>
      <c r="D316" s="561"/>
      <c r="E316" s="561"/>
      <c r="F316" s="561"/>
      <c r="G316" s="561"/>
      <c r="H316" s="561"/>
      <c r="I316" s="561"/>
      <c r="J316" s="561"/>
      <c r="K316" s="561"/>
      <c r="L316" s="561"/>
      <c r="M316" s="561"/>
      <c r="N316" s="561"/>
      <c r="O316" s="561"/>
      <c r="P316" s="561"/>
      <c r="Q316" s="561"/>
      <c r="R316" s="561"/>
      <c r="S316" s="561"/>
      <c r="T316" s="561"/>
      <c r="U316" s="561"/>
      <c r="V316" s="561"/>
      <c r="W316" s="561"/>
      <c r="X316" s="561"/>
      <c r="Y316" s="561"/>
      <c r="Z316" s="48"/>
      <c r="AA316" s="48"/>
    </row>
    <row r="317" spans="1:67" ht="16.5" hidden="1" customHeight="1" x14ac:dyDescent="0.25">
      <c r="A317" s="419" t="s">
        <v>471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79"/>
      <c r="AA317" s="379"/>
    </row>
    <row r="318" spans="1:67" ht="14.25" hidden="1" customHeight="1" x14ac:dyDescent="0.25">
      <c r="A318" s="406" t="s">
        <v>113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8">
        <v>4680115884885</v>
      </c>
      <c r="E319" s="399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4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15"/>
      <c r="Q319" s="415"/>
      <c r="R319" s="415"/>
      <c r="S319" s="399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8">
        <v>4680115884892</v>
      </c>
      <c r="E320" s="399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5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15"/>
      <c r="Q320" s="415"/>
      <c r="R320" s="415"/>
      <c r="S320" s="399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8">
        <v>4680115884830</v>
      </c>
      <c r="E321" s="399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42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15"/>
      <c r="Q321" s="415"/>
      <c r="R321" s="415"/>
      <c r="S321" s="399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8">
        <v>4680115884830</v>
      </c>
      <c r="E322" s="399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15"/>
      <c r="Q322" s="415"/>
      <c r="R322" s="415"/>
      <c r="S322" s="399"/>
      <c r="T322" s="34"/>
      <c r="U322" s="34"/>
      <c r="V322" s="35" t="s">
        <v>66</v>
      </c>
      <c r="W322" s="385">
        <v>2300</v>
      </c>
      <c r="X322" s="386">
        <f t="shared" si="64"/>
        <v>2310</v>
      </c>
      <c r="Y322" s="36">
        <f>IFERROR(IF(X322=0,"",ROUNDUP(X322/H322,0)*0.02175),"")</f>
        <v>3.3494999999999999</v>
      </c>
      <c r="Z322" s="56"/>
      <c r="AA322" s="57"/>
      <c r="AE322" s="64"/>
      <c r="BB322" s="247" t="s">
        <v>1</v>
      </c>
      <c r="BL322" s="64">
        <f t="shared" si="65"/>
        <v>2373.6</v>
      </c>
      <c r="BM322" s="64">
        <f t="shared" si="66"/>
        <v>2383.92</v>
      </c>
      <c r="BN322" s="64">
        <f t="shared" si="67"/>
        <v>3.1944444444444446</v>
      </c>
      <c r="BO322" s="64">
        <f t="shared" si="68"/>
        <v>3.208333333333333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8">
        <v>4680115884847</v>
      </c>
      <c r="E323" s="399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7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15"/>
      <c r="Q323" s="415"/>
      <c r="R323" s="415"/>
      <c r="S323" s="399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8">
        <v>4680115884847</v>
      </c>
      <c r="E324" s="399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15"/>
      <c r="Q324" s="415"/>
      <c r="R324" s="415"/>
      <c r="S324" s="399"/>
      <c r="T324" s="34"/>
      <c r="U324" s="34"/>
      <c r="V324" s="35" t="s">
        <v>66</v>
      </c>
      <c r="W324" s="385">
        <v>1200</v>
      </c>
      <c r="X324" s="386">
        <f t="shared" si="64"/>
        <v>1200</v>
      </c>
      <c r="Y324" s="36">
        <f>IFERROR(IF(X324=0,"",ROUNDUP(X324/H324,0)*0.02175),"")</f>
        <v>1.7399999999999998</v>
      </c>
      <c r="Z324" s="56"/>
      <c r="AA324" s="57"/>
      <c r="AE324" s="64"/>
      <c r="BB324" s="249" t="s">
        <v>1</v>
      </c>
      <c r="BL324" s="64">
        <f t="shared" si="65"/>
        <v>1238.4000000000001</v>
      </c>
      <c r="BM324" s="64">
        <f t="shared" si="66"/>
        <v>1238.4000000000001</v>
      </c>
      <c r="BN324" s="64">
        <f t="shared" si="67"/>
        <v>1.6666666666666665</v>
      </c>
      <c r="BO324" s="64">
        <f t="shared" si="68"/>
        <v>1.6666666666666665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8">
        <v>4680115884854</v>
      </c>
      <c r="E325" s="399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4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15"/>
      <c r="Q325" s="415"/>
      <c r="R325" s="415"/>
      <c r="S325" s="399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8">
        <v>4680115884854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15"/>
      <c r="Q326" s="415"/>
      <c r="R326" s="415"/>
      <c r="S326" s="399"/>
      <c r="T326" s="34"/>
      <c r="U326" s="34"/>
      <c r="V326" s="35" t="s">
        <v>66</v>
      </c>
      <c r="W326" s="385">
        <v>1000</v>
      </c>
      <c r="X326" s="386">
        <f t="shared" si="64"/>
        <v>1005</v>
      </c>
      <c r="Y326" s="36">
        <f>IFERROR(IF(X326=0,"",ROUNDUP(X326/H326,0)*0.02175),"")</f>
        <v>1.4572499999999999</v>
      </c>
      <c r="Z326" s="56"/>
      <c r="AA326" s="57"/>
      <c r="AE326" s="64"/>
      <c r="BB326" s="251" t="s">
        <v>1</v>
      </c>
      <c r="BL326" s="64">
        <f t="shared" si="65"/>
        <v>1032</v>
      </c>
      <c r="BM326" s="64">
        <f t="shared" si="66"/>
        <v>1037.1600000000001</v>
      </c>
      <c r="BN326" s="64">
        <f t="shared" si="67"/>
        <v>1.3888888888888888</v>
      </c>
      <c r="BO326" s="64">
        <f t="shared" si="68"/>
        <v>1.3958333333333333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8">
        <v>4680115884908</v>
      </c>
      <c r="E327" s="399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4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15"/>
      <c r="Q327" s="415"/>
      <c r="R327" s="415"/>
      <c r="S327" s="399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98">
        <v>4680115884861</v>
      </c>
      <c r="E328" s="399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4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15"/>
      <c r="Q328" s="415"/>
      <c r="R328" s="415"/>
      <c r="S328" s="399"/>
      <c r="T328" s="34"/>
      <c r="U328" s="34"/>
      <c r="V328" s="35" t="s">
        <v>66</v>
      </c>
      <c r="W328" s="385">
        <v>25</v>
      </c>
      <c r="X328" s="386">
        <f t="shared" si="64"/>
        <v>25</v>
      </c>
      <c r="Y328" s="36">
        <f>IFERROR(IF(X328=0,"",ROUNDUP(X328/H328,0)*0.00937),"")</f>
        <v>4.6850000000000003E-2</v>
      </c>
      <c r="Z328" s="56"/>
      <c r="AA328" s="57"/>
      <c r="AE328" s="64"/>
      <c r="BB328" s="253" t="s">
        <v>1</v>
      </c>
      <c r="BL328" s="64">
        <f t="shared" si="65"/>
        <v>26.05</v>
      </c>
      <c r="BM328" s="64">
        <f t="shared" si="66"/>
        <v>26.05</v>
      </c>
      <c r="BN328" s="64">
        <f t="shared" si="67"/>
        <v>4.1666666666666664E-2</v>
      </c>
      <c r="BO328" s="64">
        <f t="shared" si="68"/>
        <v>4.1666666666666664E-2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8">
        <v>4680115884922</v>
      </c>
      <c r="E329" s="399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6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15"/>
      <c r="Q329" s="415"/>
      <c r="R329" s="415"/>
      <c r="S329" s="399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8">
        <v>4680115882638</v>
      </c>
      <c r="E330" s="399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15"/>
      <c r="Q330" s="415"/>
      <c r="R330" s="415"/>
      <c r="S330" s="399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3"/>
      <c r="O331" s="407" t="s">
        <v>70</v>
      </c>
      <c r="P331" s="408"/>
      <c r="Q331" s="408"/>
      <c r="R331" s="408"/>
      <c r="S331" s="408"/>
      <c r="T331" s="408"/>
      <c r="U331" s="409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305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306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6.5935999999999995</v>
      </c>
      <c r="Z331" s="388"/>
      <c r="AA331" s="388"/>
    </row>
    <row r="332" spans="1:67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3"/>
      <c r="O332" s="407" t="s">
        <v>70</v>
      </c>
      <c r="P332" s="408"/>
      <c r="Q332" s="408"/>
      <c r="R332" s="408"/>
      <c r="S332" s="408"/>
      <c r="T332" s="408"/>
      <c r="U332" s="409"/>
      <c r="V332" s="37" t="s">
        <v>66</v>
      </c>
      <c r="W332" s="387">
        <f>IFERROR(SUM(W319:W330),"0")</f>
        <v>4525</v>
      </c>
      <c r="X332" s="387">
        <f>IFERROR(SUM(X319:X330),"0")</f>
        <v>4540</v>
      </c>
      <c r="Y332" s="37"/>
      <c r="Z332" s="388"/>
      <c r="AA332" s="388"/>
    </row>
    <row r="333" spans="1:67" ht="14.25" hidden="1" customHeight="1" x14ac:dyDescent="0.25">
      <c r="A333" s="406" t="s">
        <v>105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8">
        <v>4607091383980</v>
      </c>
      <c r="E334" s="399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15"/>
      <c r="Q334" s="415"/>
      <c r="R334" s="415"/>
      <c r="S334" s="399"/>
      <c r="T334" s="34"/>
      <c r="U334" s="34"/>
      <c r="V334" s="35" t="s">
        <v>66</v>
      </c>
      <c r="W334" s="385">
        <v>1500</v>
      </c>
      <c r="X334" s="386">
        <f>IFERROR(IF(W334="",0,CEILING((W334/$H334),1)*$H334),"")</f>
        <v>1500</v>
      </c>
      <c r="Y334" s="36">
        <f>IFERROR(IF(X334=0,"",ROUNDUP(X334/H334,0)*0.02175),"")</f>
        <v>2.1749999999999998</v>
      </c>
      <c r="Z334" s="56"/>
      <c r="AA334" s="57"/>
      <c r="AE334" s="64"/>
      <c r="BB334" s="256" t="s">
        <v>1</v>
      </c>
      <c r="BL334" s="64">
        <f>IFERROR(W334*I334/H334,"0")</f>
        <v>1548</v>
      </c>
      <c r="BM334" s="64">
        <f>IFERROR(X334*I334/H334,"0")</f>
        <v>1548</v>
      </c>
      <c r="BN334" s="64">
        <f>IFERROR(1/J334*(W334/H334),"0")</f>
        <v>2.083333333333333</v>
      </c>
      <c r="BO334" s="64">
        <f>IFERROR(1/J334*(X334/H334),"0")</f>
        <v>2.083333333333333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8">
        <v>4680115883314</v>
      </c>
      <c r="E335" s="399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4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15"/>
      <c r="Q335" s="415"/>
      <c r="R335" s="415"/>
      <c r="S335" s="399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4301020179</v>
      </c>
      <c r="D336" s="398">
        <v>4607091384178</v>
      </c>
      <c r="E336" s="399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6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15"/>
      <c r="Q336" s="415"/>
      <c r="R336" s="415"/>
      <c r="S336" s="399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3"/>
      <c r="O337" s="407" t="s">
        <v>70</v>
      </c>
      <c r="P337" s="408"/>
      <c r="Q337" s="408"/>
      <c r="R337" s="408"/>
      <c r="S337" s="408"/>
      <c r="T337" s="408"/>
      <c r="U337" s="409"/>
      <c r="V337" s="37" t="s">
        <v>71</v>
      </c>
      <c r="W337" s="387">
        <f>IFERROR(W334/H334,"0")+IFERROR(W335/H335,"0")+IFERROR(W336/H336,"0")</f>
        <v>100</v>
      </c>
      <c r="X337" s="387">
        <f>IFERROR(X334/H334,"0")+IFERROR(X335/H335,"0")+IFERROR(X336/H336,"0")</f>
        <v>100</v>
      </c>
      <c r="Y337" s="387">
        <f>IFERROR(IF(Y334="",0,Y334),"0")+IFERROR(IF(Y335="",0,Y335),"0")+IFERROR(IF(Y336="",0,Y336),"0")</f>
        <v>2.1749999999999998</v>
      </c>
      <c r="Z337" s="388"/>
      <c r="AA337" s="388"/>
    </row>
    <row r="338" spans="1:67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3"/>
      <c r="O338" s="407" t="s">
        <v>70</v>
      </c>
      <c r="P338" s="408"/>
      <c r="Q338" s="408"/>
      <c r="R338" s="408"/>
      <c r="S338" s="408"/>
      <c r="T338" s="408"/>
      <c r="U338" s="409"/>
      <c r="V338" s="37" t="s">
        <v>66</v>
      </c>
      <c r="W338" s="387">
        <f>IFERROR(SUM(W334:W336),"0")</f>
        <v>1500</v>
      </c>
      <c r="X338" s="387">
        <f>IFERROR(SUM(X334:X336),"0")</f>
        <v>1500</v>
      </c>
      <c r="Y338" s="37"/>
      <c r="Z338" s="388"/>
      <c r="AA338" s="388"/>
    </row>
    <row r="339" spans="1:67" ht="14.25" hidden="1" customHeight="1" x14ac:dyDescent="0.25">
      <c r="A339" s="406" t="s">
        <v>72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8">
        <v>4607091383928</v>
      </c>
      <c r="E340" s="399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4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15"/>
      <c r="Q340" s="415"/>
      <c r="R340" s="415"/>
      <c r="S340" s="399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8">
        <v>4607091383928</v>
      </c>
      <c r="E341" s="399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4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15"/>
      <c r="Q341" s="415"/>
      <c r="R341" s="415"/>
      <c r="S341" s="399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98">
        <v>4607091384260</v>
      </c>
      <c r="E342" s="399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5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15"/>
      <c r="Q342" s="415"/>
      <c r="R342" s="415"/>
      <c r="S342" s="399"/>
      <c r="T342" s="34"/>
      <c r="U342" s="34"/>
      <c r="V342" s="35" t="s">
        <v>66</v>
      </c>
      <c r="W342" s="385">
        <v>20</v>
      </c>
      <c r="X342" s="386">
        <f>IFERROR(IF(W342="",0,CEILING((W342/$H342),1)*$H342),"")</f>
        <v>23.4</v>
      </c>
      <c r="Y342" s="36">
        <f>IFERROR(IF(X342=0,"",ROUNDUP(X342/H342,0)*0.02175),"")</f>
        <v>6.5250000000000002E-2</v>
      </c>
      <c r="Z342" s="56"/>
      <c r="AA342" s="57"/>
      <c r="AE342" s="64"/>
      <c r="BB342" s="261" t="s">
        <v>1</v>
      </c>
      <c r="BL342" s="64">
        <f>IFERROR(W342*I342/H342,"0")</f>
        <v>21.446153846153852</v>
      </c>
      <c r="BM342" s="64">
        <f>IFERROR(X342*I342/H342,"0")</f>
        <v>25.092000000000002</v>
      </c>
      <c r="BN342" s="64">
        <f>IFERROR(1/J342*(W342/H342),"0")</f>
        <v>4.5787545787545791E-2</v>
      </c>
      <c r="BO342" s="64">
        <f>IFERROR(1/J342*(X342/H342),"0")</f>
        <v>5.3571428571428568E-2</v>
      </c>
    </row>
    <row r="343" spans="1:67" x14ac:dyDescent="0.2">
      <c r="A343" s="391"/>
      <c r="B343" s="392"/>
      <c r="C343" s="392"/>
      <c r="D343" s="392"/>
      <c r="E343" s="392"/>
      <c r="F343" s="392"/>
      <c r="G343" s="392"/>
      <c r="H343" s="392"/>
      <c r="I343" s="392"/>
      <c r="J343" s="392"/>
      <c r="K343" s="392"/>
      <c r="L343" s="392"/>
      <c r="M343" s="392"/>
      <c r="N343" s="393"/>
      <c r="O343" s="407" t="s">
        <v>70</v>
      </c>
      <c r="P343" s="408"/>
      <c r="Q343" s="408"/>
      <c r="R343" s="408"/>
      <c r="S343" s="408"/>
      <c r="T343" s="408"/>
      <c r="U343" s="409"/>
      <c r="V343" s="37" t="s">
        <v>71</v>
      </c>
      <c r="W343" s="387">
        <f>IFERROR(W340/H340,"0")+IFERROR(W341/H341,"0")+IFERROR(W342/H342,"0")</f>
        <v>2.5641025641025643</v>
      </c>
      <c r="X343" s="387">
        <f>IFERROR(X340/H340,"0")+IFERROR(X341/H341,"0")+IFERROR(X342/H342,"0")</f>
        <v>3</v>
      </c>
      <c r="Y343" s="387">
        <f>IFERROR(IF(Y340="",0,Y340),"0")+IFERROR(IF(Y341="",0,Y341),"0")+IFERROR(IF(Y342="",0,Y342),"0")</f>
        <v>6.5250000000000002E-2</v>
      </c>
      <c r="Z343" s="388"/>
      <c r="AA343" s="388"/>
    </row>
    <row r="344" spans="1:67" x14ac:dyDescent="0.2">
      <c r="A344" s="392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3"/>
      <c r="O344" s="407" t="s">
        <v>70</v>
      </c>
      <c r="P344" s="408"/>
      <c r="Q344" s="408"/>
      <c r="R344" s="408"/>
      <c r="S344" s="408"/>
      <c r="T344" s="408"/>
      <c r="U344" s="409"/>
      <c r="V344" s="37" t="s">
        <v>66</v>
      </c>
      <c r="W344" s="387">
        <f>IFERROR(SUM(W340:W342),"0")</f>
        <v>20</v>
      </c>
      <c r="X344" s="387">
        <f>IFERROR(SUM(X340:X342),"0")</f>
        <v>23.4</v>
      </c>
      <c r="Y344" s="37"/>
      <c r="Z344" s="388"/>
      <c r="AA344" s="388"/>
    </row>
    <row r="345" spans="1:67" ht="14.25" hidden="1" customHeight="1" x14ac:dyDescent="0.25">
      <c r="A345" s="406" t="s">
        <v>215</v>
      </c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2"/>
      <c r="P345" s="392"/>
      <c r="Q345" s="392"/>
      <c r="R345" s="392"/>
      <c r="S345" s="392"/>
      <c r="T345" s="392"/>
      <c r="U345" s="392"/>
      <c r="V345" s="392"/>
      <c r="W345" s="392"/>
      <c r="X345" s="392"/>
      <c r="Y345" s="392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98">
        <v>4607091384673</v>
      </c>
      <c r="E346" s="399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5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15"/>
      <c r="Q346" s="415"/>
      <c r="R346" s="415"/>
      <c r="S346" s="399"/>
      <c r="T346" s="34"/>
      <c r="U346" s="34"/>
      <c r="V346" s="35" t="s">
        <v>66</v>
      </c>
      <c r="W346" s="385">
        <v>50</v>
      </c>
      <c r="X346" s="386">
        <f>IFERROR(IF(W346="",0,CEILING((W346/$H346),1)*$H346),"")</f>
        <v>54.6</v>
      </c>
      <c r="Y346" s="36">
        <f>IFERROR(IF(X346=0,"",ROUNDUP(X346/H346,0)*0.02175),"")</f>
        <v>0.15225</v>
      </c>
      <c r="Z346" s="56"/>
      <c r="AA346" s="57"/>
      <c r="AE346" s="64"/>
      <c r="BB346" s="262" t="s">
        <v>1</v>
      </c>
      <c r="BL346" s="64">
        <f>IFERROR(W346*I346/H346,"0")</f>
        <v>53.61538461538462</v>
      </c>
      <c r="BM346" s="64">
        <f>IFERROR(X346*I346/H346,"0")</f>
        <v>58.548000000000009</v>
      </c>
      <c r="BN346" s="64">
        <f>IFERROR(1/J346*(W346/H346),"0")</f>
        <v>0.11446886446886446</v>
      </c>
      <c r="BO346" s="64">
        <f>IFERROR(1/J346*(X346/H346),"0")</f>
        <v>0.125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8">
        <v>4607091384673</v>
      </c>
      <c r="E347" s="399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7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15"/>
      <c r="Q347" s="415"/>
      <c r="R347" s="415"/>
      <c r="S347" s="399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1"/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3"/>
      <c r="O348" s="407" t="s">
        <v>70</v>
      </c>
      <c r="P348" s="408"/>
      <c r="Q348" s="408"/>
      <c r="R348" s="408"/>
      <c r="S348" s="408"/>
      <c r="T348" s="408"/>
      <c r="U348" s="409"/>
      <c r="V348" s="37" t="s">
        <v>71</v>
      </c>
      <c r="W348" s="387">
        <f>IFERROR(W346/H346,"0")+IFERROR(W347/H347,"0")</f>
        <v>6.4102564102564106</v>
      </c>
      <c r="X348" s="387">
        <f>IFERROR(X346/H346,"0")+IFERROR(X347/H347,"0")</f>
        <v>7</v>
      </c>
      <c r="Y348" s="387">
        <f>IFERROR(IF(Y346="",0,Y346),"0")+IFERROR(IF(Y347="",0,Y347),"0")</f>
        <v>0.15225</v>
      </c>
      <c r="Z348" s="388"/>
      <c r="AA348" s="388"/>
    </row>
    <row r="349" spans="1:67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2"/>
      <c r="N349" s="393"/>
      <c r="O349" s="407" t="s">
        <v>70</v>
      </c>
      <c r="P349" s="408"/>
      <c r="Q349" s="408"/>
      <c r="R349" s="408"/>
      <c r="S349" s="408"/>
      <c r="T349" s="408"/>
      <c r="U349" s="409"/>
      <c r="V349" s="37" t="s">
        <v>66</v>
      </c>
      <c r="W349" s="387">
        <f>IFERROR(SUM(W346:W347),"0")</f>
        <v>50</v>
      </c>
      <c r="X349" s="387">
        <f>IFERROR(SUM(X346:X347),"0")</f>
        <v>54.6</v>
      </c>
      <c r="Y349" s="37"/>
      <c r="Z349" s="388"/>
      <c r="AA349" s="388"/>
    </row>
    <row r="350" spans="1:67" ht="16.5" hidden="1" customHeight="1" x14ac:dyDescent="0.25">
      <c r="A350" s="419" t="s">
        <v>507</v>
      </c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2"/>
      <c r="P350" s="392"/>
      <c r="Q350" s="392"/>
      <c r="R350" s="392"/>
      <c r="S350" s="392"/>
      <c r="T350" s="392"/>
      <c r="U350" s="392"/>
      <c r="V350" s="392"/>
      <c r="W350" s="392"/>
      <c r="X350" s="392"/>
      <c r="Y350" s="392"/>
      <c r="Z350" s="379"/>
      <c r="AA350" s="379"/>
    </row>
    <row r="351" spans="1:67" ht="14.25" hidden="1" customHeight="1" x14ac:dyDescent="0.25">
      <c r="A351" s="406" t="s">
        <v>113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98">
        <v>4607091384185</v>
      </c>
      <c r="E352" s="399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15"/>
      <c r="Q352" s="415"/>
      <c r="R352" s="415"/>
      <c r="S352" s="399"/>
      <c r="T352" s="34"/>
      <c r="U352" s="34"/>
      <c r="V352" s="35" t="s">
        <v>66</v>
      </c>
      <c r="W352" s="385">
        <v>40</v>
      </c>
      <c r="X352" s="386">
        <f>IFERROR(IF(W352="",0,CEILING((W352/$H352),1)*$H352),"")</f>
        <v>48</v>
      </c>
      <c r="Y352" s="36">
        <f>IFERROR(IF(X352=0,"",ROUNDUP(X352/H352,0)*0.02175),"")</f>
        <v>8.6999999999999994E-2</v>
      </c>
      <c r="Z352" s="56"/>
      <c r="AA352" s="57"/>
      <c r="AE352" s="64"/>
      <c r="BB352" s="264" t="s">
        <v>1</v>
      </c>
      <c r="BL352" s="64">
        <f>IFERROR(W352*I352/H352,"0")</f>
        <v>41.6</v>
      </c>
      <c r="BM352" s="64">
        <f>IFERROR(X352*I352/H352,"0")</f>
        <v>49.919999999999995</v>
      </c>
      <c r="BN352" s="64">
        <f>IFERROR(1/J352*(W352/H352),"0")</f>
        <v>5.9523809523809521E-2</v>
      </c>
      <c r="BO352" s="64">
        <f>IFERROR(1/J352*(X352/H352),"0")</f>
        <v>7.1428571428571425E-2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8">
        <v>4607091384192</v>
      </c>
      <c r="E353" s="399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7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15"/>
      <c r="Q353" s="415"/>
      <c r="R353" s="415"/>
      <c r="S353" s="399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8">
        <v>4680115881907</v>
      </c>
      <c r="E354" s="399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15"/>
      <c r="Q354" s="415"/>
      <c r="R354" s="415"/>
      <c r="S354" s="399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8">
        <v>4680115883925</v>
      </c>
      <c r="E355" s="399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7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15"/>
      <c r="Q355" s="415"/>
      <c r="R355" s="415"/>
      <c r="S355" s="399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1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3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7">
        <f>IFERROR(W352/H352,"0")+IFERROR(W353/H353,"0")+IFERROR(W354/H354,"0")+IFERROR(W355/H355,"0")</f>
        <v>3.3333333333333335</v>
      </c>
      <c r="X356" s="387">
        <f>IFERROR(X352/H352,"0")+IFERROR(X353/H353,"0")+IFERROR(X354/H354,"0")+IFERROR(X355/H355,"0")</f>
        <v>4</v>
      </c>
      <c r="Y356" s="387">
        <f>IFERROR(IF(Y352="",0,Y352),"0")+IFERROR(IF(Y353="",0,Y353),"0")+IFERROR(IF(Y354="",0,Y354),"0")+IFERROR(IF(Y355="",0,Y355),"0")</f>
        <v>8.6999999999999994E-2</v>
      </c>
      <c r="Z356" s="388"/>
      <c r="AA356" s="388"/>
    </row>
    <row r="357" spans="1:67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3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7">
        <f>IFERROR(SUM(W352:W355),"0")</f>
        <v>40</v>
      </c>
      <c r="X357" s="387">
        <f>IFERROR(SUM(X352:X355),"0")</f>
        <v>48</v>
      </c>
      <c r="Y357" s="37"/>
      <c r="Z357" s="388"/>
      <c r="AA357" s="388"/>
    </row>
    <row r="358" spans="1:67" ht="14.25" hidden="1" customHeight="1" x14ac:dyDescent="0.25">
      <c r="A358" s="406" t="s">
        <v>61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4301031139</v>
      </c>
      <c r="D359" s="398">
        <v>4607091384802</v>
      </c>
      <c r="E359" s="399"/>
      <c r="F359" s="384">
        <v>0.73</v>
      </c>
      <c r="G359" s="32">
        <v>6</v>
      </c>
      <c r="H359" s="384">
        <v>4.38</v>
      </c>
      <c r="I359" s="384">
        <v>4.58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15"/>
      <c r="Q359" s="415"/>
      <c r="R359" s="415"/>
      <c r="S359" s="399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4301031303</v>
      </c>
      <c r="D360" s="398">
        <v>4607091384802</v>
      </c>
      <c r="E360" s="399"/>
      <c r="F360" s="384">
        <v>0.73</v>
      </c>
      <c r="G360" s="32">
        <v>6</v>
      </c>
      <c r="H360" s="384">
        <v>4.38</v>
      </c>
      <c r="I360" s="384">
        <v>4.6399999999999997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15"/>
      <c r="Q360" s="415"/>
      <c r="R360" s="415"/>
      <c r="S360" s="399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8">
        <v>4607091384826</v>
      </c>
      <c r="E361" s="399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5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15"/>
      <c r="Q361" s="415"/>
      <c r="R361" s="415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1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3"/>
      <c r="O362" s="407" t="s">
        <v>70</v>
      </c>
      <c r="P362" s="408"/>
      <c r="Q362" s="408"/>
      <c r="R362" s="408"/>
      <c r="S362" s="408"/>
      <c r="T362" s="408"/>
      <c r="U362" s="409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407" t="s">
        <v>70</v>
      </c>
      <c r="P363" s="408"/>
      <c r="Q363" s="408"/>
      <c r="R363" s="408"/>
      <c r="S363" s="408"/>
      <c r="T363" s="408"/>
      <c r="U363" s="409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6" t="s">
        <v>72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78"/>
      <c r="AA364" s="378"/>
    </row>
    <row r="365" spans="1:67" ht="27" hidden="1" customHeight="1" x14ac:dyDescent="0.25">
      <c r="A365" s="54" t="s">
        <v>521</v>
      </c>
      <c r="B365" s="54" t="s">
        <v>522</v>
      </c>
      <c r="C365" s="31">
        <v>4301051635</v>
      </c>
      <c r="D365" s="398">
        <v>4607091384246</v>
      </c>
      <c r="E365" s="399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73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15"/>
      <c r="Q365" s="415"/>
      <c r="R365" s="415"/>
      <c r="S365" s="399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8">
        <v>4680115881976</v>
      </c>
      <c r="E366" s="399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7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15"/>
      <c r="Q366" s="415"/>
      <c r="R366" s="415"/>
      <c r="S366" s="399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8">
        <v>4607091384253</v>
      </c>
      <c r="E367" s="399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15"/>
      <c r="Q367" s="415"/>
      <c r="R367" s="415"/>
      <c r="S367" s="399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8">
        <v>4607091384253</v>
      </c>
      <c r="E368" s="399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5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15"/>
      <c r="Q368" s="415"/>
      <c r="R368" s="415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8">
        <v>4680115881969</v>
      </c>
      <c r="E369" s="399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15"/>
      <c r="Q369" s="415"/>
      <c r="R369" s="415"/>
      <c r="S369" s="399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391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3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hidden="1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3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hidden="1" customHeight="1" x14ac:dyDescent="0.25">
      <c r="A372" s="406" t="s">
        <v>215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8">
        <v>4607091389357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15"/>
      <c r="Q373" s="415"/>
      <c r="R373" s="415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8">
        <v>4607091389357</v>
      </c>
      <c r="E374" s="399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15"/>
      <c r="Q374" s="415"/>
      <c r="R374" s="415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407" t="s">
        <v>70</v>
      </c>
      <c r="P375" s="408"/>
      <c r="Q375" s="408"/>
      <c r="R375" s="408"/>
      <c r="S375" s="408"/>
      <c r="T375" s="408"/>
      <c r="U375" s="409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407" t="s">
        <v>70</v>
      </c>
      <c r="P376" s="408"/>
      <c r="Q376" s="408"/>
      <c r="R376" s="408"/>
      <c r="S376" s="408"/>
      <c r="T376" s="408"/>
      <c r="U376" s="409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560" t="s">
        <v>533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48"/>
      <c r="AA377" s="48"/>
    </row>
    <row r="378" spans="1:67" ht="16.5" hidden="1" customHeight="1" x14ac:dyDescent="0.25">
      <c r="A378" s="419" t="s">
        <v>534</v>
      </c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  <c r="X378" s="392"/>
      <c r="Y378" s="392"/>
      <c r="Z378" s="379"/>
      <c r="AA378" s="379"/>
    </row>
    <row r="379" spans="1:67" ht="14.25" hidden="1" customHeight="1" x14ac:dyDescent="0.25">
      <c r="A379" s="406" t="s">
        <v>113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8">
        <v>4607091389708</v>
      </c>
      <c r="E380" s="399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5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15"/>
      <c r="Q380" s="415"/>
      <c r="R380" s="415"/>
      <c r="S380" s="399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537</v>
      </c>
      <c r="B381" s="54" t="s">
        <v>538</v>
      </c>
      <c r="C381" s="31">
        <v>4301011427</v>
      </c>
      <c r="D381" s="398">
        <v>4607091389692</v>
      </c>
      <c r="E381" s="399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7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15"/>
      <c r="Q381" s="415"/>
      <c r="R381" s="415"/>
      <c r="S381" s="399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391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3"/>
      <c r="O382" s="407" t="s">
        <v>70</v>
      </c>
      <c r="P382" s="408"/>
      <c r="Q382" s="408"/>
      <c r="R382" s="408"/>
      <c r="S382" s="408"/>
      <c r="T382" s="408"/>
      <c r="U382" s="409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hidden="1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3"/>
      <c r="O383" s="407" t="s">
        <v>70</v>
      </c>
      <c r="P383" s="408"/>
      <c r="Q383" s="408"/>
      <c r="R383" s="408"/>
      <c r="S383" s="408"/>
      <c r="T383" s="408"/>
      <c r="U383" s="409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hidden="1" customHeight="1" x14ac:dyDescent="0.25">
      <c r="A384" s="406" t="s">
        <v>61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4301031177</v>
      </c>
      <c r="D385" s="398">
        <v>4607091389753</v>
      </c>
      <c r="E385" s="399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7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415"/>
      <c r="Q385" s="415"/>
      <c r="R385" s="415"/>
      <c r="S385" s="399"/>
      <c r="T385" s="34"/>
      <c r="U385" s="34"/>
      <c r="V385" s="35" t="s">
        <v>66</v>
      </c>
      <c r="W385" s="385">
        <v>50</v>
      </c>
      <c r="X385" s="386">
        <f t="shared" ref="X385:X407" si="69">IFERROR(IF(W385="",0,CEILING((W385/$H385),1)*$H385),"")</f>
        <v>50.400000000000006</v>
      </c>
      <c r="Y385" s="36">
        <f t="shared" ref="Y385:Y391" si="70">IFERROR(IF(X385=0,"",ROUNDUP(X385/H385,0)*0.00753),"")</f>
        <v>9.0359999999999996E-2</v>
      </c>
      <c r="Z385" s="56"/>
      <c r="AA385" s="57"/>
      <c r="AE385" s="64"/>
      <c r="BB385" s="280" t="s">
        <v>1</v>
      </c>
      <c r="BL385" s="64">
        <f t="shared" ref="BL385:BL407" si="71">IFERROR(W385*I385/H385,"0")</f>
        <v>52.738095238095234</v>
      </c>
      <c r="BM385" s="64">
        <f t="shared" ref="BM385:BM407" si="72">IFERROR(X385*I385/H385,"0")</f>
        <v>53.160000000000004</v>
      </c>
      <c r="BN385" s="64">
        <f t="shared" ref="BN385:BN407" si="73">IFERROR(1/J385*(W385/H385),"0")</f>
        <v>7.6312576312576319E-2</v>
      </c>
      <c r="BO385" s="64">
        <f t="shared" ref="BO385:BO407" si="74">IFERROR(1/J385*(X385/H385),"0")</f>
        <v>7.6923076923076927E-2</v>
      </c>
    </row>
    <row r="386" spans="1:67" ht="27" hidden="1" customHeight="1" x14ac:dyDescent="0.25">
      <c r="A386" s="54" t="s">
        <v>539</v>
      </c>
      <c r="B386" s="54" t="s">
        <v>541</v>
      </c>
      <c r="C386" s="31">
        <v>4301031322</v>
      </c>
      <c r="D386" s="398">
        <v>4607091389753</v>
      </c>
      <c r="E386" s="399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0" t="s">
        <v>542</v>
      </c>
      <c r="P386" s="415"/>
      <c r="Q386" s="415"/>
      <c r="R386" s="415"/>
      <c r="S386" s="399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4301031174</v>
      </c>
      <c r="D387" s="398">
        <v>4607091389760</v>
      </c>
      <c r="E387" s="399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15"/>
      <c r="Q387" s="415"/>
      <c r="R387" s="415"/>
      <c r="S387" s="399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545</v>
      </c>
      <c r="C388" s="31">
        <v>4301031323</v>
      </c>
      <c r="D388" s="398">
        <v>4607091389760</v>
      </c>
      <c r="E388" s="399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83" t="s">
        <v>546</v>
      </c>
      <c r="P388" s="415"/>
      <c r="Q388" s="415"/>
      <c r="R388" s="415"/>
      <c r="S388" s="399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547</v>
      </c>
      <c r="B389" s="54" t="s">
        <v>548</v>
      </c>
      <c r="C389" s="31">
        <v>4301031356</v>
      </c>
      <c r="D389" s="398">
        <v>4607091389746</v>
      </c>
      <c r="E389" s="399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751" t="s">
        <v>549</v>
      </c>
      <c r="P389" s="415"/>
      <c r="Q389" s="415"/>
      <c r="R389" s="415"/>
      <c r="S389" s="399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547</v>
      </c>
      <c r="B390" s="54" t="s">
        <v>550</v>
      </c>
      <c r="C390" s="31">
        <v>4301031325</v>
      </c>
      <c r="D390" s="398">
        <v>4607091389746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9" t="s">
        <v>549</v>
      </c>
      <c r="P390" s="415"/>
      <c r="Q390" s="415"/>
      <c r="R390" s="415"/>
      <c r="S390" s="399"/>
      <c r="T390" s="34"/>
      <c r="U390" s="34"/>
      <c r="V390" s="35" t="s">
        <v>66</v>
      </c>
      <c r="W390" s="385">
        <v>40</v>
      </c>
      <c r="X390" s="386">
        <f t="shared" si="69"/>
        <v>42</v>
      </c>
      <c r="Y390" s="36">
        <f t="shared" si="70"/>
        <v>7.5300000000000006E-2</v>
      </c>
      <c r="Z390" s="56"/>
      <c r="AA390" s="57"/>
      <c r="AE390" s="64"/>
      <c r="BB390" s="285" t="s">
        <v>1</v>
      </c>
      <c r="BL390" s="64">
        <f t="shared" si="71"/>
        <v>42.190476190476183</v>
      </c>
      <c r="BM390" s="64">
        <f t="shared" si="72"/>
        <v>44.3</v>
      </c>
      <c r="BN390" s="64">
        <f t="shared" si="73"/>
        <v>6.1050061050061048E-2</v>
      </c>
      <c r="BO390" s="64">
        <f t="shared" si="74"/>
        <v>6.4102564102564097E-2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98">
        <v>4680115882928</v>
      </c>
      <c r="E391" s="399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7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15"/>
      <c r="Q391" s="415"/>
      <c r="R391" s="415"/>
      <c r="S391" s="399"/>
      <c r="T391" s="34"/>
      <c r="U391" s="34"/>
      <c r="V391" s="35" t="s">
        <v>66</v>
      </c>
      <c r="W391" s="385">
        <v>140</v>
      </c>
      <c r="X391" s="386">
        <f t="shared" si="69"/>
        <v>141.12</v>
      </c>
      <c r="Y391" s="36">
        <f t="shared" si="70"/>
        <v>0.63251999999999997</v>
      </c>
      <c r="Z391" s="56"/>
      <c r="AA391" s="57"/>
      <c r="AE391" s="64"/>
      <c r="BB391" s="286" t="s">
        <v>1</v>
      </c>
      <c r="BL391" s="64">
        <f t="shared" si="71"/>
        <v>216.66666666666669</v>
      </c>
      <c r="BM391" s="64">
        <f t="shared" si="72"/>
        <v>218.40000000000003</v>
      </c>
      <c r="BN391" s="64">
        <f t="shared" si="73"/>
        <v>0.53418803418803418</v>
      </c>
      <c r="BO391" s="64">
        <f t="shared" si="74"/>
        <v>0.53846153846153844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8">
        <v>4680115883147</v>
      </c>
      <c r="E392" s="399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470" t="s">
        <v>555</v>
      </c>
      <c r="P392" s="415"/>
      <c r="Q392" s="415"/>
      <c r="R392" s="415"/>
      <c r="S392" s="399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8">
        <v>4680115883147</v>
      </c>
      <c r="E393" s="399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15"/>
      <c r="Q393" s="415"/>
      <c r="R393" s="415"/>
      <c r="S393" s="399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4301031178</v>
      </c>
      <c r="D394" s="398">
        <v>4607091384338</v>
      </c>
      <c r="E394" s="399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15"/>
      <c r="Q394" s="415"/>
      <c r="R394" s="415"/>
      <c r="S394" s="399"/>
      <c r="T394" s="34"/>
      <c r="U394" s="34"/>
      <c r="V394" s="35" t="s">
        <v>66</v>
      </c>
      <c r="W394" s="385">
        <v>70</v>
      </c>
      <c r="X394" s="386">
        <f t="shared" si="69"/>
        <v>71.400000000000006</v>
      </c>
      <c r="Y394" s="36">
        <f t="shared" si="75"/>
        <v>0.17068</v>
      </c>
      <c r="Z394" s="56"/>
      <c r="AA394" s="57"/>
      <c r="AE394" s="64"/>
      <c r="BB394" s="289" t="s">
        <v>1</v>
      </c>
      <c r="BL394" s="64">
        <f t="shared" si="71"/>
        <v>74.333333333333329</v>
      </c>
      <c r="BM394" s="64">
        <f t="shared" si="72"/>
        <v>75.820000000000007</v>
      </c>
      <c r="BN394" s="64">
        <f t="shared" si="73"/>
        <v>0.14245014245014245</v>
      </c>
      <c r="BO394" s="64">
        <f t="shared" si="74"/>
        <v>0.14529914529914531</v>
      </c>
    </row>
    <row r="395" spans="1:67" ht="27" hidden="1" customHeight="1" x14ac:dyDescent="0.25">
      <c r="A395" s="54" t="s">
        <v>557</v>
      </c>
      <c r="B395" s="54" t="s">
        <v>559</v>
      </c>
      <c r="C395" s="31">
        <v>4301031330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529" t="s">
        <v>560</v>
      </c>
      <c r="P395" s="415"/>
      <c r="Q395" s="415"/>
      <c r="R395" s="415"/>
      <c r="S395" s="399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38" t="s">
        <v>563</v>
      </c>
      <c r="P396" s="415"/>
      <c r="Q396" s="415"/>
      <c r="R396" s="415"/>
      <c r="S396" s="399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8">
        <v>4680115883154</v>
      </c>
      <c r="E397" s="399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15"/>
      <c r="Q397" s="415"/>
      <c r="R397" s="415"/>
      <c r="S397" s="399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4301031171</v>
      </c>
      <c r="D398" s="398">
        <v>4607091389524</v>
      </c>
      <c r="E398" s="399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15"/>
      <c r="Q398" s="415"/>
      <c r="R398" s="415"/>
      <c r="S398" s="399"/>
      <c r="T398" s="34"/>
      <c r="U398" s="34"/>
      <c r="V398" s="35" t="s">
        <v>66</v>
      </c>
      <c r="W398" s="385">
        <v>42</v>
      </c>
      <c r="X398" s="386">
        <f t="shared" si="69"/>
        <v>42</v>
      </c>
      <c r="Y398" s="36">
        <f t="shared" si="75"/>
        <v>0.1004</v>
      </c>
      <c r="Z398" s="56"/>
      <c r="AA398" s="57"/>
      <c r="AE398" s="64"/>
      <c r="BB398" s="293" t="s">
        <v>1</v>
      </c>
      <c r="BL398" s="64">
        <f t="shared" si="71"/>
        <v>44.599999999999994</v>
      </c>
      <c r="BM398" s="64">
        <f t="shared" si="72"/>
        <v>44.599999999999994</v>
      </c>
      <c r="BN398" s="64">
        <f t="shared" si="73"/>
        <v>8.5470085470085472E-2</v>
      </c>
      <c r="BO398" s="64">
        <f t="shared" si="74"/>
        <v>8.5470085470085472E-2</v>
      </c>
    </row>
    <row r="399" spans="1:67" ht="37.5" hidden="1" customHeight="1" x14ac:dyDescent="0.25">
      <c r="A399" s="54" t="s">
        <v>565</v>
      </c>
      <c r="B399" s="54" t="s">
        <v>567</v>
      </c>
      <c r="C399" s="31">
        <v>4301031331</v>
      </c>
      <c r="D399" s="398">
        <v>4607091389524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2" t="s">
        <v>568</v>
      </c>
      <c r="P399" s="415"/>
      <c r="Q399" s="415"/>
      <c r="R399" s="415"/>
      <c r="S399" s="399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4301031337</v>
      </c>
      <c r="D400" s="398">
        <v>4680115883161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690" t="s">
        <v>571</v>
      </c>
      <c r="P400" s="415"/>
      <c r="Q400" s="415"/>
      <c r="R400" s="415"/>
      <c r="S400" s="399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572</v>
      </c>
      <c r="C401" s="31">
        <v>4301031258</v>
      </c>
      <c r="D401" s="398">
        <v>4680115883161</v>
      </c>
      <c r="E401" s="399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415"/>
      <c r="Q401" s="415"/>
      <c r="R401" s="415"/>
      <c r="S401" s="399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8">
        <v>4607091384345</v>
      </c>
      <c r="E402" s="399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67" t="s">
        <v>575</v>
      </c>
      <c r="P402" s="415"/>
      <c r="Q402" s="415"/>
      <c r="R402" s="415"/>
      <c r="S402" s="399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8">
        <v>4680115883178</v>
      </c>
      <c r="E403" s="399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15"/>
      <c r="Q403" s="415"/>
      <c r="R403" s="415"/>
      <c r="S403" s="399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4301031172</v>
      </c>
      <c r="D404" s="398">
        <v>4607091389531</v>
      </c>
      <c r="E404" s="399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415"/>
      <c r="Q404" s="415"/>
      <c r="R404" s="415"/>
      <c r="S404" s="399"/>
      <c r="T404" s="34"/>
      <c r="U404" s="34"/>
      <c r="V404" s="35" t="s">
        <v>66</v>
      </c>
      <c r="W404" s="385">
        <v>52.5</v>
      </c>
      <c r="X404" s="386">
        <f t="shared" si="69"/>
        <v>52.5</v>
      </c>
      <c r="Y404" s="36">
        <f t="shared" si="75"/>
        <v>0.1255</v>
      </c>
      <c r="Z404" s="56"/>
      <c r="AA404" s="57"/>
      <c r="AE404" s="64"/>
      <c r="BB404" s="299" t="s">
        <v>1</v>
      </c>
      <c r="BL404" s="64">
        <f t="shared" si="71"/>
        <v>55.75</v>
      </c>
      <c r="BM404" s="64">
        <f t="shared" si="72"/>
        <v>55.75</v>
      </c>
      <c r="BN404" s="64">
        <f t="shared" si="73"/>
        <v>0.10683760683760685</v>
      </c>
      <c r="BO404" s="64">
        <f t="shared" si="74"/>
        <v>0.10683760683760685</v>
      </c>
    </row>
    <row r="405" spans="1:67" ht="27" hidden="1" customHeight="1" x14ac:dyDescent="0.25">
      <c r="A405" s="54" t="s">
        <v>578</v>
      </c>
      <c r="B405" s="54" t="s">
        <v>580</v>
      </c>
      <c r="C405" s="31">
        <v>4301031333</v>
      </c>
      <c r="D405" s="398">
        <v>4607091389531</v>
      </c>
      <c r="E405" s="399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452" t="s">
        <v>581</v>
      </c>
      <c r="P405" s="415"/>
      <c r="Q405" s="415"/>
      <c r="R405" s="415"/>
      <c r="S405" s="399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4301031338</v>
      </c>
      <c r="D406" s="398">
        <v>4680115883185</v>
      </c>
      <c r="E406" s="399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9" t="s">
        <v>584</v>
      </c>
      <c r="P406" s="415"/>
      <c r="Q406" s="415"/>
      <c r="R406" s="415"/>
      <c r="S406" s="399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585</v>
      </c>
      <c r="C407" s="31">
        <v>4301031255</v>
      </c>
      <c r="D407" s="398">
        <v>4680115883185</v>
      </c>
      <c r="E407" s="399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15"/>
      <c r="Q407" s="415"/>
      <c r="R407" s="415"/>
      <c r="S407" s="399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1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183.0952380952381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185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1.19476</v>
      </c>
      <c r="Z408" s="388"/>
      <c r="AA408" s="388"/>
    </row>
    <row r="409" spans="1:67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87">
        <f>IFERROR(SUM(W385:W407),"0")</f>
        <v>394.5</v>
      </c>
      <c r="X409" s="387">
        <f>IFERROR(SUM(X385:X407),"0")</f>
        <v>399.42</v>
      </c>
      <c r="Y409" s="37"/>
      <c r="Z409" s="388"/>
      <c r="AA409" s="388"/>
    </row>
    <row r="410" spans="1:67" ht="14.25" hidden="1" customHeight="1" x14ac:dyDescent="0.25">
      <c r="A410" s="406" t="s">
        <v>72</v>
      </c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  <c r="X410" s="392"/>
      <c r="Y410" s="392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8">
        <v>4607091389654</v>
      </c>
      <c r="E411" s="399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6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15"/>
      <c r="Q411" s="415"/>
      <c r="R411" s="415"/>
      <c r="S411" s="399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8">
        <v>4607091384352</v>
      </c>
      <c r="E412" s="399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15"/>
      <c r="Q412" s="415"/>
      <c r="R412" s="415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407" t="s">
        <v>70</v>
      </c>
      <c r="P413" s="408"/>
      <c r="Q413" s="408"/>
      <c r="R413" s="408"/>
      <c r="S413" s="408"/>
      <c r="T413" s="408"/>
      <c r="U413" s="409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3"/>
      <c r="O414" s="407" t="s">
        <v>70</v>
      </c>
      <c r="P414" s="408"/>
      <c r="Q414" s="408"/>
      <c r="R414" s="408"/>
      <c r="S414" s="408"/>
      <c r="T414" s="408"/>
      <c r="U414" s="409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6" t="s">
        <v>91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6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15"/>
      <c r="Q416" s="415"/>
      <c r="R416" s="415"/>
      <c r="S416" s="399"/>
      <c r="T416" s="34"/>
      <c r="U416" s="34"/>
      <c r="V416" s="35" t="s">
        <v>66</v>
      </c>
      <c r="W416" s="385">
        <v>6</v>
      </c>
      <c r="X416" s="386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305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15"/>
      <c r="Q417" s="415"/>
      <c r="R417" s="415"/>
      <c r="S417" s="399"/>
      <c r="T417" s="34"/>
      <c r="U417" s="34"/>
      <c r="V417" s="35" t="s">
        <v>66</v>
      </c>
      <c r="W417" s="385">
        <v>9</v>
      </c>
      <c r="X417" s="386">
        <f>IFERROR(IF(W417="",0,CEILING((W417/$H417),1)*$H417),"")</f>
        <v>9.6</v>
      </c>
      <c r="Y417" s="36">
        <f>IFERROR(IF(X417=0,"",ROUNDUP(X417/H417,0)*0.00627),"")</f>
        <v>5.0160000000000003E-2</v>
      </c>
      <c r="Z417" s="56"/>
      <c r="AA417" s="57"/>
      <c r="AE417" s="64"/>
      <c r="BB417" s="306" t="s">
        <v>1</v>
      </c>
      <c r="BL417" s="64">
        <f>IFERROR(W417*I417/H417,"0")</f>
        <v>13.5</v>
      </c>
      <c r="BM417" s="64">
        <f>IFERROR(X417*I417/H417,"0")</f>
        <v>14.400000000000002</v>
      </c>
      <c r="BN417" s="64">
        <f>IFERROR(1/J417*(W417/H417),"0")</f>
        <v>3.7499999999999999E-2</v>
      </c>
      <c r="BO417" s="64">
        <f>IFERROR(1/J417*(X417/H417),"0")</f>
        <v>0.04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4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15"/>
      <c r="Q418" s="415"/>
      <c r="R418" s="415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1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407" t="s">
        <v>70</v>
      </c>
      <c r="P419" s="408"/>
      <c r="Q419" s="408"/>
      <c r="R419" s="408"/>
      <c r="S419" s="408"/>
      <c r="T419" s="408"/>
      <c r="U419" s="409"/>
      <c r="V419" s="37" t="s">
        <v>71</v>
      </c>
      <c r="W419" s="387">
        <f>IFERROR(W416/H416,"0")+IFERROR(W417/H417,"0")+IFERROR(W418/H418,"0")</f>
        <v>12.5</v>
      </c>
      <c r="X419" s="387">
        <f>IFERROR(X416/H416,"0")+IFERROR(X417/H417,"0")+IFERROR(X418/H418,"0")</f>
        <v>13</v>
      </c>
      <c r="Y419" s="387">
        <f>IFERROR(IF(Y416="",0,Y416),"0")+IFERROR(IF(Y417="",0,Y417),"0")+IFERROR(IF(Y418="",0,Y418),"0")</f>
        <v>8.1509999999999999E-2</v>
      </c>
      <c r="Z419" s="388"/>
      <c r="AA419" s="388"/>
    </row>
    <row r="420" spans="1:67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3"/>
      <c r="O420" s="407" t="s">
        <v>70</v>
      </c>
      <c r="P420" s="408"/>
      <c r="Q420" s="408"/>
      <c r="R420" s="408"/>
      <c r="S420" s="408"/>
      <c r="T420" s="408"/>
      <c r="U420" s="409"/>
      <c r="V420" s="37" t="s">
        <v>66</v>
      </c>
      <c r="W420" s="387">
        <f>IFERROR(SUM(W416:W418),"0")</f>
        <v>15</v>
      </c>
      <c r="X420" s="387">
        <f>IFERROR(SUM(X416:X418),"0")</f>
        <v>15.6</v>
      </c>
      <c r="Y420" s="37"/>
      <c r="Z420" s="388"/>
      <c r="AA420" s="388"/>
    </row>
    <row r="421" spans="1:67" ht="16.5" hidden="1" customHeight="1" x14ac:dyDescent="0.25">
      <c r="A421" s="419" t="s">
        <v>598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79"/>
      <c r="AA421" s="379"/>
    </row>
    <row r="422" spans="1:67" ht="14.25" hidden="1" customHeight="1" x14ac:dyDescent="0.25">
      <c r="A422" s="406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7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15"/>
      <c r="Q423" s="415"/>
      <c r="R423" s="415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598" t="s">
        <v>603</v>
      </c>
      <c r="P424" s="415"/>
      <c r="Q424" s="415"/>
      <c r="R424" s="415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1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407" t="s">
        <v>70</v>
      </c>
      <c r="P425" s="408"/>
      <c r="Q425" s="408"/>
      <c r="R425" s="408"/>
      <c r="S425" s="408"/>
      <c r="T425" s="408"/>
      <c r="U425" s="409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3"/>
      <c r="O426" s="407" t="s">
        <v>70</v>
      </c>
      <c r="P426" s="408"/>
      <c r="Q426" s="408"/>
      <c r="R426" s="408"/>
      <c r="S426" s="408"/>
      <c r="T426" s="408"/>
      <c r="U426" s="409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6" t="s">
        <v>61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4301031212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6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15"/>
      <c r="Q428" s="415"/>
      <c r="R428" s="415"/>
      <c r="S428" s="399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606</v>
      </c>
      <c r="C429" s="31">
        <v>4301031324</v>
      </c>
      <c r="D429" s="398">
        <v>4607091389739</v>
      </c>
      <c r="E429" s="399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65</v>
      </c>
      <c r="M429" s="33"/>
      <c r="N429" s="32">
        <v>50</v>
      </c>
      <c r="O429" s="641" t="s">
        <v>607</v>
      </c>
      <c r="P429" s="415"/>
      <c r="Q429" s="415"/>
      <c r="R429" s="415"/>
      <c r="S429" s="399"/>
      <c r="T429" s="34"/>
      <c r="U429" s="34"/>
      <c r="V429" s="35" t="s">
        <v>66</v>
      </c>
      <c r="W429" s="385">
        <v>60</v>
      </c>
      <c r="X429" s="386">
        <f t="shared" si="76"/>
        <v>63</v>
      </c>
      <c r="Y429" s="36">
        <f>IFERROR(IF(X429=0,"",ROUNDUP(X429/H429,0)*0.00753),"")</f>
        <v>0.11295000000000001</v>
      </c>
      <c r="Z429" s="56"/>
      <c r="AA429" s="57"/>
      <c r="AE429" s="64"/>
      <c r="BB429" s="311" t="s">
        <v>1</v>
      </c>
      <c r="BL429" s="64">
        <f t="shared" si="77"/>
        <v>63.28571428571427</v>
      </c>
      <c r="BM429" s="64">
        <f t="shared" si="78"/>
        <v>66.449999999999989</v>
      </c>
      <c r="BN429" s="64">
        <f t="shared" si="79"/>
        <v>9.1575091575091569E-2</v>
      </c>
      <c r="BO429" s="64">
        <f t="shared" si="80"/>
        <v>9.6153846153846145E-2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463" t="s">
        <v>610</v>
      </c>
      <c r="P430" s="415"/>
      <c r="Q430" s="415"/>
      <c r="R430" s="415"/>
      <c r="S430" s="399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15"/>
      <c r="Q431" s="415"/>
      <c r="R431" s="415"/>
      <c r="S431" s="399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4301031167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15"/>
      <c r="Q432" s="415"/>
      <c r="R432" s="415"/>
      <c r="S432" s="399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615</v>
      </c>
      <c r="C433" s="31">
        <v>4301031334</v>
      </c>
      <c r="D433" s="398">
        <v>4680115880771</v>
      </c>
      <c r="E433" s="399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38" t="s">
        <v>616</v>
      </c>
      <c r="P433" s="415"/>
      <c r="Q433" s="415"/>
      <c r="R433" s="415"/>
      <c r="S433" s="399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4301031173</v>
      </c>
      <c r="D434" s="398">
        <v>4607091389500</v>
      </c>
      <c r="E434" s="399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15"/>
      <c r="Q434" s="415"/>
      <c r="R434" s="415"/>
      <c r="S434" s="399"/>
      <c r="T434" s="34"/>
      <c r="U434" s="34"/>
      <c r="V434" s="35" t="s">
        <v>66</v>
      </c>
      <c r="W434" s="385">
        <v>17.5</v>
      </c>
      <c r="X434" s="386">
        <f t="shared" si="76"/>
        <v>18.900000000000002</v>
      </c>
      <c r="Y434" s="36">
        <f t="shared" si="81"/>
        <v>4.5179999999999998E-2</v>
      </c>
      <c r="Z434" s="56"/>
      <c r="AA434" s="57"/>
      <c r="AE434" s="64"/>
      <c r="BB434" s="316" t="s">
        <v>1</v>
      </c>
      <c r="BL434" s="64">
        <f t="shared" si="77"/>
        <v>18.583333333333332</v>
      </c>
      <c r="BM434" s="64">
        <f t="shared" si="78"/>
        <v>20.07</v>
      </c>
      <c r="BN434" s="64">
        <f t="shared" si="79"/>
        <v>3.5612535612535613E-2</v>
      </c>
      <c r="BO434" s="64">
        <f t="shared" si="80"/>
        <v>3.8461538461538464E-2</v>
      </c>
    </row>
    <row r="435" spans="1:67" ht="27" hidden="1" customHeight="1" x14ac:dyDescent="0.25">
      <c r="A435" s="54" t="s">
        <v>617</v>
      </c>
      <c r="B435" s="54" t="s">
        <v>619</v>
      </c>
      <c r="C435" s="31">
        <v>4301031327</v>
      </c>
      <c r="D435" s="398">
        <v>4607091389500</v>
      </c>
      <c r="E435" s="399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16" t="s">
        <v>620</v>
      </c>
      <c r="P435" s="415"/>
      <c r="Q435" s="415"/>
      <c r="R435" s="415"/>
      <c r="S435" s="399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1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393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22.619047619047617</v>
      </c>
      <c r="X436" s="387">
        <f>IFERROR(X428/H428,"0")+IFERROR(X429/H429,"0")+IFERROR(X430/H430,"0")+IFERROR(X431/H431,"0")+IFERROR(X432/H432,"0")+IFERROR(X433/H433,"0")+IFERROR(X434/H434,"0")+IFERROR(X435/H435,"0")</f>
        <v>24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0.15812999999999999</v>
      </c>
      <c r="Z436" s="388"/>
      <c r="AA436" s="388"/>
    </row>
    <row r="437" spans="1:67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393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7">
        <f>IFERROR(SUM(W428:W435),"0")</f>
        <v>77.5</v>
      </c>
      <c r="X437" s="387">
        <f>IFERROR(SUM(X428:X435),"0")</f>
        <v>81.900000000000006</v>
      </c>
      <c r="Y437" s="37"/>
      <c r="Z437" s="388"/>
      <c r="AA437" s="388"/>
    </row>
    <row r="438" spans="1:67" ht="14.25" hidden="1" customHeight="1" x14ac:dyDescent="0.25">
      <c r="A438" s="406" t="s">
        <v>91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98">
        <v>4680115884359</v>
      </c>
      <c r="E439" s="399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79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15"/>
      <c r="Q439" s="415"/>
      <c r="R439" s="415"/>
      <c r="S439" s="399"/>
      <c r="T439" s="34"/>
      <c r="U439" s="34"/>
      <c r="V439" s="35" t="s">
        <v>66</v>
      </c>
      <c r="W439" s="385">
        <v>3</v>
      </c>
      <c r="X439" s="386">
        <f>IFERROR(IF(W439="",0,CEILING((W439/$H439),1)*$H439),"")</f>
        <v>3.5999999999999996</v>
      </c>
      <c r="Y439" s="36">
        <f>IFERROR(IF(X439=0,"",ROUNDUP(X439/H439,0)*0.00627),"")</f>
        <v>1.881E-2</v>
      </c>
      <c r="Z439" s="56"/>
      <c r="AA439" s="57"/>
      <c r="AE439" s="64"/>
      <c r="BB439" s="318" t="s">
        <v>1</v>
      </c>
      <c r="BL439" s="64">
        <f>IFERROR(W439*I439/H439,"0")</f>
        <v>4.5000000000000009</v>
      </c>
      <c r="BM439" s="64">
        <f>IFERROR(X439*I439/H439,"0")</f>
        <v>5.3999999999999995</v>
      </c>
      <c r="BN439" s="64">
        <f>IFERROR(1/J439*(W439/H439),"0")</f>
        <v>1.2500000000000001E-2</v>
      </c>
      <c r="BO439" s="64">
        <f>IFERROR(1/J439*(X439/H439),"0")</f>
        <v>1.4999999999999999E-2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8">
        <v>4680115884571</v>
      </c>
      <c r="E440" s="399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57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15"/>
      <c r="Q440" s="415"/>
      <c r="R440" s="415"/>
      <c r="S440" s="399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3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7">
        <f>IFERROR(W439/H439,"0")+IFERROR(W440/H440,"0")</f>
        <v>2.5</v>
      </c>
      <c r="X441" s="387">
        <f>IFERROR(X439/H439,"0")+IFERROR(X440/H440,"0")</f>
        <v>3</v>
      </c>
      <c r="Y441" s="387">
        <f>IFERROR(IF(Y439="",0,Y439),"0")+IFERROR(IF(Y440="",0,Y440),"0")</f>
        <v>1.881E-2</v>
      </c>
      <c r="Z441" s="388"/>
      <c r="AA441" s="388"/>
    </row>
    <row r="442" spans="1:67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3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7">
        <f>IFERROR(SUM(W439:W440),"0")</f>
        <v>3</v>
      </c>
      <c r="X442" s="387">
        <f>IFERROR(SUM(X439:X440),"0")</f>
        <v>3.5999999999999996</v>
      </c>
      <c r="Y442" s="37"/>
      <c r="Z442" s="388"/>
      <c r="AA442" s="388"/>
    </row>
    <row r="443" spans="1:67" ht="14.25" hidden="1" customHeight="1" x14ac:dyDescent="0.25">
      <c r="A443" s="406" t="s">
        <v>100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98">
        <v>4680115884090</v>
      </c>
      <c r="E444" s="399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7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15"/>
      <c r="Q444" s="415"/>
      <c r="R444" s="415"/>
      <c r="S444" s="399"/>
      <c r="T444" s="34"/>
      <c r="U444" s="34"/>
      <c r="V444" s="35" t="s">
        <v>66</v>
      </c>
      <c r="W444" s="385">
        <v>5.5</v>
      </c>
      <c r="X444" s="386">
        <f>IFERROR(IF(W444="",0,CEILING((W444/$H444),1)*$H444),"")</f>
        <v>6.6000000000000005</v>
      </c>
      <c r="Y444" s="36">
        <f>IFERROR(IF(X444=0,"",ROUNDUP(X444/H444,0)*0.00627),"")</f>
        <v>3.1350000000000003E-2</v>
      </c>
      <c r="Z444" s="56"/>
      <c r="AA444" s="57"/>
      <c r="AE444" s="64"/>
      <c r="BB444" s="320" t="s">
        <v>1</v>
      </c>
      <c r="BL444" s="64">
        <f>IFERROR(W444*I444/H444,"0")</f>
        <v>7.833333333333333</v>
      </c>
      <c r="BM444" s="64">
        <f>IFERROR(X444*I444/H444,"0")</f>
        <v>9.3999999999999986</v>
      </c>
      <c r="BN444" s="64">
        <f>IFERROR(1/J444*(W444/H444),"0")</f>
        <v>2.0833333333333332E-2</v>
      </c>
      <c r="BO444" s="64">
        <f>IFERROR(1/J444*(X444/H444),"0")</f>
        <v>2.5000000000000001E-2</v>
      </c>
    </row>
    <row r="445" spans="1:67" x14ac:dyDescent="0.2">
      <c r="A445" s="391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393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7">
        <f>IFERROR(W444/H444,"0")</f>
        <v>4.1666666666666661</v>
      </c>
      <c r="X445" s="387">
        <f>IFERROR(X444/H444,"0")</f>
        <v>5</v>
      </c>
      <c r="Y445" s="387">
        <f>IFERROR(IF(Y444="",0,Y444),"0")</f>
        <v>3.1350000000000003E-2</v>
      </c>
      <c r="Z445" s="388"/>
      <c r="AA445" s="388"/>
    </row>
    <row r="446" spans="1:67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393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7">
        <f>IFERROR(SUM(W444:W444),"0")</f>
        <v>5.5</v>
      </c>
      <c r="X446" s="387">
        <f>IFERROR(SUM(X444:X444),"0")</f>
        <v>6.6000000000000005</v>
      </c>
      <c r="Y446" s="37"/>
      <c r="Z446" s="388"/>
      <c r="AA446" s="388"/>
    </row>
    <row r="447" spans="1:67" ht="14.25" hidden="1" customHeight="1" x14ac:dyDescent="0.25">
      <c r="A447" s="406" t="s">
        <v>627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8"/>
      <c r="AA447" s="378"/>
    </row>
    <row r="448" spans="1:67" ht="27" hidden="1" customHeight="1" x14ac:dyDescent="0.25">
      <c r="A448" s="54" t="s">
        <v>628</v>
      </c>
      <c r="B448" s="54" t="s">
        <v>629</v>
      </c>
      <c r="C448" s="31">
        <v>4301040357</v>
      </c>
      <c r="D448" s="398">
        <v>4680115884564</v>
      </c>
      <c r="E448" s="399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5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15"/>
      <c r="Q448" s="415"/>
      <c r="R448" s="415"/>
      <c r="S448" s="399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1"/>
      <c r="B449" s="392"/>
      <c r="C449" s="392"/>
      <c r="D449" s="392"/>
      <c r="E449" s="392"/>
      <c r="F449" s="392"/>
      <c r="G449" s="392"/>
      <c r="H449" s="392"/>
      <c r="I449" s="392"/>
      <c r="J449" s="392"/>
      <c r="K449" s="392"/>
      <c r="L449" s="392"/>
      <c r="M449" s="392"/>
      <c r="N449" s="393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hidden="1" x14ac:dyDescent="0.2">
      <c r="A450" s="392"/>
      <c r="B450" s="392"/>
      <c r="C450" s="392"/>
      <c r="D450" s="392"/>
      <c r="E450" s="392"/>
      <c r="F450" s="392"/>
      <c r="G450" s="392"/>
      <c r="H450" s="392"/>
      <c r="I450" s="392"/>
      <c r="J450" s="392"/>
      <c r="K450" s="392"/>
      <c r="L450" s="392"/>
      <c r="M450" s="392"/>
      <c r="N450" s="393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hidden="1" customHeight="1" x14ac:dyDescent="0.25">
      <c r="A451" s="419" t="s">
        <v>630</v>
      </c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  <c r="X451" s="392"/>
      <c r="Y451" s="392"/>
      <c r="Z451" s="379"/>
      <c r="AA451" s="379"/>
    </row>
    <row r="452" spans="1:67" ht="14.25" hidden="1" customHeight="1" x14ac:dyDescent="0.25">
      <c r="A452" s="406" t="s">
        <v>61</v>
      </c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98">
        <v>4680115885189</v>
      </c>
      <c r="E453" s="399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15"/>
      <c r="Q453" s="415"/>
      <c r="R453" s="415"/>
      <c r="S453" s="399"/>
      <c r="T453" s="34"/>
      <c r="U453" s="34"/>
      <c r="V453" s="35" t="s">
        <v>66</v>
      </c>
      <c r="W453" s="385">
        <v>8</v>
      </c>
      <c r="X453" s="386">
        <f>IFERROR(IF(W453="",0,CEILING((W453/$H453),1)*$H453),"")</f>
        <v>8.4</v>
      </c>
      <c r="Y453" s="36">
        <f>IFERROR(IF(X453=0,"",ROUNDUP(X453/H453,0)*0.00502),"")</f>
        <v>3.5140000000000005E-2</v>
      </c>
      <c r="Z453" s="56"/>
      <c r="AA453" s="57"/>
      <c r="AE453" s="64"/>
      <c r="BB453" s="322" t="s">
        <v>1</v>
      </c>
      <c r="BL453" s="64">
        <f>IFERROR(W453*I453/H453,"0")</f>
        <v>9.1466666666666683</v>
      </c>
      <c r="BM453" s="64">
        <f>IFERROR(X453*I453/H453,"0")</f>
        <v>9.604000000000001</v>
      </c>
      <c r="BN453" s="64">
        <f>IFERROR(1/J453*(W453/H453),"0")</f>
        <v>2.8490028490028494E-2</v>
      </c>
      <c r="BO453" s="64">
        <f>IFERROR(1/J453*(X453/H453),"0")</f>
        <v>2.9914529914529923E-2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98">
        <v>4680115885172</v>
      </c>
      <c r="E454" s="399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15"/>
      <c r="Q454" s="415"/>
      <c r="R454" s="415"/>
      <c r="S454" s="399"/>
      <c r="T454" s="34"/>
      <c r="U454" s="34"/>
      <c r="V454" s="35" t="s">
        <v>66</v>
      </c>
      <c r="W454" s="385">
        <v>8</v>
      </c>
      <c r="X454" s="386">
        <f>IFERROR(IF(W454="",0,CEILING((W454/$H454),1)*$H454),"")</f>
        <v>8.4</v>
      </c>
      <c r="Y454" s="36">
        <f>IFERROR(IF(X454=0,"",ROUNDUP(X454/H454,0)*0.00502),"")</f>
        <v>3.5140000000000005E-2</v>
      </c>
      <c r="Z454" s="56"/>
      <c r="AA454" s="57"/>
      <c r="AE454" s="64"/>
      <c r="BB454" s="323" t="s">
        <v>1</v>
      </c>
      <c r="BL454" s="64">
        <f>IFERROR(W454*I454/H454,"0")</f>
        <v>8.6666666666666679</v>
      </c>
      <c r="BM454" s="64">
        <f>IFERROR(X454*I454/H454,"0")</f>
        <v>9.1000000000000014</v>
      </c>
      <c r="BN454" s="64">
        <f>IFERROR(1/J454*(W454/H454),"0")</f>
        <v>2.8490028490028494E-2</v>
      </c>
      <c r="BO454" s="64">
        <f>IFERROR(1/J454*(X454/H454),"0")</f>
        <v>2.9914529914529923E-2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98">
        <v>4680115885110</v>
      </c>
      <c r="E455" s="399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15"/>
      <c r="Q455" s="415"/>
      <c r="R455" s="415"/>
      <c r="S455" s="399"/>
      <c r="T455" s="34"/>
      <c r="U455" s="34"/>
      <c r="V455" s="35" t="s">
        <v>66</v>
      </c>
      <c r="W455" s="385">
        <v>16</v>
      </c>
      <c r="X455" s="386">
        <f>IFERROR(IF(W455="",0,CEILING((W455/$H455),1)*$H455),"")</f>
        <v>16.8</v>
      </c>
      <c r="Y455" s="36">
        <f>IFERROR(IF(X455=0,"",ROUNDUP(X455/H455,0)*0.00502),"")</f>
        <v>7.0280000000000009E-2</v>
      </c>
      <c r="Z455" s="56"/>
      <c r="AA455" s="57"/>
      <c r="AE455" s="64"/>
      <c r="BB455" s="324" t="s">
        <v>1</v>
      </c>
      <c r="BL455" s="64">
        <f>IFERROR(W455*I455/H455,"0")</f>
        <v>26.933333333333334</v>
      </c>
      <c r="BM455" s="64">
        <f>IFERROR(X455*I455/H455,"0")</f>
        <v>28.28</v>
      </c>
      <c r="BN455" s="64">
        <f>IFERROR(1/J455*(W455/H455),"0")</f>
        <v>5.6980056980056988E-2</v>
      </c>
      <c r="BO455" s="64">
        <f>IFERROR(1/J455*(X455/H455),"0")</f>
        <v>5.9829059829059845E-2</v>
      </c>
    </row>
    <row r="456" spans="1:67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3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7">
        <f>IFERROR(W453/H453,"0")+IFERROR(W454/H454,"0")+IFERROR(W455/H455,"0")</f>
        <v>26.666666666666668</v>
      </c>
      <c r="X456" s="387">
        <f>IFERROR(X453/H453,"0")+IFERROR(X454/H454,"0")+IFERROR(X455/H455,"0")</f>
        <v>28.000000000000004</v>
      </c>
      <c r="Y456" s="387">
        <f>IFERROR(IF(Y453="",0,Y453),"0")+IFERROR(IF(Y454="",0,Y454),"0")+IFERROR(IF(Y455="",0,Y455),"0")</f>
        <v>0.14056000000000002</v>
      </c>
      <c r="Z456" s="388"/>
      <c r="AA456" s="388"/>
    </row>
    <row r="457" spans="1:67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3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7">
        <f>IFERROR(SUM(W453:W455),"0")</f>
        <v>32</v>
      </c>
      <c r="X457" s="387">
        <f>IFERROR(SUM(X453:X455),"0")</f>
        <v>33.6</v>
      </c>
      <c r="Y457" s="37"/>
      <c r="Z457" s="388"/>
      <c r="AA457" s="388"/>
    </row>
    <row r="458" spans="1:67" ht="16.5" hidden="1" customHeight="1" x14ac:dyDescent="0.25">
      <c r="A458" s="419" t="s">
        <v>637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79"/>
      <c r="AA458" s="379"/>
    </row>
    <row r="459" spans="1:67" ht="14.25" hidden="1" customHeight="1" x14ac:dyDescent="0.25">
      <c r="A459" s="406" t="s">
        <v>61</v>
      </c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  <c r="X459" s="392"/>
      <c r="Y459" s="392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8">
        <v>4680115885738</v>
      </c>
      <c r="E460" s="399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10" t="s">
        <v>640</v>
      </c>
      <c r="P460" s="415"/>
      <c r="Q460" s="415"/>
      <c r="R460" s="415"/>
      <c r="S460" s="399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8">
        <v>4680115885103</v>
      </c>
      <c r="E461" s="399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15"/>
      <c r="Q461" s="415"/>
      <c r="R461" s="415"/>
      <c r="S461" s="399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3"/>
      <c r="O462" s="407" t="s">
        <v>70</v>
      </c>
      <c r="P462" s="408"/>
      <c r="Q462" s="408"/>
      <c r="R462" s="408"/>
      <c r="S462" s="408"/>
      <c r="T462" s="408"/>
      <c r="U462" s="409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3"/>
      <c r="O463" s="407" t="s">
        <v>70</v>
      </c>
      <c r="P463" s="408"/>
      <c r="Q463" s="408"/>
      <c r="R463" s="408"/>
      <c r="S463" s="408"/>
      <c r="T463" s="408"/>
      <c r="U463" s="409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6" t="s">
        <v>215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8">
        <v>4680115885509</v>
      </c>
      <c r="E465" s="399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53" t="s">
        <v>645</v>
      </c>
      <c r="P465" s="415"/>
      <c r="Q465" s="415"/>
      <c r="R465" s="415"/>
      <c r="S465" s="399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1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3"/>
      <c r="O466" s="407" t="s">
        <v>70</v>
      </c>
      <c r="P466" s="408"/>
      <c r="Q466" s="408"/>
      <c r="R466" s="408"/>
      <c r="S466" s="408"/>
      <c r="T466" s="408"/>
      <c r="U466" s="409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3"/>
      <c r="O467" s="407" t="s">
        <v>70</v>
      </c>
      <c r="P467" s="408"/>
      <c r="Q467" s="408"/>
      <c r="R467" s="408"/>
      <c r="S467" s="408"/>
      <c r="T467" s="408"/>
      <c r="U467" s="409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560" t="s">
        <v>646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48"/>
      <c r="AA468" s="48"/>
    </row>
    <row r="469" spans="1:67" ht="16.5" hidden="1" customHeight="1" x14ac:dyDescent="0.25">
      <c r="A469" s="419" t="s">
        <v>646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79"/>
      <c r="AA469" s="379"/>
    </row>
    <row r="470" spans="1:67" ht="14.25" hidden="1" customHeight="1" x14ac:dyDescent="0.25">
      <c r="A470" s="406" t="s">
        <v>113</v>
      </c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  <c r="X470" s="392"/>
      <c r="Y470" s="392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98">
        <v>4607091389067</v>
      </c>
      <c r="E471" s="399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15"/>
      <c r="Q471" s="415"/>
      <c r="R471" s="415"/>
      <c r="S471" s="399"/>
      <c r="T471" s="34"/>
      <c r="U471" s="34"/>
      <c r="V471" s="35" t="s">
        <v>66</v>
      </c>
      <c r="W471" s="385">
        <v>80</v>
      </c>
      <c r="X471" s="386">
        <f t="shared" ref="X471:X481" si="82">IFERROR(IF(W471="",0,CEILING((W471/$H471),1)*$H471),"")</f>
        <v>84.48</v>
      </c>
      <c r="Y471" s="36">
        <f t="shared" ref="Y471:Y477" si="83">IFERROR(IF(X471=0,"",ROUNDUP(X471/H471,0)*0.01196),"")</f>
        <v>0.19136</v>
      </c>
      <c r="Z471" s="56"/>
      <c r="AA471" s="57"/>
      <c r="AE471" s="64"/>
      <c r="BB471" s="328" t="s">
        <v>1</v>
      </c>
      <c r="BL471" s="64">
        <f t="shared" ref="BL471:BL481" si="84">IFERROR(W471*I471/H471,"0")</f>
        <v>85.454545454545453</v>
      </c>
      <c r="BM471" s="64">
        <f t="shared" ref="BM471:BM481" si="85">IFERROR(X471*I471/H471,"0")</f>
        <v>90.24</v>
      </c>
      <c r="BN471" s="64">
        <f t="shared" ref="BN471:BN481" si="86">IFERROR(1/J471*(W471/H471),"0")</f>
        <v>0.14568764568764569</v>
      </c>
      <c r="BO471" s="64">
        <f t="shared" ref="BO471:BO481" si="87">IFERROR(1/J471*(X471/H471),"0")</f>
        <v>0.15384615384615385</v>
      </c>
    </row>
    <row r="472" spans="1:67" ht="27" customHeight="1" x14ac:dyDescent="0.25">
      <c r="A472" s="54" t="s">
        <v>649</v>
      </c>
      <c r="B472" s="54" t="s">
        <v>650</v>
      </c>
      <c r="C472" s="31">
        <v>4301011376</v>
      </c>
      <c r="D472" s="398">
        <v>4680115885226</v>
      </c>
      <c r="E472" s="399"/>
      <c r="F472" s="384">
        <v>0.85</v>
      </c>
      <c r="G472" s="32">
        <v>6</v>
      </c>
      <c r="H472" s="384">
        <v>5.0999999999999996</v>
      </c>
      <c r="I472" s="384">
        <v>5.46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5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415"/>
      <c r="Q472" s="415"/>
      <c r="R472" s="415"/>
      <c r="S472" s="399"/>
      <c r="T472" s="34"/>
      <c r="U472" s="34"/>
      <c r="V472" s="35" t="s">
        <v>66</v>
      </c>
      <c r="W472" s="385">
        <v>150</v>
      </c>
      <c r="X472" s="386">
        <f t="shared" si="82"/>
        <v>153</v>
      </c>
      <c r="Y472" s="36">
        <f t="shared" si="83"/>
        <v>0.35880000000000001</v>
      </c>
      <c r="Z472" s="56"/>
      <c r="AA472" s="57"/>
      <c r="AE472" s="64"/>
      <c r="BB472" s="329" t="s">
        <v>1</v>
      </c>
      <c r="BL472" s="64">
        <f t="shared" si="84"/>
        <v>160.58823529411765</v>
      </c>
      <c r="BM472" s="64">
        <f t="shared" si="85"/>
        <v>163.80000000000001</v>
      </c>
      <c r="BN472" s="64">
        <f t="shared" si="86"/>
        <v>0.28280542986425344</v>
      </c>
      <c r="BO472" s="64">
        <f t="shared" si="87"/>
        <v>0.28846153846153849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4301011779</v>
      </c>
      <c r="D473" s="398">
        <v>4607091383522</v>
      </c>
      <c r="E473" s="399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415"/>
      <c r="Q473" s="415"/>
      <c r="R473" s="415"/>
      <c r="S473" s="399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8">
        <v>4680115885271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5" t="s">
        <v>655</v>
      </c>
      <c r="P474" s="415"/>
      <c r="Q474" s="415"/>
      <c r="R474" s="415"/>
      <c r="S474" s="399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8">
        <v>4680115884502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15"/>
      <c r="Q475" s="415"/>
      <c r="R475" s="415"/>
      <c r="S475" s="399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8">
        <v>4607091389104</v>
      </c>
      <c r="E476" s="399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6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15"/>
      <c r="Q476" s="415"/>
      <c r="R476" s="415"/>
      <c r="S476" s="399"/>
      <c r="T476" s="34"/>
      <c r="U476" s="34"/>
      <c r="V476" s="35" t="s">
        <v>66</v>
      </c>
      <c r="W476" s="385">
        <v>150</v>
      </c>
      <c r="X476" s="386">
        <f t="shared" si="82"/>
        <v>153.12</v>
      </c>
      <c r="Y476" s="36">
        <f t="shared" si="83"/>
        <v>0.34683999999999998</v>
      </c>
      <c r="Z476" s="56"/>
      <c r="AA476" s="57"/>
      <c r="AE476" s="64"/>
      <c r="BB476" s="333" t="s">
        <v>1</v>
      </c>
      <c r="BL476" s="64">
        <f t="shared" si="84"/>
        <v>160.22727272727272</v>
      </c>
      <c r="BM476" s="64">
        <f t="shared" si="85"/>
        <v>163.56</v>
      </c>
      <c r="BN476" s="64">
        <f t="shared" si="86"/>
        <v>0.27316433566433568</v>
      </c>
      <c r="BO476" s="64">
        <f t="shared" si="87"/>
        <v>0.27884615384615385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8">
        <v>4680115884519</v>
      </c>
      <c r="E477" s="399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5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15"/>
      <c r="Q477" s="415"/>
      <c r="R477" s="415"/>
      <c r="S477" s="399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98">
        <v>4680115880603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6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15"/>
      <c r="Q478" s="415"/>
      <c r="R478" s="415"/>
      <c r="S478" s="399"/>
      <c r="T478" s="34"/>
      <c r="U478" s="34"/>
      <c r="V478" s="35" t="s">
        <v>66</v>
      </c>
      <c r="W478" s="385">
        <v>84</v>
      </c>
      <c r="X478" s="386">
        <f t="shared" si="82"/>
        <v>86.4</v>
      </c>
      <c r="Y478" s="36">
        <f>IFERROR(IF(X478=0,"",ROUNDUP(X478/H478,0)*0.00937),"")</f>
        <v>0.22488</v>
      </c>
      <c r="Z478" s="56"/>
      <c r="AA478" s="57"/>
      <c r="AE478" s="64"/>
      <c r="BB478" s="335" t="s">
        <v>1</v>
      </c>
      <c r="BL478" s="64">
        <f t="shared" si="84"/>
        <v>89.6</v>
      </c>
      <c r="BM478" s="64">
        <f t="shared" si="85"/>
        <v>92.16</v>
      </c>
      <c r="BN478" s="64">
        <f t="shared" si="86"/>
        <v>0.19444444444444442</v>
      </c>
      <c r="BO478" s="64">
        <f t="shared" si="87"/>
        <v>0.2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8">
        <v>4680115882782</v>
      </c>
      <c r="E479" s="399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9" t="s">
        <v>666</v>
      </c>
      <c r="P479" s="415"/>
      <c r="Q479" s="415"/>
      <c r="R479" s="415"/>
      <c r="S479" s="399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8">
        <v>4607091389098</v>
      </c>
      <c r="E480" s="399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15"/>
      <c r="Q480" s="415"/>
      <c r="R480" s="415"/>
      <c r="S480" s="399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98">
        <v>4607091389982</v>
      </c>
      <c r="E481" s="399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6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15"/>
      <c r="Q481" s="415"/>
      <c r="R481" s="415"/>
      <c r="S481" s="399"/>
      <c r="T481" s="34"/>
      <c r="U481" s="34"/>
      <c r="V481" s="35" t="s">
        <v>66</v>
      </c>
      <c r="W481" s="385">
        <v>108</v>
      </c>
      <c r="X481" s="386">
        <f t="shared" si="82"/>
        <v>108</v>
      </c>
      <c r="Y481" s="36">
        <f>IFERROR(IF(X481=0,"",ROUNDUP(X481/H481,0)*0.00937),"")</f>
        <v>0.28110000000000002</v>
      </c>
      <c r="Z481" s="56"/>
      <c r="AA481" s="57"/>
      <c r="AE481" s="64"/>
      <c r="BB481" s="338" t="s">
        <v>1</v>
      </c>
      <c r="BL481" s="64">
        <f t="shared" si="84"/>
        <v>115.19999999999999</v>
      </c>
      <c r="BM481" s="64">
        <f t="shared" si="85"/>
        <v>115.19999999999999</v>
      </c>
      <c r="BN481" s="64">
        <f t="shared" si="86"/>
        <v>0.25</v>
      </c>
      <c r="BO481" s="64">
        <f t="shared" si="87"/>
        <v>0.25</v>
      </c>
    </row>
    <row r="482" spans="1:67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3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126.30570409982174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129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1.4029799999999999</v>
      </c>
      <c r="Z482" s="388"/>
      <c r="AA482" s="388"/>
    </row>
    <row r="483" spans="1:67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3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7">
        <f>IFERROR(SUM(W471:W481),"0")</f>
        <v>572</v>
      </c>
      <c r="X483" s="387">
        <f>IFERROR(SUM(X471:X481),"0")</f>
        <v>585</v>
      </c>
      <c r="Y483" s="37"/>
      <c r="Z483" s="388"/>
      <c r="AA483" s="388"/>
    </row>
    <row r="484" spans="1:67" ht="14.25" hidden="1" customHeight="1" x14ac:dyDescent="0.25">
      <c r="A484" s="406" t="s">
        <v>105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8">
        <v>4607091388930</v>
      </c>
      <c r="E485" s="399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6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15"/>
      <c r="Q485" s="415"/>
      <c r="R485" s="415"/>
      <c r="S485" s="399"/>
      <c r="T485" s="34"/>
      <c r="U485" s="34"/>
      <c r="V485" s="35" t="s">
        <v>66</v>
      </c>
      <c r="W485" s="385">
        <v>100</v>
      </c>
      <c r="X485" s="386">
        <f>IFERROR(IF(W485="",0,CEILING((W485/$H485),1)*$H485),"")</f>
        <v>100.32000000000001</v>
      </c>
      <c r="Y485" s="36">
        <f>IFERROR(IF(X485=0,"",ROUNDUP(X485/H485,0)*0.01196),"")</f>
        <v>0.22724</v>
      </c>
      <c r="Z485" s="56"/>
      <c r="AA485" s="57"/>
      <c r="AE485" s="64"/>
      <c r="BB485" s="339" t="s">
        <v>1</v>
      </c>
      <c r="BL485" s="64">
        <f>IFERROR(W485*I485/H485,"0")</f>
        <v>106.81818181818181</v>
      </c>
      <c r="BM485" s="64">
        <f>IFERROR(X485*I485/H485,"0")</f>
        <v>107.16</v>
      </c>
      <c r="BN485" s="64">
        <f>IFERROR(1/J485*(W485/H485),"0")</f>
        <v>0.18210955710955709</v>
      </c>
      <c r="BO485" s="64">
        <f>IFERROR(1/J485*(X485/H485),"0")</f>
        <v>0.18269230769230771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8">
        <v>4680115880054</v>
      </c>
      <c r="E486" s="399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15"/>
      <c r="Q486" s="415"/>
      <c r="R486" s="415"/>
      <c r="S486" s="399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1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3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7">
        <f>IFERROR(W485/H485,"0")+IFERROR(W486/H486,"0")</f>
        <v>18.939393939393938</v>
      </c>
      <c r="X487" s="387">
        <f>IFERROR(X485/H485,"0")+IFERROR(X486/H486,"0")</f>
        <v>19</v>
      </c>
      <c r="Y487" s="387">
        <f>IFERROR(IF(Y485="",0,Y485),"0")+IFERROR(IF(Y486="",0,Y486),"0")</f>
        <v>0.22724</v>
      </c>
      <c r="Z487" s="388"/>
      <c r="AA487" s="388"/>
    </row>
    <row r="488" spans="1:67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3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7">
        <f>IFERROR(SUM(W485:W486),"0")</f>
        <v>100</v>
      </c>
      <c r="X488" s="387">
        <f>IFERROR(SUM(X485:X486),"0")</f>
        <v>100.32000000000001</v>
      </c>
      <c r="Y488" s="37"/>
      <c r="Z488" s="388"/>
      <c r="AA488" s="388"/>
    </row>
    <row r="489" spans="1:67" ht="14.25" hidden="1" customHeight="1" x14ac:dyDescent="0.25">
      <c r="A489" s="406" t="s">
        <v>61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98">
        <v>4680115883116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15"/>
      <c r="Q490" s="415"/>
      <c r="R490" s="415"/>
      <c r="S490" s="399"/>
      <c r="T490" s="34"/>
      <c r="U490" s="34"/>
      <c r="V490" s="35" t="s">
        <v>66</v>
      </c>
      <c r="W490" s="385">
        <v>80</v>
      </c>
      <c r="X490" s="386">
        <f t="shared" ref="X490:X495" si="88">IFERROR(IF(W490="",0,CEILING((W490/$H490),1)*$H490),"")</f>
        <v>84.48</v>
      </c>
      <c r="Y490" s="36">
        <f>IFERROR(IF(X490=0,"",ROUNDUP(X490/H490,0)*0.01196),"")</f>
        <v>0.19136</v>
      </c>
      <c r="Z490" s="56"/>
      <c r="AA490" s="57"/>
      <c r="AE490" s="64"/>
      <c r="BB490" s="341" t="s">
        <v>1</v>
      </c>
      <c r="BL490" s="64">
        <f t="shared" ref="BL490:BL495" si="89">IFERROR(W490*I490/H490,"0")</f>
        <v>85.454545454545453</v>
      </c>
      <c r="BM490" s="64">
        <f t="shared" ref="BM490:BM495" si="90">IFERROR(X490*I490/H490,"0")</f>
        <v>90.24</v>
      </c>
      <c r="BN490" s="64">
        <f t="shared" ref="BN490:BN495" si="91">IFERROR(1/J490*(W490/H490),"0")</f>
        <v>0.14568764568764569</v>
      </c>
      <c r="BO490" s="64">
        <f t="shared" ref="BO490:BO495" si="92">IFERROR(1/J490*(X490/H490),"0")</f>
        <v>0.15384615384615385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98">
        <v>4680115883093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15"/>
      <c r="Q491" s="415"/>
      <c r="R491" s="415"/>
      <c r="S491" s="399"/>
      <c r="T491" s="34"/>
      <c r="U491" s="34"/>
      <c r="V491" s="35" t="s">
        <v>66</v>
      </c>
      <c r="W491" s="385">
        <v>30</v>
      </c>
      <c r="X491" s="386">
        <f t="shared" si="88"/>
        <v>31.68</v>
      </c>
      <c r="Y491" s="36">
        <f>IFERROR(IF(X491=0,"",ROUNDUP(X491/H491,0)*0.01196),"")</f>
        <v>7.1760000000000004E-2</v>
      </c>
      <c r="Z491" s="56"/>
      <c r="AA491" s="57"/>
      <c r="AE491" s="64"/>
      <c r="BB491" s="342" t="s">
        <v>1</v>
      </c>
      <c r="BL491" s="64">
        <f t="shared" si="89"/>
        <v>32.04545454545454</v>
      </c>
      <c r="BM491" s="64">
        <f t="shared" si="90"/>
        <v>33.839999999999996</v>
      </c>
      <c r="BN491" s="64">
        <f t="shared" si="91"/>
        <v>5.4632867132867136E-2</v>
      </c>
      <c r="BO491" s="64">
        <f t="shared" si="92"/>
        <v>5.7692307692307696E-2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8">
        <v>4680115883109</v>
      </c>
      <c r="E492" s="399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15"/>
      <c r="Q492" s="415"/>
      <c r="R492" s="415"/>
      <c r="S492" s="399"/>
      <c r="T492" s="34"/>
      <c r="U492" s="34"/>
      <c r="V492" s="35" t="s">
        <v>66</v>
      </c>
      <c r="W492" s="385">
        <v>130</v>
      </c>
      <c r="X492" s="386">
        <f t="shared" si="88"/>
        <v>132</v>
      </c>
      <c r="Y492" s="36">
        <f>IFERROR(IF(X492=0,"",ROUNDUP(X492/H492,0)*0.01196),"")</f>
        <v>0.29899999999999999</v>
      </c>
      <c r="Z492" s="56"/>
      <c r="AA492" s="57"/>
      <c r="AE492" s="64"/>
      <c r="BB492" s="343" t="s">
        <v>1</v>
      </c>
      <c r="BL492" s="64">
        <f t="shared" si="89"/>
        <v>138.86363636363635</v>
      </c>
      <c r="BM492" s="64">
        <f t="shared" si="90"/>
        <v>140.99999999999997</v>
      </c>
      <c r="BN492" s="64">
        <f t="shared" si="91"/>
        <v>0.23674242424242425</v>
      </c>
      <c r="BO492" s="64">
        <f t="shared" si="92"/>
        <v>0.24038461538461539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98">
        <v>4680115882072</v>
      </c>
      <c r="E493" s="399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4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15"/>
      <c r="Q493" s="415"/>
      <c r="R493" s="415"/>
      <c r="S493" s="399"/>
      <c r="T493" s="34"/>
      <c r="U493" s="34"/>
      <c r="V493" s="35" t="s">
        <v>66</v>
      </c>
      <c r="W493" s="385">
        <v>30</v>
      </c>
      <c r="X493" s="386">
        <f t="shared" si="88"/>
        <v>32.4</v>
      </c>
      <c r="Y493" s="36">
        <f>IFERROR(IF(X493=0,"",ROUNDUP(X493/H493,0)*0.00937),"")</f>
        <v>8.4330000000000002E-2</v>
      </c>
      <c r="Z493" s="56"/>
      <c r="AA493" s="57"/>
      <c r="AE493" s="64"/>
      <c r="BB493" s="344" t="s">
        <v>1</v>
      </c>
      <c r="BL493" s="64">
        <f t="shared" si="89"/>
        <v>31.999999999999996</v>
      </c>
      <c r="BM493" s="64">
        <f t="shared" si="90"/>
        <v>34.559999999999995</v>
      </c>
      <c r="BN493" s="64">
        <f t="shared" si="91"/>
        <v>6.9444444444444448E-2</v>
      </c>
      <c r="BO493" s="64">
        <f t="shared" si="92"/>
        <v>7.4999999999999997E-2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98">
        <v>4680115882102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15"/>
      <c r="Q494" s="415"/>
      <c r="R494" s="415"/>
      <c r="S494" s="399"/>
      <c r="T494" s="34"/>
      <c r="U494" s="34"/>
      <c r="V494" s="35" t="s">
        <v>66</v>
      </c>
      <c r="W494" s="385">
        <v>18</v>
      </c>
      <c r="X494" s="386">
        <f t="shared" si="88"/>
        <v>18</v>
      </c>
      <c r="Y494" s="36">
        <f>IFERROR(IF(X494=0,"",ROUNDUP(X494/H494,0)*0.00937),"")</f>
        <v>4.6850000000000003E-2</v>
      </c>
      <c r="Z494" s="56"/>
      <c r="AA494" s="57"/>
      <c r="AE494" s="64"/>
      <c r="BB494" s="345" t="s">
        <v>1</v>
      </c>
      <c r="BL494" s="64">
        <f t="shared" si="89"/>
        <v>19.05</v>
      </c>
      <c r="BM494" s="64">
        <f t="shared" si="90"/>
        <v>19.05</v>
      </c>
      <c r="BN494" s="64">
        <f t="shared" si="91"/>
        <v>4.1666666666666664E-2</v>
      </c>
      <c r="BO494" s="64">
        <f t="shared" si="92"/>
        <v>4.1666666666666664E-2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98">
        <v>4680115882096</v>
      </c>
      <c r="E495" s="399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15"/>
      <c r="Q495" s="415"/>
      <c r="R495" s="415"/>
      <c r="S495" s="399"/>
      <c r="T495" s="34"/>
      <c r="U495" s="34"/>
      <c r="V495" s="35" t="s">
        <v>66</v>
      </c>
      <c r="W495" s="385">
        <v>66</v>
      </c>
      <c r="X495" s="386">
        <f t="shared" si="88"/>
        <v>68.400000000000006</v>
      </c>
      <c r="Y495" s="36">
        <f>IFERROR(IF(X495=0,"",ROUNDUP(X495/H495,0)*0.00937),"")</f>
        <v>0.17802999999999999</v>
      </c>
      <c r="Z495" s="56"/>
      <c r="AA495" s="57"/>
      <c r="AE495" s="64"/>
      <c r="BB495" s="346" t="s">
        <v>1</v>
      </c>
      <c r="BL495" s="64">
        <f t="shared" si="89"/>
        <v>69.849999999999994</v>
      </c>
      <c r="BM495" s="64">
        <f t="shared" si="90"/>
        <v>72.390000000000015</v>
      </c>
      <c r="BN495" s="64">
        <f t="shared" si="91"/>
        <v>0.15277777777777776</v>
      </c>
      <c r="BO495" s="64">
        <f t="shared" si="92"/>
        <v>0.15833333333333333</v>
      </c>
    </row>
    <row r="496" spans="1:67" x14ac:dyDescent="0.2">
      <c r="A496" s="391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7">
        <f>IFERROR(W490/H490,"0")+IFERROR(W491/H491,"0")+IFERROR(W492/H492,"0")+IFERROR(W493/H493,"0")+IFERROR(W494/H494,"0")+IFERROR(W495/H495,"0")</f>
        <v>77.121212121212125</v>
      </c>
      <c r="X496" s="387">
        <f>IFERROR(X490/H490,"0")+IFERROR(X491/H491,"0")+IFERROR(X492/H492,"0")+IFERROR(X493/H493,"0")+IFERROR(X494/H494,"0")+IFERROR(X495/H495,"0")</f>
        <v>80</v>
      </c>
      <c r="Y496" s="387">
        <f>IFERROR(IF(Y490="",0,Y490),"0")+IFERROR(IF(Y491="",0,Y491),"0")+IFERROR(IF(Y492="",0,Y492),"0")+IFERROR(IF(Y493="",0,Y493),"0")+IFERROR(IF(Y494="",0,Y494),"0")+IFERROR(IF(Y495="",0,Y495),"0")</f>
        <v>0.87133000000000005</v>
      </c>
      <c r="Z496" s="388"/>
      <c r="AA496" s="388"/>
    </row>
    <row r="497" spans="1:67" x14ac:dyDescent="0.2">
      <c r="A497" s="392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3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7">
        <f>IFERROR(SUM(W490:W495),"0")</f>
        <v>354</v>
      </c>
      <c r="X497" s="387">
        <f>IFERROR(SUM(X490:X495),"0")</f>
        <v>366.96000000000004</v>
      </c>
      <c r="Y497" s="37"/>
      <c r="Z497" s="388"/>
      <c r="AA497" s="388"/>
    </row>
    <row r="498" spans="1:67" ht="14.25" hidden="1" customHeight="1" x14ac:dyDescent="0.25">
      <c r="A498" s="406" t="s">
        <v>72</v>
      </c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  <c r="X498" s="392"/>
      <c r="Y498" s="392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8">
        <v>4607091383409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15"/>
      <c r="Q499" s="415"/>
      <c r="R499" s="415"/>
      <c r="S499" s="399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8">
        <v>4607091383416</v>
      </c>
      <c r="E500" s="399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15"/>
      <c r="Q500" s="415"/>
      <c r="R500" s="415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8">
        <v>4680115883536</v>
      </c>
      <c r="E501" s="399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15"/>
      <c r="Q501" s="415"/>
      <c r="R501" s="415"/>
      <c r="S501" s="399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1"/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3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2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3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6" t="s">
        <v>215</v>
      </c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  <c r="X504" s="392"/>
      <c r="Y504" s="392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8">
        <v>4680115885035</v>
      </c>
      <c r="E505" s="399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7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15"/>
      <c r="Q505" s="415"/>
      <c r="R505" s="415"/>
      <c r="S505" s="399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1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3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560" t="s">
        <v>695</v>
      </c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61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48"/>
      <c r="AA508" s="48"/>
    </row>
    <row r="509" spans="1:67" ht="16.5" hidden="1" customHeight="1" x14ac:dyDescent="0.25">
      <c r="A509" s="419" t="s">
        <v>695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9"/>
      <c r="AA509" s="379"/>
    </row>
    <row r="510" spans="1:67" ht="14.25" hidden="1" customHeight="1" x14ac:dyDescent="0.25">
      <c r="A510" s="406" t="s">
        <v>113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8">
        <v>4640242181011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440" t="s">
        <v>698</v>
      </c>
      <c r="P511" s="415"/>
      <c r="Q511" s="415"/>
      <c r="R511" s="415"/>
      <c r="S511" s="399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8">
        <v>4640242180045</v>
      </c>
      <c r="E512" s="399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551" t="s">
        <v>701</v>
      </c>
      <c r="P512" s="415"/>
      <c r="Q512" s="415"/>
      <c r="R512" s="415"/>
      <c r="S512" s="399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8">
        <v>4640242180441</v>
      </c>
      <c r="E513" s="399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1" t="s">
        <v>704</v>
      </c>
      <c r="P513" s="415"/>
      <c r="Q513" s="415"/>
      <c r="R513" s="415"/>
      <c r="S513" s="399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8">
        <v>4640242180601</v>
      </c>
      <c r="E514" s="399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589" t="s">
        <v>707</v>
      </c>
      <c r="P514" s="415"/>
      <c r="Q514" s="415"/>
      <c r="R514" s="415"/>
      <c r="S514" s="399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98">
        <v>4640242180564</v>
      </c>
      <c r="E515" s="399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505" t="s">
        <v>710</v>
      </c>
      <c r="P515" s="415"/>
      <c r="Q515" s="415"/>
      <c r="R515" s="415"/>
      <c r="S515" s="399"/>
      <c r="T515" s="34"/>
      <c r="U515" s="34"/>
      <c r="V515" s="35" t="s">
        <v>66</v>
      </c>
      <c r="W515" s="385">
        <v>20</v>
      </c>
      <c r="X515" s="386">
        <f t="shared" si="93"/>
        <v>24</v>
      </c>
      <c r="Y515" s="36">
        <f t="shared" si="94"/>
        <v>4.3499999999999997E-2</v>
      </c>
      <c r="Z515" s="56"/>
      <c r="AA515" s="57"/>
      <c r="AE515" s="64"/>
      <c r="BB515" s="355" t="s">
        <v>1</v>
      </c>
      <c r="BL515" s="64">
        <f t="shared" si="95"/>
        <v>20.8</v>
      </c>
      <c r="BM515" s="64">
        <f t="shared" si="96"/>
        <v>24.959999999999997</v>
      </c>
      <c r="BN515" s="64">
        <f t="shared" si="97"/>
        <v>2.976190476190476E-2</v>
      </c>
      <c r="BO515" s="64">
        <f t="shared" si="98"/>
        <v>3.5714285714285712E-2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8">
        <v>4640242180922</v>
      </c>
      <c r="E516" s="399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596" t="s">
        <v>713</v>
      </c>
      <c r="P516" s="415"/>
      <c r="Q516" s="415"/>
      <c r="R516" s="415"/>
      <c r="S516" s="399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8">
        <v>4640242181189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722" t="s">
        <v>716</v>
      </c>
      <c r="P517" s="415"/>
      <c r="Q517" s="415"/>
      <c r="R517" s="415"/>
      <c r="S517" s="399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8">
        <v>4640242180038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758" t="s">
        <v>719</v>
      </c>
      <c r="P518" s="415"/>
      <c r="Q518" s="415"/>
      <c r="R518" s="415"/>
      <c r="S518" s="399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8">
        <v>4640242181172</v>
      </c>
      <c r="E519" s="399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661" t="s">
        <v>722</v>
      </c>
      <c r="P519" s="415"/>
      <c r="Q519" s="415"/>
      <c r="R519" s="415"/>
      <c r="S519" s="399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1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3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1.6666666666666667</v>
      </c>
      <c r="X520" s="387">
        <f>IFERROR(X511/H511,"0")+IFERROR(X512/H512,"0")+IFERROR(X513/H513,"0")+IFERROR(X514/H514,"0")+IFERROR(X515/H515,"0")+IFERROR(X516/H516,"0")+IFERROR(X517/H517,"0")+IFERROR(X518/H518,"0")+IFERROR(X519/H519,"0")</f>
        <v>2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4.3499999999999997E-2</v>
      </c>
      <c r="Z520" s="388"/>
      <c r="AA520" s="388"/>
    </row>
    <row r="521" spans="1:67" x14ac:dyDescent="0.2">
      <c r="A521" s="392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3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7">
        <f>IFERROR(SUM(W511:W519),"0")</f>
        <v>20</v>
      </c>
      <c r="X521" s="387">
        <f>IFERROR(SUM(X511:X519),"0")</f>
        <v>24</v>
      </c>
      <c r="Y521" s="37"/>
      <c r="Z521" s="388"/>
      <c r="AA521" s="388"/>
    </row>
    <row r="522" spans="1:67" ht="14.25" hidden="1" customHeight="1" x14ac:dyDescent="0.25">
      <c r="A522" s="406" t="s">
        <v>105</v>
      </c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  <c r="X522" s="392"/>
      <c r="Y522" s="392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8">
        <v>4640242180526</v>
      </c>
      <c r="E523" s="399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685" t="s">
        <v>725</v>
      </c>
      <c r="P523" s="415"/>
      <c r="Q523" s="415"/>
      <c r="R523" s="415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8">
        <v>4640242180519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3" t="s">
        <v>728</v>
      </c>
      <c r="P524" s="415"/>
      <c r="Q524" s="415"/>
      <c r="R524" s="415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524" t="s">
        <v>731</v>
      </c>
      <c r="P525" s="415"/>
      <c r="Q525" s="415"/>
      <c r="R525" s="415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8">
        <v>4640242180090</v>
      </c>
      <c r="E526" s="399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23" t="s">
        <v>734</v>
      </c>
      <c r="P526" s="415"/>
      <c r="Q526" s="415"/>
      <c r="R526" s="415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8">
        <v>4640242181363</v>
      </c>
      <c r="E527" s="399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540" t="s">
        <v>737</v>
      </c>
      <c r="P527" s="415"/>
      <c r="Q527" s="415"/>
      <c r="R527" s="415"/>
      <c r="S527" s="399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1"/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3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2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3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6" t="s">
        <v>61</v>
      </c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392"/>
      <c r="P530" s="392"/>
      <c r="Q530" s="392"/>
      <c r="R530" s="392"/>
      <c r="S530" s="392"/>
      <c r="T530" s="392"/>
      <c r="U530" s="392"/>
      <c r="V530" s="392"/>
      <c r="W530" s="392"/>
      <c r="X530" s="392"/>
      <c r="Y530" s="392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8">
        <v>4640242180816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25" t="s">
        <v>740</v>
      </c>
      <c r="P531" s="415"/>
      <c r="Q531" s="415"/>
      <c r="R531" s="415"/>
      <c r="S531" s="399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2" t="s">
        <v>743</v>
      </c>
      <c r="P532" s="415"/>
      <c r="Q532" s="415"/>
      <c r="R532" s="415"/>
      <c r="S532" s="399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0" t="s">
        <v>746</v>
      </c>
      <c r="P533" s="415"/>
      <c r="Q533" s="415"/>
      <c r="R533" s="415"/>
      <c r="S533" s="399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8">
        <v>4640242180489</v>
      </c>
      <c r="E534" s="399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48" t="s">
        <v>749</v>
      </c>
      <c r="P534" s="415"/>
      <c r="Q534" s="415"/>
      <c r="R534" s="415"/>
      <c r="S534" s="399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3"/>
      <c r="O535" s="407" t="s">
        <v>70</v>
      </c>
      <c r="P535" s="408"/>
      <c r="Q535" s="408"/>
      <c r="R535" s="408"/>
      <c r="S535" s="408"/>
      <c r="T535" s="408"/>
      <c r="U535" s="409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3"/>
      <c r="O536" s="407" t="s">
        <v>70</v>
      </c>
      <c r="P536" s="408"/>
      <c r="Q536" s="408"/>
      <c r="R536" s="408"/>
      <c r="S536" s="408"/>
      <c r="T536" s="408"/>
      <c r="U536" s="409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6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8">
        <v>4640242180533</v>
      </c>
      <c r="E538" s="399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629" t="s">
        <v>752</v>
      </c>
      <c r="P538" s="415"/>
      <c r="Q538" s="415"/>
      <c r="R538" s="415"/>
      <c r="S538" s="399"/>
      <c r="T538" s="34"/>
      <c r="U538" s="34"/>
      <c r="V538" s="35" t="s">
        <v>66</v>
      </c>
      <c r="W538" s="385">
        <v>600</v>
      </c>
      <c r="X538" s="386">
        <f>IFERROR(IF(W538="",0,CEILING((W538/$H538),1)*$H538),"")</f>
        <v>600.6</v>
      </c>
      <c r="Y538" s="36">
        <f>IFERROR(IF(X538=0,"",ROUNDUP(X538/H538,0)*0.02175),"")</f>
        <v>1.67475</v>
      </c>
      <c r="Z538" s="56"/>
      <c r="AA538" s="57"/>
      <c r="AE538" s="64"/>
      <c r="BB538" s="369" t="s">
        <v>1</v>
      </c>
      <c r="BL538" s="64">
        <f>IFERROR(W538*I538/H538,"0")</f>
        <v>643.38461538461547</v>
      </c>
      <c r="BM538" s="64">
        <f>IFERROR(X538*I538/H538,"0")</f>
        <v>644.02800000000002</v>
      </c>
      <c r="BN538" s="64">
        <f>IFERROR(1/J538*(W538/H538),"0")</f>
        <v>1.3736263736263734</v>
      </c>
      <c r="BO538" s="64">
        <f>IFERROR(1/J538*(X538/H538),"0")</f>
        <v>1.375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8">
        <v>4640242180106</v>
      </c>
      <c r="E539" s="399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695" t="s">
        <v>755</v>
      </c>
      <c r="P539" s="415"/>
      <c r="Q539" s="415"/>
      <c r="R539" s="415"/>
      <c r="S539" s="399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8">
        <v>4640242180540</v>
      </c>
      <c r="E540" s="399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18" t="s">
        <v>758</v>
      </c>
      <c r="P540" s="415"/>
      <c r="Q540" s="415"/>
      <c r="R540" s="415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3"/>
      <c r="O541" s="407" t="s">
        <v>70</v>
      </c>
      <c r="P541" s="408"/>
      <c r="Q541" s="408"/>
      <c r="R541" s="408"/>
      <c r="S541" s="408"/>
      <c r="T541" s="408"/>
      <c r="U541" s="409"/>
      <c r="V541" s="37" t="s">
        <v>71</v>
      </c>
      <c r="W541" s="387">
        <f>IFERROR(W538/H538,"0")+IFERROR(W539/H539,"0")+IFERROR(W540/H540,"0")</f>
        <v>76.92307692307692</v>
      </c>
      <c r="X541" s="387">
        <f>IFERROR(X538/H538,"0")+IFERROR(X539/H539,"0")+IFERROR(X540/H540,"0")</f>
        <v>77</v>
      </c>
      <c r="Y541" s="387">
        <f>IFERROR(IF(Y538="",0,Y538),"0")+IFERROR(IF(Y539="",0,Y539),"0")+IFERROR(IF(Y540="",0,Y540),"0")</f>
        <v>1.67475</v>
      </c>
      <c r="Z541" s="388"/>
      <c r="AA541" s="38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3"/>
      <c r="O542" s="407" t="s">
        <v>70</v>
      </c>
      <c r="P542" s="408"/>
      <c r="Q542" s="408"/>
      <c r="R542" s="408"/>
      <c r="S542" s="408"/>
      <c r="T542" s="408"/>
      <c r="U542" s="409"/>
      <c r="V542" s="37" t="s">
        <v>66</v>
      </c>
      <c r="W542" s="387">
        <f>IFERROR(SUM(W538:W540),"0")</f>
        <v>600</v>
      </c>
      <c r="X542" s="387">
        <f>IFERROR(SUM(X538:X540),"0")</f>
        <v>600.6</v>
      </c>
      <c r="Y542" s="37"/>
      <c r="Z542" s="388"/>
      <c r="AA542" s="388"/>
    </row>
    <row r="543" spans="1:67" ht="14.25" hidden="1" customHeight="1" x14ac:dyDescent="0.25">
      <c r="A543" s="406" t="s">
        <v>215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8">
        <v>4640242180120</v>
      </c>
      <c r="E544" s="399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3" t="s">
        <v>761</v>
      </c>
      <c r="P544" s="415"/>
      <c r="Q544" s="415"/>
      <c r="R544" s="415"/>
      <c r="S544" s="399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8">
        <v>4640242180120</v>
      </c>
      <c r="E545" s="399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763</v>
      </c>
      <c r="P545" s="415"/>
      <c r="Q545" s="415"/>
      <c r="R545" s="415"/>
      <c r="S545" s="399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8">
        <v>4640242180137</v>
      </c>
      <c r="E546" s="399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57" t="s">
        <v>766</v>
      </c>
      <c r="P546" s="415"/>
      <c r="Q546" s="415"/>
      <c r="R546" s="415"/>
      <c r="S546" s="399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8">
        <v>4640242180137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47" t="s">
        <v>768</v>
      </c>
      <c r="P547" s="415"/>
      <c r="Q547" s="415"/>
      <c r="R547" s="415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1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3"/>
      <c r="O548" s="407" t="s">
        <v>70</v>
      </c>
      <c r="P548" s="408"/>
      <c r="Q548" s="408"/>
      <c r="R548" s="408"/>
      <c r="S548" s="408"/>
      <c r="T548" s="408"/>
      <c r="U548" s="409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3"/>
      <c r="O549" s="407" t="s">
        <v>70</v>
      </c>
      <c r="P549" s="408"/>
      <c r="Q549" s="408"/>
      <c r="R549" s="408"/>
      <c r="S549" s="408"/>
      <c r="T549" s="408"/>
      <c r="U549" s="409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498"/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499"/>
      <c r="O550" s="400" t="s">
        <v>769</v>
      </c>
      <c r="P550" s="401"/>
      <c r="Q550" s="401"/>
      <c r="R550" s="401"/>
      <c r="S550" s="401"/>
      <c r="T550" s="401"/>
      <c r="U550" s="402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17119.5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17294.259999999998</v>
      </c>
      <c r="Y550" s="37"/>
      <c r="Z550" s="388"/>
      <c r="AA550" s="388"/>
    </row>
    <row r="551" spans="1:67" x14ac:dyDescent="0.2">
      <c r="A551" s="392"/>
      <c r="B551" s="392"/>
      <c r="C551" s="392"/>
      <c r="D551" s="392"/>
      <c r="E551" s="392"/>
      <c r="F551" s="392"/>
      <c r="G551" s="392"/>
      <c r="H551" s="392"/>
      <c r="I551" s="392"/>
      <c r="J551" s="392"/>
      <c r="K551" s="392"/>
      <c r="L551" s="392"/>
      <c r="M551" s="392"/>
      <c r="N551" s="499"/>
      <c r="O551" s="400" t="s">
        <v>770</v>
      </c>
      <c r="P551" s="401"/>
      <c r="Q551" s="401"/>
      <c r="R551" s="401"/>
      <c r="S551" s="401"/>
      <c r="T551" s="401"/>
      <c r="U551" s="402"/>
      <c r="V551" s="37" t="s">
        <v>66</v>
      </c>
      <c r="W551" s="387">
        <f>IFERROR(SUM(BL22:BL547),"0")</f>
        <v>18245.575713601251</v>
      </c>
      <c r="X551" s="387">
        <f>IFERROR(SUM(BM22:BM547),"0")</f>
        <v>18432.428</v>
      </c>
      <c r="Y551" s="37"/>
      <c r="Z551" s="388"/>
      <c r="AA551" s="388"/>
    </row>
    <row r="552" spans="1:67" x14ac:dyDescent="0.2">
      <c r="A552" s="392"/>
      <c r="B552" s="392"/>
      <c r="C552" s="392"/>
      <c r="D552" s="392"/>
      <c r="E552" s="392"/>
      <c r="F552" s="392"/>
      <c r="G552" s="392"/>
      <c r="H552" s="392"/>
      <c r="I552" s="392"/>
      <c r="J552" s="392"/>
      <c r="K552" s="392"/>
      <c r="L552" s="392"/>
      <c r="M552" s="392"/>
      <c r="N552" s="499"/>
      <c r="O552" s="400" t="s">
        <v>771</v>
      </c>
      <c r="P552" s="401"/>
      <c r="Q552" s="401"/>
      <c r="R552" s="401"/>
      <c r="S552" s="401"/>
      <c r="T552" s="401"/>
      <c r="U552" s="402"/>
      <c r="V552" s="37" t="s">
        <v>772</v>
      </c>
      <c r="W552" s="38">
        <f>ROUNDUP(SUM(BN22:BN547),0)</f>
        <v>33</v>
      </c>
      <c r="X552" s="38">
        <f>ROUNDUP(SUM(BO22:BO547),0)</f>
        <v>34</v>
      </c>
      <c r="Y552" s="37"/>
      <c r="Z552" s="388"/>
      <c r="AA552" s="388"/>
    </row>
    <row r="553" spans="1:67" x14ac:dyDescent="0.2">
      <c r="A553" s="392"/>
      <c r="B553" s="392"/>
      <c r="C553" s="392"/>
      <c r="D553" s="392"/>
      <c r="E553" s="392"/>
      <c r="F553" s="392"/>
      <c r="G553" s="392"/>
      <c r="H553" s="392"/>
      <c r="I553" s="392"/>
      <c r="J553" s="392"/>
      <c r="K553" s="392"/>
      <c r="L553" s="392"/>
      <c r="M553" s="392"/>
      <c r="N553" s="499"/>
      <c r="O553" s="400" t="s">
        <v>773</v>
      </c>
      <c r="P553" s="401"/>
      <c r="Q553" s="401"/>
      <c r="R553" s="401"/>
      <c r="S553" s="401"/>
      <c r="T553" s="401"/>
      <c r="U553" s="402"/>
      <c r="V553" s="37" t="s">
        <v>66</v>
      </c>
      <c r="W553" s="387">
        <f>GrossWeightTotal+PalletQtyTotal*25</f>
        <v>19070.575713601251</v>
      </c>
      <c r="X553" s="387">
        <f>GrossWeightTotalR+PalletQtyTotalR*25</f>
        <v>19282.428</v>
      </c>
      <c r="Y553" s="37"/>
      <c r="Z553" s="388"/>
      <c r="AA553" s="388"/>
    </row>
    <row r="554" spans="1:67" x14ac:dyDescent="0.2">
      <c r="A554" s="392"/>
      <c r="B554" s="392"/>
      <c r="C554" s="392"/>
      <c r="D554" s="392"/>
      <c r="E554" s="392"/>
      <c r="F554" s="392"/>
      <c r="G554" s="392"/>
      <c r="H554" s="392"/>
      <c r="I554" s="392"/>
      <c r="J554" s="392"/>
      <c r="K554" s="392"/>
      <c r="L554" s="392"/>
      <c r="M554" s="392"/>
      <c r="N554" s="499"/>
      <c r="O554" s="400" t="s">
        <v>774</v>
      </c>
      <c r="P554" s="401"/>
      <c r="Q554" s="401"/>
      <c r="R554" s="401"/>
      <c r="S554" s="401"/>
      <c r="T554" s="401"/>
      <c r="U554" s="402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3565.5000062855033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3598</v>
      </c>
      <c r="Y554" s="37"/>
      <c r="Z554" s="388"/>
      <c r="AA554" s="388"/>
    </row>
    <row r="555" spans="1:67" ht="14.25" hidden="1" customHeight="1" x14ac:dyDescent="0.2">
      <c r="A555" s="392"/>
      <c r="B555" s="392"/>
      <c r="C555" s="392"/>
      <c r="D555" s="392"/>
      <c r="E555" s="392"/>
      <c r="F555" s="392"/>
      <c r="G555" s="392"/>
      <c r="H555" s="392"/>
      <c r="I555" s="392"/>
      <c r="J555" s="392"/>
      <c r="K555" s="392"/>
      <c r="L555" s="392"/>
      <c r="M555" s="392"/>
      <c r="N555" s="499"/>
      <c r="O555" s="400" t="s">
        <v>775</v>
      </c>
      <c r="P555" s="401"/>
      <c r="Q555" s="401"/>
      <c r="R555" s="401"/>
      <c r="S555" s="401"/>
      <c r="T555" s="401"/>
      <c r="U555" s="402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38.179120000000019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669"/>
      <c r="E557" s="669"/>
      <c r="F557" s="553"/>
      <c r="G557" s="389" t="s">
        <v>235</v>
      </c>
      <c r="H557" s="669"/>
      <c r="I557" s="669"/>
      <c r="J557" s="669"/>
      <c r="K557" s="669"/>
      <c r="L557" s="669"/>
      <c r="M557" s="669"/>
      <c r="N557" s="669"/>
      <c r="O557" s="553"/>
      <c r="P557" s="389" t="s">
        <v>470</v>
      </c>
      <c r="Q557" s="553"/>
      <c r="R557" s="389" t="s">
        <v>533</v>
      </c>
      <c r="S557" s="669"/>
      <c r="T557" s="669"/>
      <c r="U557" s="553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657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658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210.60000000000002</v>
      </c>
      <c r="D560" s="46">
        <f>IFERROR(X59*1,"0")+IFERROR(X60*1,"0")+IFERROR(X61*1,"0")+IFERROR(X62*1,"0")</f>
        <v>860.40000000000009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2418.06</v>
      </c>
      <c r="F560" s="46">
        <f>IFERROR(X134*1,"0")+IFERROR(X135*1,"0")+IFERROR(X136*1,"0")+IFERROR(X137*1,"0")+IFERROR(X138*1,"0")</f>
        <v>861.30000000000018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487.20000000000005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2358.6000000000004</v>
      </c>
      <c r="J560" s="46">
        <f>IFERROR(X214*1,"0")+IFERROR(X215*1,"0")+IFERROR(X216*1,"0")+IFERROR(X217*1,"0")+IFERROR(X218*1,"0")+IFERROR(X219*1,"0")+IFERROR(X220*1,"0")+IFERROR(X224*1,"0")+IFERROR(X225*1,"0")</f>
        <v>257.10000000000002</v>
      </c>
      <c r="K560" s="46">
        <f>IFERROR(X230*1,"0")+IFERROR(X231*1,"0")+IFERROR(X232*1,"0")+IFERROR(X233*1,"0")+IFERROR(X234*1,"0")+IFERROR(X235*1,"0")+IFERROR(X236*1,"0")+IFERROR(X237*1,"0")</f>
        <v>156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363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938.40000000000009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6118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48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415.02000000000004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92.1</v>
      </c>
      <c r="T560" s="46">
        <f>IFERROR(X453*1,"0")+IFERROR(X454*1,"0")+IFERROR(X455*1,"0")</f>
        <v>33.6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1052.28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624.6</v>
      </c>
      <c r="AA560" s="52"/>
      <c r="AD560" s="377"/>
    </row>
  </sheetData>
  <sheetProtection algorithmName="SHA-512" hashValue="wiCV9V4ffZWDQdG3ZFwPtp0da0+lNFm13JFTe4HOlgvGw53YgUb6hxP5CYac4Y1t2FsNEHNN/PEM1Kmo94xqWw==" saltValue="jgH5hjCRiDeBOTuJ/kuEsA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500,00"/>
        <filter val="1 570,00"/>
        <filter val="1 750,00"/>
        <filter val="1,67"/>
        <filter val="100,00"/>
        <filter val="105,00"/>
        <filter val="108,00"/>
        <filter val="11,62"/>
        <filter val="110,00"/>
        <filter val="112,00"/>
        <filter val="12,00"/>
        <filter val="12,50"/>
        <filter val="120,00"/>
        <filter val="126,31"/>
        <filter val="130,00"/>
        <filter val="135,00"/>
        <filter val="137,04"/>
        <filter val="140,00"/>
        <filter val="15,00"/>
        <filter val="150,00"/>
        <filter val="16,00"/>
        <filter val="160,00"/>
        <filter val="17 119,50"/>
        <filter val="17,50"/>
        <filter val="18 245,58"/>
        <filter val="18,00"/>
        <filter val="18,94"/>
        <filter val="183,10"/>
        <filter val="19 070,58"/>
        <filter val="19,48"/>
        <filter val="195,00"/>
        <filter val="2 300,00"/>
        <filter val="2,50"/>
        <filter val="2,56"/>
        <filter val="20,00"/>
        <filter val="200,00"/>
        <filter val="205,00"/>
        <filter val="217,62"/>
        <filter val="22,62"/>
        <filter val="220,00"/>
        <filter val="222,86"/>
        <filter val="25,00"/>
        <filter val="26,67"/>
        <filter val="27,00"/>
        <filter val="280,00"/>
        <filter val="3 565,50"/>
        <filter val="3,00"/>
        <filter val="3,33"/>
        <filter val="30,00"/>
        <filter val="300,00"/>
        <filter val="305,00"/>
        <filter val="308,84"/>
        <filter val="315,00"/>
        <filter val="32,00"/>
        <filter val="320,00"/>
        <filter val="33"/>
        <filter val="35,00"/>
        <filter val="350,00"/>
        <filter val="354,00"/>
        <filter val="36,67"/>
        <filter val="360,00"/>
        <filter val="385,00"/>
        <filter val="394,50"/>
        <filter val="4 525,00"/>
        <filter val="4,17"/>
        <filter val="40,00"/>
        <filter val="400,00"/>
        <filter val="41,67"/>
        <filter val="42,00"/>
        <filter val="433,33"/>
        <filter val="44,41"/>
        <filter val="450,00"/>
        <filter val="479,50"/>
        <filter val="48,00"/>
        <filter val="495,00"/>
        <filter val="5,50"/>
        <filter val="50,00"/>
        <filter val="500,00"/>
        <filter val="52,50"/>
        <filter val="525,00"/>
        <filter val="56,48"/>
        <filter val="572,00"/>
        <filter val="6,00"/>
        <filter val="6,41"/>
        <filter val="60,00"/>
        <filter val="600,00"/>
        <filter val="66,00"/>
        <filter val="66,67"/>
        <filter val="683,91"/>
        <filter val="70,00"/>
        <filter val="706,00"/>
        <filter val="76,92"/>
        <filter val="77,12"/>
        <filter val="77,50"/>
        <filter val="8,00"/>
        <filter val="80,00"/>
        <filter val="82,50"/>
        <filter val="84,00"/>
        <filter val="850,00"/>
        <filter val="856,00"/>
        <filter val="88,00"/>
        <filter val="9,00"/>
        <filter val="910,00"/>
        <filter val="92,59"/>
        <filter val="94,50"/>
      </filters>
    </filterColumn>
  </autoFilter>
  <mergeCells count="1005"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A436:N437"/>
    <mergeCell ref="D70:E70"/>
    <mergeCell ref="D263:E263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7" spans="2:8" x14ac:dyDescent="0.2">
      <c r="B7" s="47" t="s">
        <v>784</v>
      </c>
      <c r="C7" s="47" t="s">
        <v>785</v>
      </c>
      <c r="D7" s="47" t="s">
        <v>786</v>
      </c>
      <c r="E7" s="47"/>
    </row>
    <row r="9" spans="2:8" x14ac:dyDescent="0.2">
      <c r="B9" s="47" t="s">
        <v>787</v>
      </c>
      <c r="C9" s="47" t="s">
        <v>782</v>
      </c>
      <c r="D9" s="47"/>
      <c r="E9" s="47"/>
    </row>
    <row r="11" spans="2:8" x14ac:dyDescent="0.2">
      <c r="B11" s="47" t="s">
        <v>787</v>
      </c>
      <c r="C11" s="47" t="s">
        <v>785</v>
      </c>
      <c r="D11" s="47"/>
      <c r="E11" s="47"/>
    </row>
    <row r="13" spans="2:8" x14ac:dyDescent="0.2">
      <c r="B13" s="47" t="s">
        <v>788</v>
      </c>
      <c r="C13" s="47"/>
      <c r="D13" s="47"/>
      <c r="E13" s="47"/>
    </row>
    <row r="14" spans="2:8" x14ac:dyDescent="0.2">
      <c r="B14" s="47" t="s">
        <v>789</v>
      </c>
      <c r="C14" s="47"/>
      <c r="D14" s="47"/>
      <c r="E14" s="47"/>
    </row>
    <row r="15" spans="2:8" x14ac:dyDescent="0.2">
      <c r="B15" s="47" t="s">
        <v>790</v>
      </c>
      <c r="C15" s="47"/>
      <c r="D15" s="47"/>
      <c r="E15" s="47"/>
    </row>
    <row r="16" spans="2:8" x14ac:dyDescent="0.2">
      <c r="B16" s="47" t="s">
        <v>791</v>
      </c>
      <c r="C16" s="47"/>
      <c r="D16" s="47"/>
      <c r="E16" s="47"/>
    </row>
    <row r="17" spans="2:5" x14ac:dyDescent="0.2">
      <c r="B17" s="47" t="s">
        <v>792</v>
      </c>
      <c r="C17" s="47"/>
      <c r="D17" s="47"/>
      <c r="E17" s="47"/>
    </row>
    <row r="18" spans="2:5" x14ac:dyDescent="0.2">
      <c r="B18" s="47" t="s">
        <v>793</v>
      </c>
      <c r="C18" s="47"/>
      <c r="D18" s="47"/>
      <c r="E18" s="47"/>
    </row>
    <row r="19" spans="2:5" x14ac:dyDescent="0.2">
      <c r="B19" s="47" t="s">
        <v>794</v>
      </c>
      <c r="C19" s="47"/>
      <c r="D19" s="47"/>
      <c r="E19" s="47"/>
    </row>
    <row r="20" spans="2:5" x14ac:dyDescent="0.2">
      <c r="B20" s="47" t="s">
        <v>795</v>
      </c>
      <c r="C20" s="47"/>
      <c r="D20" s="47"/>
      <c r="E20" s="47"/>
    </row>
    <row r="21" spans="2:5" x14ac:dyDescent="0.2">
      <c r="B21" s="47" t="s">
        <v>796</v>
      </c>
      <c r="C21" s="47"/>
      <c r="D21" s="47"/>
      <c r="E21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</sheetData>
  <sheetProtection algorithmName="SHA-512" hashValue="2ArGvD9iOgTEC+lDXCd0+j/CgT9Zea83RdvDr0eFFIhh37p2L2ibDd3Z+b/gJ1oLNUwn9daoMS43/zD7iVOxNA==" saltValue="VueP72WrjMymey5ukuhA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1287</vt:i4>
      </vt:variant>
    </vt:vector>
  </HeadingPairs>
  <TitlesOfParts>
    <vt:vector size="12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